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UGAS AKHIR\Data Analisis\"/>
    </mc:Choice>
  </mc:AlternateContent>
  <xr:revisionPtr revIDLastSave="0" documentId="13_ncr:1_{95D529CF-90B8-493D-A621-BE59AE5D7131}" xr6:coauthVersionLast="47" xr6:coauthVersionMax="47" xr10:uidLastSave="{00000000-0000-0000-0000-000000000000}"/>
  <bookViews>
    <workbookView xWindow="-120" yWindow="-120" windowWidth="20730" windowHeight="11160" xr2:uid="{D2C2B97B-2F2C-4EA3-81D0-05BEFB9C7946}"/>
  </bookViews>
  <sheets>
    <sheet name="ITERASI-1" sheetId="1" r:id="rId1"/>
    <sheet name="ITERASI-2" sheetId="2" r:id="rId2"/>
    <sheet name="ITERASI-3" sheetId="3" r:id="rId3"/>
    <sheet name="ITERASI-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20" i="4" l="1"/>
  <c r="Z120" i="4"/>
  <c r="Y120" i="4"/>
  <c r="X120" i="4"/>
  <c r="W120" i="4"/>
  <c r="V117" i="4"/>
  <c r="S2" i="1"/>
  <c r="R2" i="1"/>
  <c r="Q2" i="1"/>
  <c r="P2" i="1"/>
  <c r="O2" i="1"/>
  <c r="U2" i="1" s="1"/>
  <c r="V2" i="1" s="1"/>
  <c r="V123" i="3"/>
  <c r="V122" i="3"/>
  <c r="V121" i="3"/>
  <c r="V120" i="3"/>
  <c r="V119" i="3"/>
  <c r="V123" i="2"/>
  <c r="V122" i="2"/>
  <c r="V121" i="2"/>
  <c r="V120" i="2"/>
  <c r="V119" i="2"/>
  <c r="V18" i="4" l="1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7" i="4"/>
  <c r="S116" i="4"/>
  <c r="R116" i="4"/>
  <c r="Q116" i="4"/>
  <c r="P116" i="4"/>
  <c r="O116" i="4"/>
  <c r="T116" i="4" s="1"/>
  <c r="S115" i="4"/>
  <c r="R115" i="4"/>
  <c r="Q115" i="4"/>
  <c r="P115" i="4"/>
  <c r="O115" i="4"/>
  <c r="T115" i="4" s="1"/>
  <c r="S114" i="4"/>
  <c r="R114" i="4"/>
  <c r="Q114" i="4"/>
  <c r="P114" i="4"/>
  <c r="O114" i="4"/>
  <c r="T114" i="4" s="1"/>
  <c r="S113" i="4"/>
  <c r="R113" i="4"/>
  <c r="Q113" i="4"/>
  <c r="P113" i="4"/>
  <c r="O113" i="4"/>
  <c r="T113" i="4" s="1"/>
  <c r="S112" i="4"/>
  <c r="R112" i="4"/>
  <c r="Q112" i="4"/>
  <c r="P112" i="4"/>
  <c r="O112" i="4"/>
  <c r="T112" i="4" s="1"/>
  <c r="S111" i="4"/>
  <c r="R111" i="4"/>
  <c r="Q111" i="4"/>
  <c r="P111" i="4"/>
  <c r="T111" i="4" s="1"/>
  <c r="O111" i="4"/>
  <c r="U111" i="4" s="1"/>
  <c r="S110" i="4"/>
  <c r="R110" i="4"/>
  <c r="Q110" i="4"/>
  <c r="P110" i="4"/>
  <c r="T110" i="4" s="1"/>
  <c r="O110" i="4"/>
  <c r="U110" i="4" s="1"/>
  <c r="S109" i="4"/>
  <c r="R109" i="4"/>
  <c r="Q109" i="4"/>
  <c r="P109" i="4"/>
  <c r="T109" i="4" s="1"/>
  <c r="O109" i="4"/>
  <c r="U109" i="4" s="1"/>
  <c r="S108" i="4"/>
  <c r="R108" i="4"/>
  <c r="Q108" i="4"/>
  <c r="P108" i="4"/>
  <c r="T108" i="4" s="1"/>
  <c r="O108" i="4"/>
  <c r="U108" i="4" s="1"/>
  <c r="S107" i="4"/>
  <c r="R107" i="4"/>
  <c r="Q107" i="4"/>
  <c r="P107" i="4"/>
  <c r="T107" i="4" s="1"/>
  <c r="O107" i="4"/>
  <c r="U107" i="4" s="1"/>
  <c r="S106" i="4"/>
  <c r="R106" i="4"/>
  <c r="Q106" i="4"/>
  <c r="P106" i="4"/>
  <c r="T106" i="4" s="1"/>
  <c r="O106" i="4"/>
  <c r="U106" i="4" s="1"/>
  <c r="S105" i="4"/>
  <c r="R105" i="4"/>
  <c r="Q105" i="4"/>
  <c r="P105" i="4"/>
  <c r="T105" i="4" s="1"/>
  <c r="O105" i="4"/>
  <c r="U105" i="4" s="1"/>
  <c r="S104" i="4"/>
  <c r="R104" i="4"/>
  <c r="Q104" i="4"/>
  <c r="P104" i="4"/>
  <c r="T104" i="4" s="1"/>
  <c r="O104" i="4"/>
  <c r="U104" i="4" s="1"/>
  <c r="S103" i="4"/>
  <c r="R103" i="4"/>
  <c r="Q103" i="4"/>
  <c r="P103" i="4"/>
  <c r="T103" i="4" s="1"/>
  <c r="O103" i="4"/>
  <c r="U103" i="4" s="1"/>
  <c r="S102" i="4"/>
  <c r="R102" i="4"/>
  <c r="Q102" i="4"/>
  <c r="P102" i="4"/>
  <c r="T102" i="4" s="1"/>
  <c r="O102" i="4"/>
  <c r="U102" i="4" s="1"/>
  <c r="S101" i="4"/>
  <c r="R101" i="4"/>
  <c r="Q101" i="4"/>
  <c r="P101" i="4"/>
  <c r="T101" i="4" s="1"/>
  <c r="O101" i="4"/>
  <c r="U101" i="4" s="1"/>
  <c r="S100" i="4"/>
  <c r="R100" i="4"/>
  <c r="Q100" i="4"/>
  <c r="P100" i="4"/>
  <c r="T100" i="4" s="1"/>
  <c r="O100" i="4"/>
  <c r="U100" i="4" s="1"/>
  <c r="S99" i="4"/>
  <c r="R99" i="4"/>
  <c r="Q99" i="4"/>
  <c r="P99" i="4"/>
  <c r="T99" i="4" s="1"/>
  <c r="O99" i="4"/>
  <c r="U99" i="4" s="1"/>
  <c r="S98" i="4"/>
  <c r="R98" i="4"/>
  <c r="Q98" i="4"/>
  <c r="P98" i="4"/>
  <c r="T98" i="4" s="1"/>
  <c r="O98" i="4"/>
  <c r="U98" i="4" s="1"/>
  <c r="S97" i="4"/>
  <c r="R97" i="4"/>
  <c r="Q97" i="4"/>
  <c r="P97" i="4"/>
  <c r="T97" i="4" s="1"/>
  <c r="O97" i="4"/>
  <c r="U97" i="4" s="1"/>
  <c r="S96" i="4"/>
  <c r="R96" i="4"/>
  <c r="Q96" i="4"/>
  <c r="P96" i="4"/>
  <c r="T96" i="4" s="1"/>
  <c r="O96" i="4"/>
  <c r="U96" i="4" s="1"/>
  <c r="S95" i="4"/>
  <c r="R95" i="4"/>
  <c r="Q95" i="4"/>
  <c r="P95" i="4"/>
  <c r="T95" i="4" s="1"/>
  <c r="O95" i="4"/>
  <c r="U95" i="4" s="1"/>
  <c r="S94" i="4"/>
  <c r="R94" i="4"/>
  <c r="Q94" i="4"/>
  <c r="P94" i="4"/>
  <c r="T94" i="4" s="1"/>
  <c r="O94" i="4"/>
  <c r="U94" i="4" s="1"/>
  <c r="S93" i="4"/>
  <c r="R93" i="4"/>
  <c r="Q93" i="4"/>
  <c r="P93" i="4"/>
  <c r="T93" i="4" s="1"/>
  <c r="O93" i="4"/>
  <c r="U93" i="4" s="1"/>
  <c r="S92" i="4"/>
  <c r="R92" i="4"/>
  <c r="Q92" i="4"/>
  <c r="P92" i="4"/>
  <c r="T92" i="4" s="1"/>
  <c r="O92" i="4"/>
  <c r="U92" i="4" s="1"/>
  <c r="S91" i="4"/>
  <c r="R91" i="4"/>
  <c r="Q91" i="4"/>
  <c r="P91" i="4"/>
  <c r="T91" i="4" s="1"/>
  <c r="O91" i="4"/>
  <c r="U91" i="4" s="1"/>
  <c r="S90" i="4"/>
  <c r="R90" i="4"/>
  <c r="Q90" i="4"/>
  <c r="P90" i="4"/>
  <c r="T90" i="4" s="1"/>
  <c r="O90" i="4"/>
  <c r="U90" i="4" s="1"/>
  <c r="S89" i="4"/>
  <c r="R89" i="4"/>
  <c r="Q89" i="4"/>
  <c r="P89" i="4"/>
  <c r="T89" i="4" s="1"/>
  <c r="O89" i="4"/>
  <c r="U89" i="4" s="1"/>
  <c r="S88" i="4"/>
  <c r="R88" i="4"/>
  <c r="Q88" i="4"/>
  <c r="P88" i="4"/>
  <c r="T88" i="4" s="1"/>
  <c r="O88" i="4"/>
  <c r="U88" i="4" s="1"/>
  <c r="S87" i="4"/>
  <c r="R87" i="4"/>
  <c r="Q87" i="4"/>
  <c r="P87" i="4"/>
  <c r="T87" i="4" s="1"/>
  <c r="O87" i="4"/>
  <c r="U87" i="4" s="1"/>
  <c r="S86" i="4"/>
  <c r="R86" i="4"/>
  <c r="Q86" i="4"/>
  <c r="P86" i="4"/>
  <c r="T86" i="4" s="1"/>
  <c r="O86" i="4"/>
  <c r="U86" i="4" s="1"/>
  <c r="S85" i="4"/>
  <c r="R85" i="4"/>
  <c r="Q85" i="4"/>
  <c r="P85" i="4"/>
  <c r="T85" i="4" s="1"/>
  <c r="O85" i="4"/>
  <c r="U85" i="4" s="1"/>
  <c r="S84" i="4"/>
  <c r="R84" i="4"/>
  <c r="Q84" i="4"/>
  <c r="P84" i="4"/>
  <c r="T84" i="4" s="1"/>
  <c r="O84" i="4"/>
  <c r="U84" i="4" s="1"/>
  <c r="S83" i="4"/>
  <c r="R83" i="4"/>
  <c r="Q83" i="4"/>
  <c r="P83" i="4"/>
  <c r="T83" i="4" s="1"/>
  <c r="O83" i="4"/>
  <c r="U83" i="4" s="1"/>
  <c r="S82" i="4"/>
  <c r="R82" i="4"/>
  <c r="Q82" i="4"/>
  <c r="P82" i="4"/>
  <c r="T82" i="4" s="1"/>
  <c r="O82" i="4"/>
  <c r="U82" i="4" s="1"/>
  <c r="S81" i="4"/>
  <c r="R81" i="4"/>
  <c r="Q81" i="4"/>
  <c r="P81" i="4"/>
  <c r="T81" i="4" s="1"/>
  <c r="O81" i="4"/>
  <c r="U81" i="4" s="1"/>
  <c r="S80" i="4"/>
  <c r="R80" i="4"/>
  <c r="Q80" i="4"/>
  <c r="P80" i="4"/>
  <c r="T80" i="4" s="1"/>
  <c r="O80" i="4"/>
  <c r="U80" i="4" s="1"/>
  <c r="S79" i="4"/>
  <c r="R79" i="4"/>
  <c r="Q79" i="4"/>
  <c r="P79" i="4"/>
  <c r="T79" i="4" s="1"/>
  <c r="O79" i="4"/>
  <c r="U79" i="4" s="1"/>
  <c r="S78" i="4"/>
  <c r="R78" i="4"/>
  <c r="Q78" i="4"/>
  <c r="P78" i="4"/>
  <c r="T78" i="4" s="1"/>
  <c r="O78" i="4"/>
  <c r="U78" i="4" s="1"/>
  <c r="S77" i="4"/>
  <c r="R77" i="4"/>
  <c r="Q77" i="4"/>
  <c r="P77" i="4"/>
  <c r="T77" i="4" s="1"/>
  <c r="O77" i="4"/>
  <c r="U77" i="4" s="1"/>
  <c r="S76" i="4"/>
  <c r="R76" i="4"/>
  <c r="Q76" i="4"/>
  <c r="P76" i="4"/>
  <c r="T76" i="4" s="1"/>
  <c r="O76" i="4"/>
  <c r="U76" i="4" s="1"/>
  <c r="S75" i="4"/>
  <c r="R75" i="4"/>
  <c r="Q75" i="4"/>
  <c r="P75" i="4"/>
  <c r="T75" i="4" s="1"/>
  <c r="O75" i="4"/>
  <c r="U75" i="4" s="1"/>
  <c r="S74" i="4"/>
  <c r="R74" i="4"/>
  <c r="Q74" i="4"/>
  <c r="P74" i="4"/>
  <c r="T74" i="4" s="1"/>
  <c r="O74" i="4"/>
  <c r="U74" i="4" s="1"/>
  <c r="S73" i="4"/>
  <c r="R73" i="4"/>
  <c r="Q73" i="4"/>
  <c r="P73" i="4"/>
  <c r="T73" i="4" s="1"/>
  <c r="O73" i="4"/>
  <c r="S72" i="4"/>
  <c r="R72" i="4"/>
  <c r="Q72" i="4"/>
  <c r="P72" i="4"/>
  <c r="T72" i="4" s="1"/>
  <c r="O72" i="4"/>
  <c r="U72" i="4" s="1"/>
  <c r="S71" i="4"/>
  <c r="R71" i="4"/>
  <c r="Q71" i="4"/>
  <c r="P71" i="4"/>
  <c r="T71" i="4" s="1"/>
  <c r="O71" i="4"/>
  <c r="S70" i="4"/>
  <c r="R70" i="4"/>
  <c r="Q70" i="4"/>
  <c r="P70" i="4"/>
  <c r="T70" i="4" s="1"/>
  <c r="O70" i="4"/>
  <c r="U70" i="4" s="1"/>
  <c r="S69" i="4"/>
  <c r="R69" i="4"/>
  <c r="Q69" i="4"/>
  <c r="P69" i="4"/>
  <c r="T69" i="4" s="1"/>
  <c r="O69" i="4"/>
  <c r="S68" i="4"/>
  <c r="R68" i="4"/>
  <c r="Q68" i="4"/>
  <c r="P68" i="4"/>
  <c r="T68" i="4" s="1"/>
  <c r="O68" i="4"/>
  <c r="U68" i="4" s="1"/>
  <c r="S67" i="4"/>
  <c r="R67" i="4"/>
  <c r="Q67" i="4"/>
  <c r="P67" i="4"/>
  <c r="T67" i="4" s="1"/>
  <c r="O67" i="4"/>
  <c r="S66" i="4"/>
  <c r="R66" i="4"/>
  <c r="Q66" i="4"/>
  <c r="P66" i="4"/>
  <c r="T66" i="4" s="1"/>
  <c r="O66" i="4"/>
  <c r="U66" i="4" s="1"/>
  <c r="S65" i="4"/>
  <c r="R65" i="4"/>
  <c r="Q65" i="4"/>
  <c r="P65" i="4"/>
  <c r="T65" i="4" s="1"/>
  <c r="O65" i="4"/>
  <c r="S64" i="4"/>
  <c r="R64" i="4"/>
  <c r="Q64" i="4"/>
  <c r="P64" i="4"/>
  <c r="T64" i="4" s="1"/>
  <c r="O64" i="4"/>
  <c r="U64" i="4" s="1"/>
  <c r="S63" i="4"/>
  <c r="R63" i="4"/>
  <c r="Q63" i="4"/>
  <c r="P63" i="4"/>
  <c r="T63" i="4" s="1"/>
  <c r="O63" i="4"/>
  <c r="S62" i="4"/>
  <c r="R62" i="4"/>
  <c r="Q62" i="4"/>
  <c r="P62" i="4"/>
  <c r="T62" i="4" s="1"/>
  <c r="O62" i="4"/>
  <c r="U62" i="4" s="1"/>
  <c r="S61" i="4"/>
  <c r="R61" i="4"/>
  <c r="Q61" i="4"/>
  <c r="P61" i="4"/>
  <c r="T61" i="4" s="1"/>
  <c r="O61" i="4"/>
  <c r="S60" i="4"/>
  <c r="R60" i="4"/>
  <c r="Q60" i="4"/>
  <c r="P60" i="4"/>
  <c r="T60" i="4" s="1"/>
  <c r="O60" i="4"/>
  <c r="U60" i="4" s="1"/>
  <c r="S59" i="4"/>
  <c r="R59" i="4"/>
  <c r="Q59" i="4"/>
  <c r="P59" i="4"/>
  <c r="T59" i="4" s="1"/>
  <c r="O59" i="4"/>
  <c r="U59" i="4" s="1"/>
  <c r="S58" i="4"/>
  <c r="R58" i="4"/>
  <c r="Q58" i="4"/>
  <c r="P58" i="4"/>
  <c r="T58" i="4" s="1"/>
  <c r="O58" i="4"/>
  <c r="U58" i="4" s="1"/>
  <c r="S57" i="4"/>
  <c r="R57" i="4"/>
  <c r="Q57" i="4"/>
  <c r="P57" i="4"/>
  <c r="T57" i="4" s="1"/>
  <c r="O57" i="4"/>
  <c r="U57" i="4" s="1"/>
  <c r="S56" i="4"/>
  <c r="R56" i="4"/>
  <c r="Q56" i="4"/>
  <c r="P56" i="4"/>
  <c r="T56" i="4" s="1"/>
  <c r="O56" i="4"/>
  <c r="U56" i="4" s="1"/>
  <c r="S55" i="4"/>
  <c r="R55" i="4"/>
  <c r="Q55" i="4"/>
  <c r="P55" i="4"/>
  <c r="T55" i="4" s="1"/>
  <c r="O55" i="4"/>
  <c r="U55" i="4" s="1"/>
  <c r="S54" i="4"/>
  <c r="R54" i="4"/>
  <c r="Q54" i="4"/>
  <c r="P54" i="4"/>
  <c r="T54" i="4" s="1"/>
  <c r="O54" i="4"/>
  <c r="U54" i="4" s="1"/>
  <c r="S53" i="4"/>
  <c r="R53" i="4"/>
  <c r="Q53" i="4"/>
  <c r="P53" i="4"/>
  <c r="T53" i="4" s="1"/>
  <c r="O53" i="4"/>
  <c r="U53" i="4" s="1"/>
  <c r="S52" i="4"/>
  <c r="R52" i="4"/>
  <c r="Q52" i="4"/>
  <c r="P52" i="4"/>
  <c r="T52" i="4" s="1"/>
  <c r="O52" i="4"/>
  <c r="U52" i="4" s="1"/>
  <c r="S51" i="4"/>
  <c r="R51" i="4"/>
  <c r="Q51" i="4"/>
  <c r="P51" i="4"/>
  <c r="T51" i="4" s="1"/>
  <c r="O51" i="4"/>
  <c r="U51" i="4" s="1"/>
  <c r="S50" i="4"/>
  <c r="R50" i="4"/>
  <c r="Q50" i="4"/>
  <c r="P50" i="4"/>
  <c r="T50" i="4" s="1"/>
  <c r="O50" i="4"/>
  <c r="U50" i="4" s="1"/>
  <c r="S49" i="4"/>
  <c r="R49" i="4"/>
  <c r="Q49" i="4"/>
  <c r="P49" i="4"/>
  <c r="T49" i="4" s="1"/>
  <c r="O49" i="4"/>
  <c r="U49" i="4" s="1"/>
  <c r="S48" i="4"/>
  <c r="R48" i="4"/>
  <c r="Q48" i="4"/>
  <c r="P48" i="4"/>
  <c r="T48" i="4" s="1"/>
  <c r="O48" i="4"/>
  <c r="U48" i="4" s="1"/>
  <c r="S47" i="4"/>
  <c r="R47" i="4"/>
  <c r="Q47" i="4"/>
  <c r="P47" i="4"/>
  <c r="T47" i="4" s="1"/>
  <c r="O47" i="4"/>
  <c r="U47" i="4" s="1"/>
  <c r="S46" i="4"/>
  <c r="R46" i="4"/>
  <c r="Q46" i="4"/>
  <c r="P46" i="4"/>
  <c r="T46" i="4" s="1"/>
  <c r="O46" i="4"/>
  <c r="U46" i="4" s="1"/>
  <c r="S45" i="4"/>
  <c r="R45" i="4"/>
  <c r="Q45" i="4"/>
  <c r="P45" i="4"/>
  <c r="T45" i="4" s="1"/>
  <c r="O45" i="4"/>
  <c r="U45" i="4" s="1"/>
  <c r="S44" i="4"/>
  <c r="R44" i="4"/>
  <c r="Q44" i="4"/>
  <c r="P44" i="4"/>
  <c r="T44" i="4" s="1"/>
  <c r="O44" i="4"/>
  <c r="U44" i="4" s="1"/>
  <c r="S43" i="4"/>
  <c r="R43" i="4"/>
  <c r="Q43" i="4"/>
  <c r="P43" i="4"/>
  <c r="T43" i="4" s="1"/>
  <c r="O43" i="4"/>
  <c r="U43" i="4" s="1"/>
  <c r="S42" i="4"/>
  <c r="R42" i="4"/>
  <c r="Q42" i="4"/>
  <c r="P42" i="4"/>
  <c r="T42" i="4" s="1"/>
  <c r="O42" i="4"/>
  <c r="U42" i="4" s="1"/>
  <c r="S41" i="4"/>
  <c r="R41" i="4"/>
  <c r="Q41" i="4"/>
  <c r="P41" i="4"/>
  <c r="T41" i="4" s="1"/>
  <c r="O41" i="4"/>
  <c r="U41" i="4" s="1"/>
  <c r="S40" i="4"/>
  <c r="R40" i="4"/>
  <c r="Q40" i="4"/>
  <c r="P40" i="4"/>
  <c r="T40" i="4" s="1"/>
  <c r="O40" i="4"/>
  <c r="U40" i="4" s="1"/>
  <c r="S39" i="4"/>
  <c r="R39" i="4"/>
  <c r="Q39" i="4"/>
  <c r="P39" i="4"/>
  <c r="T39" i="4" s="1"/>
  <c r="O39" i="4"/>
  <c r="U39" i="4" s="1"/>
  <c r="S38" i="4"/>
  <c r="R38" i="4"/>
  <c r="Q38" i="4"/>
  <c r="P38" i="4"/>
  <c r="T38" i="4" s="1"/>
  <c r="O38" i="4"/>
  <c r="U38" i="4" s="1"/>
  <c r="S37" i="4"/>
  <c r="R37" i="4"/>
  <c r="Q37" i="4"/>
  <c r="P37" i="4"/>
  <c r="T37" i="4" s="1"/>
  <c r="O37" i="4"/>
  <c r="U37" i="4" s="1"/>
  <c r="S36" i="4"/>
  <c r="R36" i="4"/>
  <c r="Q36" i="4"/>
  <c r="P36" i="4"/>
  <c r="T36" i="4" s="1"/>
  <c r="O36" i="4"/>
  <c r="U36" i="4" s="1"/>
  <c r="S35" i="4"/>
  <c r="R35" i="4"/>
  <c r="Q35" i="4"/>
  <c r="P35" i="4"/>
  <c r="T35" i="4" s="1"/>
  <c r="O35" i="4"/>
  <c r="U35" i="4" s="1"/>
  <c r="S34" i="4"/>
  <c r="R34" i="4"/>
  <c r="Q34" i="4"/>
  <c r="P34" i="4"/>
  <c r="T34" i="4" s="1"/>
  <c r="O34" i="4"/>
  <c r="U34" i="4" s="1"/>
  <c r="S33" i="4"/>
  <c r="R33" i="4"/>
  <c r="Q33" i="4"/>
  <c r="P33" i="4"/>
  <c r="T33" i="4" s="1"/>
  <c r="O33" i="4"/>
  <c r="U33" i="4" s="1"/>
  <c r="S32" i="4"/>
  <c r="R32" i="4"/>
  <c r="Q32" i="4"/>
  <c r="P32" i="4"/>
  <c r="T32" i="4" s="1"/>
  <c r="O32" i="4"/>
  <c r="U32" i="4" s="1"/>
  <c r="S31" i="4"/>
  <c r="R31" i="4"/>
  <c r="Q31" i="4"/>
  <c r="P31" i="4"/>
  <c r="T31" i="4" s="1"/>
  <c r="O31" i="4"/>
  <c r="U31" i="4" s="1"/>
  <c r="S30" i="4"/>
  <c r="R30" i="4"/>
  <c r="Q30" i="4"/>
  <c r="P30" i="4"/>
  <c r="T30" i="4" s="1"/>
  <c r="O30" i="4"/>
  <c r="U30" i="4" s="1"/>
  <c r="S29" i="4"/>
  <c r="R29" i="4"/>
  <c r="Q29" i="4"/>
  <c r="P29" i="4"/>
  <c r="T29" i="4" s="1"/>
  <c r="O29" i="4"/>
  <c r="U29" i="4" s="1"/>
  <c r="S28" i="4"/>
  <c r="R28" i="4"/>
  <c r="Q28" i="4"/>
  <c r="P28" i="4"/>
  <c r="T28" i="4" s="1"/>
  <c r="O28" i="4"/>
  <c r="U28" i="4" s="1"/>
  <c r="S27" i="4"/>
  <c r="R27" i="4"/>
  <c r="Q27" i="4"/>
  <c r="P27" i="4"/>
  <c r="T27" i="4" s="1"/>
  <c r="O27" i="4"/>
  <c r="U27" i="4" s="1"/>
  <c r="S26" i="4"/>
  <c r="R26" i="4"/>
  <c r="Q26" i="4"/>
  <c r="P26" i="4"/>
  <c r="T26" i="4" s="1"/>
  <c r="O26" i="4"/>
  <c r="U26" i="4" s="1"/>
  <c r="S25" i="4"/>
  <c r="R25" i="4"/>
  <c r="Q25" i="4"/>
  <c r="P25" i="4"/>
  <c r="T25" i="4" s="1"/>
  <c r="O25" i="4"/>
  <c r="U25" i="4" s="1"/>
  <c r="S24" i="4"/>
  <c r="R24" i="4"/>
  <c r="Q24" i="4"/>
  <c r="P24" i="4"/>
  <c r="T24" i="4" s="1"/>
  <c r="O24" i="4"/>
  <c r="S23" i="4"/>
  <c r="R23" i="4"/>
  <c r="Q23" i="4"/>
  <c r="P23" i="4"/>
  <c r="T23" i="4" s="1"/>
  <c r="O23" i="4"/>
  <c r="U23" i="4" s="1"/>
  <c r="S22" i="4"/>
  <c r="R22" i="4"/>
  <c r="Q22" i="4"/>
  <c r="P22" i="4"/>
  <c r="T22" i="4" s="1"/>
  <c r="O22" i="4"/>
  <c r="S21" i="4"/>
  <c r="R21" i="4"/>
  <c r="Q21" i="4"/>
  <c r="P21" i="4"/>
  <c r="T21" i="4" s="1"/>
  <c r="O21" i="4"/>
  <c r="U21" i="4" s="1"/>
  <c r="S20" i="4"/>
  <c r="R20" i="4"/>
  <c r="Q20" i="4"/>
  <c r="P20" i="4"/>
  <c r="T20" i="4" s="1"/>
  <c r="O20" i="4"/>
  <c r="U20" i="4" s="1"/>
  <c r="S19" i="4"/>
  <c r="R19" i="4"/>
  <c r="Q19" i="4"/>
  <c r="P19" i="4"/>
  <c r="T19" i="4" s="1"/>
  <c r="O19" i="4"/>
  <c r="U19" i="4" s="1"/>
  <c r="S18" i="4"/>
  <c r="R18" i="4"/>
  <c r="Q18" i="4"/>
  <c r="P18" i="4"/>
  <c r="T18" i="4" s="1"/>
  <c r="O18" i="4"/>
  <c r="U18" i="4" s="1"/>
  <c r="S17" i="4"/>
  <c r="R17" i="4"/>
  <c r="Q17" i="4"/>
  <c r="P17" i="4"/>
  <c r="T17" i="4" s="1"/>
  <c r="O17" i="4"/>
  <c r="U17" i="4" s="1"/>
  <c r="L15" i="4"/>
  <c r="M15" i="4"/>
  <c r="N15" i="4"/>
  <c r="O15" i="4"/>
  <c r="K15" i="4"/>
  <c r="L14" i="4"/>
  <c r="M14" i="4"/>
  <c r="N14" i="4"/>
  <c r="O14" i="4"/>
  <c r="K14" i="4"/>
  <c r="L13" i="4"/>
  <c r="M13" i="4"/>
  <c r="N13" i="4"/>
  <c r="O13" i="4"/>
  <c r="K13" i="4"/>
  <c r="L12" i="4"/>
  <c r="M12" i="4"/>
  <c r="N12" i="4"/>
  <c r="O12" i="4"/>
  <c r="K12" i="4"/>
  <c r="L11" i="4"/>
  <c r="M11" i="4"/>
  <c r="N11" i="4"/>
  <c r="O11" i="4"/>
  <c r="K11" i="4"/>
  <c r="I6" i="4"/>
  <c r="V1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7" i="3"/>
  <c r="S116" i="3"/>
  <c r="R116" i="3"/>
  <c r="Q116" i="3"/>
  <c r="P116" i="3"/>
  <c r="O116" i="3"/>
  <c r="T116" i="3" s="1"/>
  <c r="S115" i="3"/>
  <c r="R115" i="3"/>
  <c r="Q115" i="3"/>
  <c r="P115" i="3"/>
  <c r="O115" i="3"/>
  <c r="T115" i="3" s="1"/>
  <c r="S114" i="3"/>
  <c r="R114" i="3"/>
  <c r="Q114" i="3"/>
  <c r="P114" i="3"/>
  <c r="O114" i="3"/>
  <c r="T114" i="3" s="1"/>
  <c r="S113" i="3"/>
  <c r="R113" i="3"/>
  <c r="Q113" i="3"/>
  <c r="P113" i="3"/>
  <c r="O113" i="3"/>
  <c r="T113" i="3" s="1"/>
  <c r="S112" i="3"/>
  <c r="R112" i="3"/>
  <c r="Q112" i="3"/>
  <c r="P112" i="3"/>
  <c r="O112" i="3"/>
  <c r="T112" i="3" s="1"/>
  <c r="S111" i="3"/>
  <c r="R111" i="3"/>
  <c r="Q111" i="3"/>
  <c r="P111" i="3"/>
  <c r="O111" i="3"/>
  <c r="T111" i="3" s="1"/>
  <c r="S110" i="3"/>
  <c r="R110" i="3"/>
  <c r="Q110" i="3"/>
  <c r="P110" i="3"/>
  <c r="O110" i="3"/>
  <c r="T110" i="3" s="1"/>
  <c r="S109" i="3"/>
  <c r="R109" i="3"/>
  <c r="Q109" i="3"/>
  <c r="P109" i="3"/>
  <c r="O109" i="3"/>
  <c r="T109" i="3" s="1"/>
  <c r="S108" i="3"/>
  <c r="R108" i="3"/>
  <c r="Q108" i="3"/>
  <c r="P108" i="3"/>
  <c r="O108" i="3"/>
  <c r="T108" i="3" s="1"/>
  <c r="S107" i="3"/>
  <c r="R107" i="3"/>
  <c r="Q107" i="3"/>
  <c r="P107" i="3"/>
  <c r="T107" i="3" s="1"/>
  <c r="O107" i="3"/>
  <c r="U107" i="3" s="1"/>
  <c r="S106" i="3"/>
  <c r="R106" i="3"/>
  <c r="Q106" i="3"/>
  <c r="P106" i="3"/>
  <c r="T106" i="3" s="1"/>
  <c r="O106" i="3"/>
  <c r="U106" i="3" s="1"/>
  <c r="S105" i="3"/>
  <c r="R105" i="3"/>
  <c r="Q105" i="3"/>
  <c r="P105" i="3"/>
  <c r="T105" i="3" s="1"/>
  <c r="O105" i="3"/>
  <c r="U105" i="3" s="1"/>
  <c r="S104" i="3"/>
  <c r="R104" i="3"/>
  <c r="Q104" i="3"/>
  <c r="P104" i="3"/>
  <c r="T104" i="3" s="1"/>
  <c r="O104" i="3"/>
  <c r="U104" i="3" s="1"/>
  <c r="S103" i="3"/>
  <c r="R103" i="3"/>
  <c r="Q103" i="3"/>
  <c r="P103" i="3"/>
  <c r="T103" i="3" s="1"/>
  <c r="O103" i="3"/>
  <c r="U103" i="3" s="1"/>
  <c r="S102" i="3"/>
  <c r="R102" i="3"/>
  <c r="Q102" i="3"/>
  <c r="P102" i="3"/>
  <c r="T102" i="3" s="1"/>
  <c r="O102" i="3"/>
  <c r="U102" i="3" s="1"/>
  <c r="S101" i="3"/>
  <c r="R101" i="3"/>
  <c r="Q101" i="3"/>
  <c r="P101" i="3"/>
  <c r="T101" i="3" s="1"/>
  <c r="O101" i="3"/>
  <c r="U101" i="3" s="1"/>
  <c r="S100" i="3"/>
  <c r="R100" i="3"/>
  <c r="Q100" i="3"/>
  <c r="P100" i="3"/>
  <c r="T100" i="3" s="1"/>
  <c r="O100" i="3"/>
  <c r="U100" i="3" s="1"/>
  <c r="S99" i="3"/>
  <c r="R99" i="3"/>
  <c r="Q99" i="3"/>
  <c r="P99" i="3"/>
  <c r="T99" i="3" s="1"/>
  <c r="O99" i="3"/>
  <c r="U99" i="3" s="1"/>
  <c r="S98" i="3"/>
  <c r="R98" i="3"/>
  <c r="Q98" i="3"/>
  <c r="P98" i="3"/>
  <c r="T98" i="3" s="1"/>
  <c r="O98" i="3"/>
  <c r="U98" i="3" s="1"/>
  <c r="S97" i="3"/>
  <c r="R97" i="3"/>
  <c r="Q97" i="3"/>
  <c r="P97" i="3"/>
  <c r="T97" i="3" s="1"/>
  <c r="O97" i="3"/>
  <c r="U97" i="3" s="1"/>
  <c r="S96" i="3"/>
  <c r="R96" i="3"/>
  <c r="Q96" i="3"/>
  <c r="P96" i="3"/>
  <c r="T96" i="3" s="1"/>
  <c r="O96" i="3"/>
  <c r="U96" i="3" s="1"/>
  <c r="S95" i="3"/>
  <c r="R95" i="3"/>
  <c r="Q95" i="3"/>
  <c r="P95" i="3"/>
  <c r="T95" i="3" s="1"/>
  <c r="O95" i="3"/>
  <c r="U95" i="3" s="1"/>
  <c r="S94" i="3"/>
  <c r="R94" i="3"/>
  <c r="Q94" i="3"/>
  <c r="P94" i="3"/>
  <c r="T94" i="3" s="1"/>
  <c r="O94" i="3"/>
  <c r="U94" i="3" s="1"/>
  <c r="S93" i="3"/>
  <c r="R93" i="3"/>
  <c r="Q93" i="3"/>
  <c r="P93" i="3"/>
  <c r="T93" i="3" s="1"/>
  <c r="O93" i="3"/>
  <c r="U93" i="3" s="1"/>
  <c r="S92" i="3"/>
  <c r="R92" i="3"/>
  <c r="Q92" i="3"/>
  <c r="P92" i="3"/>
  <c r="T92" i="3" s="1"/>
  <c r="O92" i="3"/>
  <c r="U92" i="3" s="1"/>
  <c r="S91" i="3"/>
  <c r="R91" i="3"/>
  <c r="Q91" i="3"/>
  <c r="P91" i="3"/>
  <c r="T91" i="3" s="1"/>
  <c r="O91" i="3"/>
  <c r="U91" i="3" s="1"/>
  <c r="S90" i="3"/>
  <c r="R90" i="3"/>
  <c r="Q90" i="3"/>
  <c r="P90" i="3"/>
  <c r="T90" i="3" s="1"/>
  <c r="O90" i="3"/>
  <c r="U90" i="3" s="1"/>
  <c r="S89" i="3"/>
  <c r="R89" i="3"/>
  <c r="Q89" i="3"/>
  <c r="P89" i="3"/>
  <c r="T89" i="3" s="1"/>
  <c r="O89" i="3"/>
  <c r="U89" i="3" s="1"/>
  <c r="S88" i="3"/>
  <c r="R88" i="3"/>
  <c r="Q88" i="3"/>
  <c r="P88" i="3"/>
  <c r="T88" i="3" s="1"/>
  <c r="O88" i="3"/>
  <c r="U88" i="3" s="1"/>
  <c r="S87" i="3"/>
  <c r="R87" i="3"/>
  <c r="Q87" i="3"/>
  <c r="P87" i="3"/>
  <c r="T87" i="3" s="1"/>
  <c r="O87" i="3"/>
  <c r="U87" i="3" s="1"/>
  <c r="S86" i="3"/>
  <c r="R86" i="3"/>
  <c r="Q86" i="3"/>
  <c r="P86" i="3"/>
  <c r="O86" i="3"/>
  <c r="T86" i="3" s="1"/>
  <c r="S85" i="3"/>
  <c r="R85" i="3"/>
  <c r="Q85" i="3"/>
  <c r="P85" i="3"/>
  <c r="O85" i="3"/>
  <c r="T85" i="3" s="1"/>
  <c r="S84" i="3"/>
  <c r="R84" i="3"/>
  <c r="Q84" i="3"/>
  <c r="P84" i="3"/>
  <c r="O84" i="3"/>
  <c r="T84" i="3" s="1"/>
  <c r="S83" i="3"/>
  <c r="R83" i="3"/>
  <c r="Q83" i="3"/>
  <c r="P83" i="3"/>
  <c r="O83" i="3"/>
  <c r="T83" i="3" s="1"/>
  <c r="S82" i="3"/>
  <c r="R82" i="3"/>
  <c r="Q82" i="3"/>
  <c r="P82" i="3"/>
  <c r="O82" i="3"/>
  <c r="T82" i="3" s="1"/>
  <c r="S81" i="3"/>
  <c r="R81" i="3"/>
  <c r="Q81" i="3"/>
  <c r="P81" i="3"/>
  <c r="O81" i="3"/>
  <c r="T81" i="3" s="1"/>
  <c r="S80" i="3"/>
  <c r="R80" i="3"/>
  <c r="Q80" i="3"/>
  <c r="P80" i="3"/>
  <c r="O80" i="3"/>
  <c r="T80" i="3" s="1"/>
  <c r="S79" i="3"/>
  <c r="R79" i="3"/>
  <c r="Q79" i="3"/>
  <c r="P79" i="3"/>
  <c r="O79" i="3"/>
  <c r="T79" i="3" s="1"/>
  <c r="S78" i="3"/>
  <c r="R78" i="3"/>
  <c r="Q78" i="3"/>
  <c r="P78" i="3"/>
  <c r="O78" i="3"/>
  <c r="T78" i="3" s="1"/>
  <c r="S77" i="3"/>
  <c r="R77" i="3"/>
  <c r="Q77" i="3"/>
  <c r="P77" i="3"/>
  <c r="O77" i="3"/>
  <c r="S76" i="3"/>
  <c r="R76" i="3"/>
  <c r="Q76" i="3"/>
  <c r="P76" i="3"/>
  <c r="O76" i="3"/>
  <c r="T76" i="3" s="1"/>
  <c r="S75" i="3"/>
  <c r="R75" i="3"/>
  <c r="Q75" i="3"/>
  <c r="P75" i="3"/>
  <c r="O75" i="3"/>
  <c r="T75" i="3" s="1"/>
  <c r="S74" i="3"/>
  <c r="R74" i="3"/>
  <c r="Q74" i="3"/>
  <c r="P74" i="3"/>
  <c r="T74" i="3" s="1"/>
  <c r="O74" i="3"/>
  <c r="U74" i="3" s="1"/>
  <c r="S73" i="3"/>
  <c r="R73" i="3"/>
  <c r="Q73" i="3"/>
  <c r="P73" i="3"/>
  <c r="T73" i="3" s="1"/>
  <c r="O73" i="3"/>
  <c r="U73" i="3" s="1"/>
  <c r="S72" i="3"/>
  <c r="R72" i="3"/>
  <c r="Q72" i="3"/>
  <c r="P72" i="3"/>
  <c r="T72" i="3" s="1"/>
  <c r="O72" i="3"/>
  <c r="U72" i="3" s="1"/>
  <c r="S71" i="3"/>
  <c r="R71" i="3"/>
  <c r="Q71" i="3"/>
  <c r="P71" i="3"/>
  <c r="T71" i="3" s="1"/>
  <c r="O71" i="3"/>
  <c r="U71" i="3" s="1"/>
  <c r="S70" i="3"/>
  <c r="R70" i="3"/>
  <c r="Q70" i="3"/>
  <c r="P70" i="3"/>
  <c r="T70" i="3" s="1"/>
  <c r="O70" i="3"/>
  <c r="U70" i="3" s="1"/>
  <c r="S69" i="3"/>
  <c r="R69" i="3"/>
  <c r="Q69" i="3"/>
  <c r="P69" i="3"/>
  <c r="T69" i="3" s="1"/>
  <c r="O69" i="3"/>
  <c r="U69" i="3" s="1"/>
  <c r="S68" i="3"/>
  <c r="R68" i="3"/>
  <c r="Q68" i="3"/>
  <c r="P68" i="3"/>
  <c r="T68" i="3" s="1"/>
  <c r="O68" i="3"/>
  <c r="U68" i="3" s="1"/>
  <c r="S67" i="3"/>
  <c r="R67" i="3"/>
  <c r="Q67" i="3"/>
  <c r="P67" i="3"/>
  <c r="T67" i="3" s="1"/>
  <c r="O67" i="3"/>
  <c r="U67" i="3" s="1"/>
  <c r="S66" i="3"/>
  <c r="R66" i="3"/>
  <c r="Q66" i="3"/>
  <c r="P66" i="3"/>
  <c r="T66" i="3" s="1"/>
  <c r="O66" i="3"/>
  <c r="U66" i="3" s="1"/>
  <c r="S65" i="3"/>
  <c r="R65" i="3"/>
  <c r="Q65" i="3"/>
  <c r="P65" i="3"/>
  <c r="T65" i="3" s="1"/>
  <c r="O65" i="3"/>
  <c r="U65" i="3" s="1"/>
  <c r="S64" i="3"/>
  <c r="R64" i="3"/>
  <c r="Q64" i="3"/>
  <c r="P64" i="3"/>
  <c r="T64" i="3" s="1"/>
  <c r="O64" i="3"/>
  <c r="U64" i="3" s="1"/>
  <c r="S63" i="3"/>
  <c r="R63" i="3"/>
  <c r="Q63" i="3"/>
  <c r="P63" i="3"/>
  <c r="T63" i="3" s="1"/>
  <c r="O63" i="3"/>
  <c r="U63" i="3" s="1"/>
  <c r="S62" i="3"/>
  <c r="R62" i="3"/>
  <c r="Q62" i="3"/>
  <c r="P62" i="3"/>
  <c r="T62" i="3" s="1"/>
  <c r="O62" i="3"/>
  <c r="U62" i="3" s="1"/>
  <c r="S61" i="3"/>
  <c r="R61" i="3"/>
  <c r="Q61" i="3"/>
  <c r="P61" i="3"/>
  <c r="T61" i="3" s="1"/>
  <c r="O61" i="3"/>
  <c r="U61" i="3" s="1"/>
  <c r="S60" i="3"/>
  <c r="R60" i="3"/>
  <c r="Q60" i="3"/>
  <c r="P60" i="3"/>
  <c r="T60" i="3" s="1"/>
  <c r="O60" i="3"/>
  <c r="U60" i="3" s="1"/>
  <c r="S59" i="3"/>
  <c r="R59" i="3"/>
  <c r="Q59" i="3"/>
  <c r="P59" i="3"/>
  <c r="T59" i="3" s="1"/>
  <c r="O59" i="3"/>
  <c r="U59" i="3" s="1"/>
  <c r="S58" i="3"/>
  <c r="R58" i="3"/>
  <c r="Q58" i="3"/>
  <c r="P58" i="3"/>
  <c r="T58" i="3" s="1"/>
  <c r="O58" i="3"/>
  <c r="U58" i="3" s="1"/>
  <c r="S57" i="3"/>
  <c r="R57" i="3"/>
  <c r="Q57" i="3"/>
  <c r="P57" i="3"/>
  <c r="T57" i="3" s="1"/>
  <c r="O57" i="3"/>
  <c r="U57" i="3" s="1"/>
  <c r="S56" i="3"/>
  <c r="R56" i="3"/>
  <c r="Q56" i="3"/>
  <c r="P56" i="3"/>
  <c r="T56" i="3" s="1"/>
  <c r="O56" i="3"/>
  <c r="U56" i="3" s="1"/>
  <c r="S55" i="3"/>
  <c r="R55" i="3"/>
  <c r="Q55" i="3"/>
  <c r="P55" i="3"/>
  <c r="T55" i="3" s="1"/>
  <c r="O55" i="3"/>
  <c r="U55" i="3" s="1"/>
  <c r="S54" i="3"/>
  <c r="R54" i="3"/>
  <c r="Q54" i="3"/>
  <c r="P54" i="3"/>
  <c r="T54" i="3" s="1"/>
  <c r="O54" i="3"/>
  <c r="U54" i="3" s="1"/>
  <c r="S53" i="3"/>
  <c r="R53" i="3"/>
  <c r="Q53" i="3"/>
  <c r="P53" i="3"/>
  <c r="T53" i="3" s="1"/>
  <c r="O53" i="3"/>
  <c r="U53" i="3" s="1"/>
  <c r="S52" i="3"/>
  <c r="R52" i="3"/>
  <c r="Q52" i="3"/>
  <c r="P52" i="3"/>
  <c r="T52" i="3" s="1"/>
  <c r="O52" i="3"/>
  <c r="U52" i="3" s="1"/>
  <c r="S51" i="3"/>
  <c r="R51" i="3"/>
  <c r="Q51" i="3"/>
  <c r="P51" i="3"/>
  <c r="T51" i="3" s="1"/>
  <c r="O51" i="3"/>
  <c r="U51" i="3" s="1"/>
  <c r="S50" i="3"/>
  <c r="R50" i="3"/>
  <c r="Q50" i="3"/>
  <c r="P50" i="3"/>
  <c r="T50" i="3" s="1"/>
  <c r="O50" i="3"/>
  <c r="U50" i="3" s="1"/>
  <c r="S49" i="3"/>
  <c r="R49" i="3"/>
  <c r="Q49" i="3"/>
  <c r="P49" i="3"/>
  <c r="T49" i="3" s="1"/>
  <c r="O49" i="3"/>
  <c r="U49" i="3" s="1"/>
  <c r="S48" i="3"/>
  <c r="R48" i="3"/>
  <c r="Q48" i="3"/>
  <c r="P48" i="3"/>
  <c r="T48" i="3" s="1"/>
  <c r="O48" i="3"/>
  <c r="U48" i="3" s="1"/>
  <c r="S47" i="3"/>
  <c r="R47" i="3"/>
  <c r="Q47" i="3"/>
  <c r="P47" i="3"/>
  <c r="T47" i="3" s="1"/>
  <c r="O47" i="3"/>
  <c r="U47" i="3" s="1"/>
  <c r="S46" i="3"/>
  <c r="R46" i="3"/>
  <c r="Q46" i="3"/>
  <c r="P46" i="3"/>
  <c r="T46" i="3" s="1"/>
  <c r="O46" i="3"/>
  <c r="U46" i="3" s="1"/>
  <c r="S45" i="3"/>
  <c r="R45" i="3"/>
  <c r="Q45" i="3"/>
  <c r="P45" i="3"/>
  <c r="T45" i="3" s="1"/>
  <c r="O45" i="3"/>
  <c r="U45" i="3" s="1"/>
  <c r="S44" i="3"/>
  <c r="R44" i="3"/>
  <c r="Q44" i="3"/>
  <c r="P44" i="3"/>
  <c r="T44" i="3" s="1"/>
  <c r="O44" i="3"/>
  <c r="U44" i="3" s="1"/>
  <c r="S43" i="3"/>
  <c r="R43" i="3"/>
  <c r="Q43" i="3"/>
  <c r="P43" i="3"/>
  <c r="T43" i="3" s="1"/>
  <c r="O43" i="3"/>
  <c r="U43" i="3" s="1"/>
  <c r="S42" i="3"/>
  <c r="R42" i="3"/>
  <c r="Q42" i="3"/>
  <c r="P42" i="3"/>
  <c r="T42" i="3" s="1"/>
  <c r="O42" i="3"/>
  <c r="U42" i="3" s="1"/>
  <c r="S41" i="3"/>
  <c r="R41" i="3"/>
  <c r="Q41" i="3"/>
  <c r="P41" i="3"/>
  <c r="T41" i="3" s="1"/>
  <c r="O41" i="3"/>
  <c r="U41" i="3" s="1"/>
  <c r="S40" i="3"/>
  <c r="R40" i="3"/>
  <c r="Q40" i="3"/>
  <c r="P40" i="3"/>
  <c r="T40" i="3" s="1"/>
  <c r="O40" i="3"/>
  <c r="U40" i="3" s="1"/>
  <c r="S39" i="3"/>
  <c r="R39" i="3"/>
  <c r="Q39" i="3"/>
  <c r="P39" i="3"/>
  <c r="T39" i="3" s="1"/>
  <c r="O39" i="3"/>
  <c r="U39" i="3" s="1"/>
  <c r="S38" i="3"/>
  <c r="R38" i="3"/>
  <c r="Q38" i="3"/>
  <c r="P38" i="3"/>
  <c r="T38" i="3" s="1"/>
  <c r="O38" i="3"/>
  <c r="U38" i="3" s="1"/>
  <c r="S37" i="3"/>
  <c r="R37" i="3"/>
  <c r="Q37" i="3"/>
  <c r="P37" i="3"/>
  <c r="T37" i="3" s="1"/>
  <c r="O37" i="3"/>
  <c r="U37" i="3" s="1"/>
  <c r="S36" i="3"/>
  <c r="R36" i="3"/>
  <c r="Q36" i="3"/>
  <c r="P36" i="3"/>
  <c r="T36" i="3" s="1"/>
  <c r="O36" i="3"/>
  <c r="U36" i="3" s="1"/>
  <c r="S35" i="3"/>
  <c r="R35" i="3"/>
  <c r="Q35" i="3"/>
  <c r="P35" i="3"/>
  <c r="T35" i="3" s="1"/>
  <c r="O35" i="3"/>
  <c r="U35" i="3" s="1"/>
  <c r="S34" i="3"/>
  <c r="R34" i="3"/>
  <c r="Q34" i="3"/>
  <c r="P34" i="3"/>
  <c r="T34" i="3" s="1"/>
  <c r="O34" i="3"/>
  <c r="U34" i="3" s="1"/>
  <c r="S33" i="3"/>
  <c r="R33" i="3"/>
  <c r="Q33" i="3"/>
  <c r="P33" i="3"/>
  <c r="T33" i="3" s="1"/>
  <c r="O33" i="3"/>
  <c r="U33" i="3" s="1"/>
  <c r="S32" i="3"/>
  <c r="R32" i="3"/>
  <c r="Q32" i="3"/>
  <c r="P32" i="3"/>
  <c r="T32" i="3" s="1"/>
  <c r="O32" i="3"/>
  <c r="U32" i="3" s="1"/>
  <c r="S31" i="3"/>
  <c r="R31" i="3"/>
  <c r="Q31" i="3"/>
  <c r="P31" i="3"/>
  <c r="T31" i="3" s="1"/>
  <c r="O31" i="3"/>
  <c r="U31" i="3" s="1"/>
  <c r="S30" i="3"/>
  <c r="R30" i="3"/>
  <c r="Q30" i="3"/>
  <c r="P30" i="3"/>
  <c r="T30" i="3" s="1"/>
  <c r="O30" i="3"/>
  <c r="U30" i="3" s="1"/>
  <c r="S29" i="3"/>
  <c r="R29" i="3"/>
  <c r="Q29" i="3"/>
  <c r="P29" i="3"/>
  <c r="T29" i="3" s="1"/>
  <c r="O29" i="3"/>
  <c r="U29" i="3" s="1"/>
  <c r="S28" i="3"/>
  <c r="R28" i="3"/>
  <c r="Q28" i="3"/>
  <c r="P28" i="3"/>
  <c r="T28" i="3" s="1"/>
  <c r="O28" i="3"/>
  <c r="U28" i="3" s="1"/>
  <c r="S27" i="3"/>
  <c r="R27" i="3"/>
  <c r="Q27" i="3"/>
  <c r="P27" i="3"/>
  <c r="T27" i="3" s="1"/>
  <c r="O27" i="3"/>
  <c r="U27" i="3" s="1"/>
  <c r="S26" i="3"/>
  <c r="R26" i="3"/>
  <c r="Q26" i="3"/>
  <c r="P26" i="3"/>
  <c r="T26" i="3" s="1"/>
  <c r="O26" i="3"/>
  <c r="U26" i="3" s="1"/>
  <c r="S25" i="3"/>
  <c r="R25" i="3"/>
  <c r="Q25" i="3"/>
  <c r="P25" i="3"/>
  <c r="T25" i="3" s="1"/>
  <c r="O25" i="3"/>
  <c r="U25" i="3" s="1"/>
  <c r="S24" i="3"/>
  <c r="R24" i="3"/>
  <c r="Q24" i="3"/>
  <c r="P24" i="3"/>
  <c r="T24" i="3" s="1"/>
  <c r="O24" i="3"/>
  <c r="U24" i="3" s="1"/>
  <c r="S23" i="3"/>
  <c r="R23" i="3"/>
  <c r="Q23" i="3"/>
  <c r="P23" i="3"/>
  <c r="T23" i="3" s="1"/>
  <c r="O23" i="3"/>
  <c r="U23" i="3" s="1"/>
  <c r="S22" i="3"/>
  <c r="R22" i="3"/>
  <c r="Q22" i="3"/>
  <c r="P22" i="3"/>
  <c r="T22" i="3" s="1"/>
  <c r="O22" i="3"/>
  <c r="U22" i="3" s="1"/>
  <c r="S21" i="3"/>
  <c r="R21" i="3"/>
  <c r="Q21" i="3"/>
  <c r="P21" i="3"/>
  <c r="T21" i="3" s="1"/>
  <c r="O21" i="3"/>
  <c r="U21" i="3" s="1"/>
  <c r="S20" i="3"/>
  <c r="R20" i="3"/>
  <c r="Q20" i="3"/>
  <c r="P20" i="3"/>
  <c r="T20" i="3" s="1"/>
  <c r="O20" i="3"/>
  <c r="U20" i="3" s="1"/>
  <c r="S19" i="3"/>
  <c r="R19" i="3"/>
  <c r="Q19" i="3"/>
  <c r="P19" i="3"/>
  <c r="T19" i="3" s="1"/>
  <c r="O19" i="3"/>
  <c r="S18" i="3"/>
  <c r="R18" i="3"/>
  <c r="Q18" i="3"/>
  <c r="P18" i="3"/>
  <c r="T18" i="3" s="1"/>
  <c r="O18" i="3"/>
  <c r="U18" i="3" s="1"/>
  <c r="S17" i="3"/>
  <c r="R17" i="3"/>
  <c r="Q17" i="3"/>
  <c r="P17" i="3"/>
  <c r="T17" i="3" s="1"/>
  <c r="O17" i="3"/>
  <c r="L15" i="3"/>
  <c r="M15" i="3"/>
  <c r="N15" i="3"/>
  <c r="O15" i="3"/>
  <c r="K15" i="3"/>
  <c r="L14" i="3"/>
  <c r="M14" i="3"/>
  <c r="N14" i="3"/>
  <c r="O14" i="3"/>
  <c r="K14" i="3"/>
  <c r="L13" i="3"/>
  <c r="M13" i="3"/>
  <c r="N13" i="3"/>
  <c r="O13" i="3"/>
  <c r="K13" i="3"/>
  <c r="L12" i="3"/>
  <c r="M12" i="3"/>
  <c r="N12" i="3"/>
  <c r="O12" i="3"/>
  <c r="K12" i="3"/>
  <c r="L11" i="3"/>
  <c r="M11" i="3"/>
  <c r="N11" i="3"/>
  <c r="O11" i="3"/>
  <c r="K11" i="3"/>
  <c r="I6" i="3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7" i="2"/>
  <c r="V117" i="2" s="1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U106" i="2" s="1"/>
  <c r="S107" i="2"/>
  <c r="S108" i="2"/>
  <c r="U108" i="2" s="1"/>
  <c r="S109" i="2"/>
  <c r="S110" i="2"/>
  <c r="U110" i="2" s="1"/>
  <c r="S111" i="2"/>
  <c r="S112" i="2"/>
  <c r="U112" i="2" s="1"/>
  <c r="S113" i="2"/>
  <c r="S114" i="2"/>
  <c r="U114" i="2" s="1"/>
  <c r="S115" i="2"/>
  <c r="S116" i="2"/>
  <c r="S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U116" i="2" s="1"/>
  <c r="R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U101" i="2" s="1"/>
  <c r="P102" i="2"/>
  <c r="P103" i="2"/>
  <c r="T103" i="2" s="1"/>
  <c r="P104" i="2"/>
  <c r="P105" i="2"/>
  <c r="U105" i="2" s="1"/>
  <c r="P106" i="2"/>
  <c r="P107" i="2"/>
  <c r="T107" i="2" s="1"/>
  <c r="P108" i="2"/>
  <c r="P109" i="2"/>
  <c r="U109" i="2" s="1"/>
  <c r="P110" i="2"/>
  <c r="P111" i="2"/>
  <c r="T111" i="2" s="1"/>
  <c r="P112" i="2"/>
  <c r="P113" i="2"/>
  <c r="U113" i="2" s="1"/>
  <c r="P114" i="2"/>
  <c r="P115" i="2"/>
  <c r="P116" i="2"/>
  <c r="P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U60" i="2" s="1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7" i="2"/>
  <c r="T115" i="2"/>
  <c r="T113" i="2"/>
  <c r="U111" i="2"/>
  <c r="T109" i="2"/>
  <c r="U107" i="2"/>
  <c r="T105" i="2"/>
  <c r="U104" i="2"/>
  <c r="U103" i="2"/>
  <c r="U102" i="2"/>
  <c r="T101" i="2"/>
  <c r="U100" i="2"/>
  <c r="T99" i="2"/>
  <c r="U99" i="2"/>
  <c r="U98" i="2"/>
  <c r="T97" i="2"/>
  <c r="U97" i="2"/>
  <c r="U96" i="2"/>
  <c r="T95" i="2"/>
  <c r="U95" i="2"/>
  <c r="U94" i="2"/>
  <c r="T93" i="2"/>
  <c r="U93" i="2"/>
  <c r="U92" i="2"/>
  <c r="T91" i="2"/>
  <c r="U91" i="2"/>
  <c r="U90" i="2"/>
  <c r="T89" i="2"/>
  <c r="U89" i="2"/>
  <c r="U88" i="2"/>
  <c r="T87" i="2"/>
  <c r="U87" i="2"/>
  <c r="U86" i="2"/>
  <c r="T85" i="2"/>
  <c r="U85" i="2"/>
  <c r="U84" i="2"/>
  <c r="T83" i="2"/>
  <c r="U83" i="2"/>
  <c r="U82" i="2"/>
  <c r="T81" i="2"/>
  <c r="U81" i="2"/>
  <c r="U80" i="2"/>
  <c r="T79" i="2"/>
  <c r="U79" i="2"/>
  <c r="U78" i="2"/>
  <c r="T77" i="2"/>
  <c r="U77" i="2"/>
  <c r="U76" i="2"/>
  <c r="T75" i="2"/>
  <c r="U75" i="2"/>
  <c r="U74" i="2"/>
  <c r="T73" i="2"/>
  <c r="U73" i="2"/>
  <c r="U72" i="2"/>
  <c r="T71" i="2"/>
  <c r="U71" i="2"/>
  <c r="U70" i="2"/>
  <c r="T69" i="2"/>
  <c r="U69" i="2"/>
  <c r="U68" i="2"/>
  <c r="T67" i="2"/>
  <c r="U67" i="2"/>
  <c r="U66" i="2"/>
  <c r="T65" i="2"/>
  <c r="U65" i="2"/>
  <c r="U64" i="2"/>
  <c r="T63" i="2"/>
  <c r="U63" i="2"/>
  <c r="U62" i="2"/>
  <c r="T61" i="2"/>
  <c r="U61" i="2"/>
  <c r="T59" i="2"/>
  <c r="U59" i="2"/>
  <c r="U58" i="2"/>
  <c r="T57" i="2"/>
  <c r="U57" i="2"/>
  <c r="U56" i="2"/>
  <c r="T55" i="2"/>
  <c r="U55" i="2"/>
  <c r="U54" i="2"/>
  <c r="T53" i="2"/>
  <c r="U53" i="2"/>
  <c r="U52" i="2"/>
  <c r="T51" i="2"/>
  <c r="U51" i="2"/>
  <c r="U50" i="2"/>
  <c r="T49" i="2"/>
  <c r="U49" i="2"/>
  <c r="U48" i="2"/>
  <c r="T47" i="2"/>
  <c r="U47" i="2"/>
  <c r="U46" i="2"/>
  <c r="T45" i="2"/>
  <c r="U45" i="2"/>
  <c r="U44" i="2"/>
  <c r="T43" i="2"/>
  <c r="U43" i="2"/>
  <c r="U42" i="2"/>
  <c r="T41" i="2"/>
  <c r="U41" i="2"/>
  <c r="U40" i="2"/>
  <c r="T39" i="2"/>
  <c r="U39" i="2"/>
  <c r="U38" i="2"/>
  <c r="T37" i="2"/>
  <c r="U37" i="2"/>
  <c r="U36" i="2"/>
  <c r="T35" i="2"/>
  <c r="U35" i="2"/>
  <c r="T34" i="2"/>
  <c r="T33" i="2"/>
  <c r="U33" i="2"/>
  <c r="T32" i="2"/>
  <c r="T31" i="2"/>
  <c r="U31" i="2"/>
  <c r="T30" i="2"/>
  <c r="T29" i="2"/>
  <c r="U29" i="2"/>
  <c r="T28" i="2"/>
  <c r="T27" i="2"/>
  <c r="U27" i="2"/>
  <c r="T26" i="2"/>
  <c r="T25" i="2"/>
  <c r="U25" i="2"/>
  <c r="T24" i="2"/>
  <c r="T23" i="2"/>
  <c r="U23" i="2"/>
  <c r="T22" i="2"/>
  <c r="T21" i="2"/>
  <c r="U21" i="2"/>
  <c r="T20" i="2"/>
  <c r="T19" i="2"/>
  <c r="U19" i="2"/>
  <c r="T18" i="2"/>
  <c r="T17" i="2"/>
  <c r="U17" i="2"/>
  <c r="L15" i="2"/>
  <c r="M15" i="2"/>
  <c r="N15" i="2"/>
  <c r="O15" i="2"/>
  <c r="K15" i="2"/>
  <c r="L13" i="2"/>
  <c r="M13" i="2"/>
  <c r="N13" i="2"/>
  <c r="O13" i="2"/>
  <c r="K13" i="2"/>
  <c r="L12" i="2"/>
  <c r="M12" i="2"/>
  <c r="N12" i="2"/>
  <c r="O12" i="2"/>
  <c r="K12" i="2"/>
  <c r="I6" i="2"/>
  <c r="J1" i="2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3" i="1"/>
  <c r="L14" i="2"/>
  <c r="M14" i="2"/>
  <c r="N14" i="2"/>
  <c r="O14" i="2"/>
  <c r="K14" i="2"/>
  <c r="L11" i="2"/>
  <c r="M11" i="2"/>
  <c r="N11" i="2"/>
  <c r="O11" i="2"/>
  <c r="K11" i="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3" i="1"/>
  <c r="U22" i="4" l="1"/>
  <c r="U24" i="4"/>
  <c r="U61" i="4"/>
  <c r="U63" i="4"/>
  <c r="U65" i="4"/>
  <c r="U67" i="4"/>
  <c r="U69" i="4"/>
  <c r="U71" i="4"/>
  <c r="U73" i="4"/>
  <c r="U112" i="4"/>
  <c r="U113" i="4"/>
  <c r="U114" i="4"/>
  <c r="U115" i="4"/>
  <c r="U116" i="4"/>
  <c r="U17" i="3"/>
  <c r="U19" i="3"/>
  <c r="T77" i="3"/>
  <c r="U77" i="3"/>
  <c r="U75" i="3"/>
  <c r="U76" i="3"/>
  <c r="U78" i="3"/>
  <c r="U79" i="3"/>
  <c r="U80" i="3"/>
  <c r="U81" i="3"/>
  <c r="U82" i="3"/>
  <c r="U83" i="3"/>
  <c r="U84" i="3"/>
  <c r="U85" i="3"/>
  <c r="U86" i="3"/>
  <c r="U108" i="3"/>
  <c r="U109" i="3"/>
  <c r="U110" i="3"/>
  <c r="U111" i="3"/>
  <c r="U112" i="3"/>
  <c r="U113" i="3"/>
  <c r="U114" i="3"/>
  <c r="U115" i="3"/>
  <c r="U116" i="3"/>
  <c r="U18" i="2"/>
  <c r="U20" i="2"/>
  <c r="U22" i="2"/>
  <c r="U24" i="2"/>
  <c r="U26" i="2"/>
  <c r="U28" i="2"/>
  <c r="U30" i="2"/>
  <c r="U32" i="2"/>
  <c r="U34" i="2"/>
  <c r="T36" i="2"/>
  <c r="T38" i="2"/>
  <c r="T40" i="2"/>
  <c r="T42" i="2"/>
  <c r="T44" i="2"/>
  <c r="T46" i="2"/>
  <c r="T48" i="2"/>
  <c r="T50" i="2"/>
  <c r="T52" i="2"/>
  <c r="T54" i="2"/>
  <c r="T56" i="2"/>
  <c r="T58" i="2"/>
  <c r="T60" i="2"/>
  <c r="T62" i="2"/>
  <c r="T64" i="2"/>
  <c r="T66" i="2"/>
  <c r="T68" i="2"/>
  <c r="T70" i="2"/>
  <c r="T72" i="2"/>
  <c r="T74" i="2"/>
  <c r="T76" i="2"/>
  <c r="T78" i="2"/>
  <c r="T80" i="2"/>
  <c r="T82" i="2"/>
  <c r="T84" i="2"/>
  <c r="T86" i="2"/>
  <c r="T88" i="2"/>
  <c r="T90" i="2"/>
  <c r="T92" i="2"/>
  <c r="T94" i="2"/>
  <c r="T96" i="2"/>
  <c r="T98" i="2"/>
  <c r="T100" i="2"/>
  <c r="T102" i="2"/>
  <c r="T104" i="2"/>
  <c r="T106" i="2"/>
  <c r="T108" i="2"/>
  <c r="T110" i="2"/>
  <c r="T112" i="2"/>
  <c r="T114" i="2"/>
  <c r="U115" i="2"/>
  <c r="T116" i="2"/>
</calcChain>
</file>

<file path=xl/sharedStrings.xml><?xml version="1.0" encoding="utf-8"?>
<sst xmlns="http://schemas.openxmlformats.org/spreadsheetml/2006/main" count="184" uniqueCount="52">
  <si>
    <t>gas</t>
  </si>
  <si>
    <t>suara</t>
  </si>
  <si>
    <t>ldr</t>
  </si>
  <si>
    <t>Iterasi ke - 1</t>
  </si>
  <si>
    <t>Menentukan Centroid</t>
  </si>
  <si>
    <t>data ke</t>
  </si>
  <si>
    <t>centroid</t>
  </si>
  <si>
    <t>hum</t>
  </si>
  <si>
    <t>temp</t>
  </si>
  <si>
    <t>C1</t>
  </si>
  <si>
    <t>C2</t>
  </si>
  <si>
    <t>C3</t>
  </si>
  <si>
    <t>Minimum</t>
  </si>
  <si>
    <t>Cluster</t>
  </si>
  <si>
    <t>C1 = 24</t>
  </si>
  <si>
    <t>Iterasi ke - 2</t>
  </si>
  <si>
    <t>Menentukan Centroid Baru</t>
  </si>
  <si>
    <t>penentuan cluster baru</t>
  </si>
  <si>
    <t>centroid baru ke -1</t>
  </si>
  <si>
    <t>centroid baru ke -2</t>
  </si>
  <si>
    <t>centroid baru ke -3</t>
  </si>
  <si>
    <t>Ket</t>
  </si>
  <si>
    <t>Iterasi ke - 3</t>
  </si>
  <si>
    <t>Iterasi ke - 4</t>
  </si>
  <si>
    <t>C4</t>
  </si>
  <si>
    <t>centroid baru ke -4</t>
  </si>
  <si>
    <t>No</t>
  </si>
  <si>
    <t>Gas</t>
  </si>
  <si>
    <t>Humidity</t>
  </si>
  <si>
    <t>Temperature</t>
  </si>
  <si>
    <t>Sound</t>
  </si>
  <si>
    <t>Lux</t>
  </si>
  <si>
    <t>C4 = 50</t>
  </si>
  <si>
    <t>C2 = 12</t>
  </si>
  <si>
    <t>C4 = 46</t>
  </si>
  <si>
    <t>C1 = 23</t>
  </si>
  <si>
    <t>JML</t>
  </si>
  <si>
    <t>C4 = 45</t>
  </si>
  <si>
    <t>C1 = 19</t>
  </si>
  <si>
    <t>Jumlah K = 5</t>
  </si>
  <si>
    <t>C5</t>
  </si>
  <si>
    <t xml:space="preserve"> C3 = 8</t>
  </si>
  <si>
    <t>C5 =  6</t>
  </si>
  <si>
    <t>centroid baru ke -5</t>
  </si>
  <si>
    <t>C2 = 9</t>
  </si>
  <si>
    <t xml:space="preserve"> C3 = 13</t>
  </si>
  <si>
    <t>C5 =  9</t>
  </si>
  <si>
    <t>C2 = 7</t>
  </si>
  <si>
    <t xml:space="preserve"> C3 = 18</t>
  </si>
  <si>
    <t>C5 =  11</t>
  </si>
  <si>
    <t>JUMLAH</t>
  </si>
  <si>
    <t>JUMLAH data yang berubah anggota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</si>
</sst>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2" fontId="0" fillId="2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Alignment="1">
      <alignment horizontal="left"/>
    </xf>
    <xf numFmtId="0" fontId="0" fillId="5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0" fontId="3" fillId="3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5" borderId="1" xfId="0" applyFont="1" applyFill="1" applyBorder="1"/>
    <xf numFmtId="2" fontId="2" fillId="5" borderId="1" xfId="0" applyNumberFormat="1" applyFont="1" applyFill="1" applyBorder="1"/>
    <xf numFmtId="0" fontId="2" fillId="5" borderId="1" xfId="0" applyFont="1" applyFill="1" applyBorder="1"/>
    <xf numFmtId="0" fontId="3" fillId="7" borderId="1" xfId="0" applyFont="1" applyFill="1" applyBorder="1"/>
    <xf numFmtId="2" fontId="2" fillId="7" borderId="1" xfId="0" applyNumberFormat="1" applyFont="1" applyFill="1" applyBorder="1"/>
    <xf numFmtId="0" fontId="2" fillId="7" borderId="1" xfId="0" applyFont="1" applyFill="1" applyBorder="1"/>
    <xf numFmtId="0" fontId="3" fillId="6" borderId="1" xfId="0" applyFont="1" applyFill="1" applyBorder="1"/>
    <xf numFmtId="2" fontId="2" fillId="6" borderId="1" xfId="0" applyNumberFormat="1" applyFont="1" applyFill="1" applyBorder="1"/>
    <xf numFmtId="0" fontId="2" fillId="6" borderId="1" xfId="0" applyFont="1" applyFill="1" applyBorder="1"/>
    <xf numFmtId="0" fontId="3" fillId="8" borderId="1" xfId="0" applyFont="1" applyFill="1" applyBorder="1"/>
    <xf numFmtId="2" fontId="2" fillId="8" borderId="1" xfId="0" applyNumberFormat="1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164" fontId="2" fillId="6" borderId="1" xfId="0" applyNumberFormat="1" applyFont="1" applyFill="1" applyBorder="1"/>
    <xf numFmtId="164" fontId="2" fillId="5" borderId="1" xfId="0" applyNumberFormat="1" applyFont="1" applyFill="1" applyBorder="1"/>
    <xf numFmtId="164" fontId="2" fillId="7" borderId="1" xfId="0" applyNumberFormat="1" applyFont="1" applyFill="1" applyBorder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/>
    <xf numFmtId="2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/>
    <xf numFmtId="0" fontId="1" fillId="3" borderId="0" xfId="0" applyFont="1" applyFill="1" applyBorder="1" applyAlignment="1">
      <alignment horizontal="center"/>
    </xf>
    <xf numFmtId="0" fontId="0" fillId="9" borderId="0" xfId="0" applyFill="1"/>
    <xf numFmtId="0" fontId="3" fillId="9" borderId="1" xfId="0" applyFont="1" applyFill="1" applyBorder="1"/>
    <xf numFmtId="2" fontId="2" fillId="9" borderId="1" xfId="0" applyNumberFormat="1" applyFont="1" applyFill="1" applyBorder="1"/>
    <xf numFmtId="0" fontId="2" fillId="9" borderId="1" xfId="0" applyFont="1" applyFill="1" applyBorder="1"/>
    <xf numFmtId="0" fontId="0" fillId="9" borderId="1" xfId="0" applyFill="1" applyBorder="1" applyAlignment="1">
      <alignment horizontal="center"/>
    </xf>
    <xf numFmtId="164" fontId="2" fillId="9" borderId="1" xfId="0" applyNumberFormat="1" applyFont="1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4" borderId="1" xfId="0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344521</xdr:colOff>
      <xdr:row>5</xdr:row>
      <xdr:rowOff>5270</xdr:rowOff>
    </xdr:from>
    <xdr:to>
      <xdr:col>18</xdr:col>
      <xdr:colOff>146117</xdr:colOff>
      <xdr:row>7</xdr:row>
      <xdr:rowOff>178746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F3ED7-A3A6-0A73-DBB4-3104CC113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7766" y="967903"/>
          <a:ext cx="1625532" cy="558529"/>
        </a:xfrm>
        <a:prstGeom prst="rect">
          <a:avLst/>
        </a:prstGeom>
        <a:noFill/>
        <a:ln w="285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9525</xdr:rowOff>
    </xdr:from>
    <xdr:to>
      <xdr:col>12</xdr:col>
      <xdr:colOff>171450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E7D83-3607-8D3E-C575-96A76255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00025"/>
          <a:ext cx="1400175" cy="714375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F68-F259-4AFE-A152-5408EC79BFE4}">
  <dimension ref="A1:Y118"/>
  <sheetViews>
    <sheetView tabSelected="1" topLeftCell="E1" zoomScale="91" workbookViewId="0">
      <selection activeCell="V17" sqref="V17"/>
    </sheetView>
  </sheetViews>
  <sheetFormatPr defaultRowHeight="15" x14ac:dyDescent="0.25"/>
  <cols>
    <col min="1" max="1" width="7.85546875" customWidth="1"/>
    <col min="2" max="6" width="12.42578125" customWidth="1"/>
    <col min="8" max="8" width="11.7109375" customWidth="1"/>
    <col min="9" max="9" width="9.42578125" customWidth="1"/>
    <col min="10" max="10" width="9.28515625" customWidth="1"/>
    <col min="11" max="11" width="13" customWidth="1"/>
    <col min="12" max="12" width="13.85546875" customWidth="1"/>
    <col min="13" max="13" width="11.42578125" customWidth="1"/>
    <col min="14" max="14" width="10" customWidth="1"/>
    <col min="19" max="19" width="10.42578125" customWidth="1"/>
  </cols>
  <sheetData>
    <row r="1" spans="1:22" x14ac:dyDescent="0.25">
      <c r="A1" s="34" t="s">
        <v>26</v>
      </c>
      <c r="B1" s="34" t="s">
        <v>27</v>
      </c>
      <c r="C1" s="34" t="s">
        <v>28</v>
      </c>
      <c r="D1" s="34" t="s">
        <v>29</v>
      </c>
      <c r="E1" s="34" t="s">
        <v>30</v>
      </c>
      <c r="F1" s="34" t="s">
        <v>31</v>
      </c>
    </row>
    <row r="2" spans="1:22" x14ac:dyDescent="0.25">
      <c r="A2" s="35">
        <v>1</v>
      </c>
      <c r="B2" s="32">
        <v>0.89</v>
      </c>
      <c r="C2" s="31">
        <v>90.7</v>
      </c>
      <c r="D2" s="31">
        <v>29.8</v>
      </c>
      <c r="E2" s="31">
        <v>39</v>
      </c>
      <c r="F2" s="31">
        <v>431</v>
      </c>
      <c r="O2" s="73">
        <f>(I13-J11)^2</f>
        <v>1.2099999999999998E-2</v>
      </c>
      <c r="P2" s="73">
        <f>(J13-K11)^2</f>
        <v>0.63999999999999546</v>
      </c>
      <c r="Q2">
        <f>(K13-L11)^2</f>
        <v>0</v>
      </c>
      <c r="R2">
        <f>(L13-M11)^2</f>
        <v>0</v>
      </c>
      <c r="S2">
        <f>(M13-N11)^2</f>
        <v>0</v>
      </c>
      <c r="U2" s="73">
        <f>SUM(O2,P2,Q2,R2,S2)</f>
        <v>0.65209999999999546</v>
      </c>
      <c r="V2">
        <f>SQRT(U2)</f>
        <v>0.80752708932889394</v>
      </c>
    </row>
    <row r="3" spans="1:22" x14ac:dyDescent="0.25">
      <c r="A3" s="35">
        <v>2</v>
      </c>
      <c r="B3" s="32">
        <v>0.86</v>
      </c>
      <c r="C3" s="31">
        <v>90.9</v>
      </c>
      <c r="D3" s="31">
        <v>29.7</v>
      </c>
      <c r="E3" s="31">
        <v>40</v>
      </c>
      <c r="F3" s="31">
        <v>463</v>
      </c>
      <c r="H3" s="77" t="s">
        <v>39</v>
      </c>
      <c r="I3" s="77"/>
      <c r="J3" s="77"/>
      <c r="K3" s="85"/>
      <c r="L3" s="85"/>
      <c r="M3" s="85"/>
      <c r="N3" s="56"/>
      <c r="S3" s="56"/>
      <c r="U3" s="73"/>
    </row>
    <row r="4" spans="1:22" x14ac:dyDescent="0.25">
      <c r="A4" s="35">
        <v>3</v>
      </c>
      <c r="B4" s="32">
        <v>0.84</v>
      </c>
      <c r="C4" s="31">
        <v>92.1</v>
      </c>
      <c r="D4" s="31">
        <v>29.6</v>
      </c>
      <c r="E4" s="31">
        <v>39</v>
      </c>
      <c r="F4" s="31">
        <v>470</v>
      </c>
      <c r="H4" s="77" t="s">
        <v>3</v>
      </c>
      <c r="I4" s="77"/>
      <c r="J4" s="77"/>
    </row>
    <row r="5" spans="1:22" x14ac:dyDescent="0.25">
      <c r="A5" s="35">
        <v>4</v>
      </c>
      <c r="B5" s="32">
        <v>0.84</v>
      </c>
      <c r="C5" s="31">
        <v>91.8</v>
      </c>
      <c r="D5" s="31">
        <v>29.6</v>
      </c>
      <c r="E5" s="31">
        <v>40</v>
      </c>
      <c r="F5" s="31">
        <v>470</v>
      </c>
      <c r="H5" s="5" t="s">
        <v>4</v>
      </c>
      <c r="I5" s="5"/>
      <c r="J5" s="5"/>
    </row>
    <row r="6" spans="1:22" x14ac:dyDescent="0.25">
      <c r="A6" s="35">
        <v>5</v>
      </c>
      <c r="B6" s="32">
        <v>0.84</v>
      </c>
      <c r="C6" s="31">
        <v>91.8</v>
      </c>
      <c r="D6" s="31">
        <v>29.5</v>
      </c>
      <c r="E6" s="31">
        <v>40</v>
      </c>
      <c r="F6" s="31">
        <v>503</v>
      </c>
      <c r="H6" s="2" t="s">
        <v>5</v>
      </c>
      <c r="I6" s="2" t="s">
        <v>6</v>
      </c>
      <c r="J6" s="34" t="s">
        <v>27</v>
      </c>
      <c r="K6" s="34" t="s">
        <v>28</v>
      </c>
      <c r="L6" s="34" t="s">
        <v>29</v>
      </c>
      <c r="M6" s="34" t="s">
        <v>30</v>
      </c>
      <c r="N6" s="34" t="s">
        <v>31</v>
      </c>
    </row>
    <row r="7" spans="1:22" x14ac:dyDescent="0.25">
      <c r="A7" s="35">
        <v>6</v>
      </c>
      <c r="B7" s="32">
        <v>0.82</v>
      </c>
      <c r="C7" s="31">
        <v>91.9</v>
      </c>
      <c r="D7" s="31">
        <v>29.4</v>
      </c>
      <c r="E7" s="31">
        <v>39</v>
      </c>
      <c r="F7" s="31">
        <v>499</v>
      </c>
      <c r="H7" s="4">
        <v>9</v>
      </c>
      <c r="I7" s="2">
        <v>1</v>
      </c>
      <c r="J7" s="37">
        <v>0.8</v>
      </c>
      <c r="K7" s="38">
        <v>92.3</v>
      </c>
      <c r="L7" s="38">
        <v>29.2</v>
      </c>
      <c r="M7" s="38">
        <v>39</v>
      </c>
      <c r="N7" s="38">
        <v>393</v>
      </c>
    </row>
    <row r="8" spans="1:22" x14ac:dyDescent="0.25">
      <c r="A8" s="35">
        <v>7</v>
      </c>
      <c r="B8" s="32">
        <v>0.82</v>
      </c>
      <c r="C8" s="31">
        <v>92.1</v>
      </c>
      <c r="D8" s="31">
        <v>29.4</v>
      </c>
      <c r="E8" s="31">
        <v>40</v>
      </c>
      <c r="F8" s="31">
        <v>496</v>
      </c>
      <c r="H8" s="4">
        <v>51</v>
      </c>
      <c r="I8" s="2">
        <v>2</v>
      </c>
      <c r="J8" s="37">
        <v>2.08</v>
      </c>
      <c r="K8" s="38">
        <v>91.4</v>
      </c>
      <c r="L8" s="38">
        <v>30.4</v>
      </c>
      <c r="M8" s="38">
        <v>42</v>
      </c>
      <c r="N8" s="38">
        <v>481</v>
      </c>
    </row>
    <row r="9" spans="1:22" x14ac:dyDescent="0.25">
      <c r="A9" s="35">
        <v>8</v>
      </c>
      <c r="B9" s="32">
        <v>0.82</v>
      </c>
      <c r="C9" s="31">
        <v>92.1</v>
      </c>
      <c r="D9" s="31">
        <v>29.3</v>
      </c>
      <c r="E9" s="31">
        <v>39</v>
      </c>
      <c r="F9" s="31">
        <v>492</v>
      </c>
      <c r="H9" s="4">
        <v>76</v>
      </c>
      <c r="I9" s="2">
        <v>3</v>
      </c>
      <c r="J9" s="37">
        <v>1.95</v>
      </c>
      <c r="K9" s="39">
        <v>91</v>
      </c>
      <c r="L9" s="38">
        <v>30.4</v>
      </c>
      <c r="M9" s="38">
        <v>40</v>
      </c>
      <c r="N9" s="38">
        <v>410</v>
      </c>
    </row>
    <row r="10" spans="1:22" x14ac:dyDescent="0.25">
      <c r="A10" s="36">
        <v>9</v>
      </c>
      <c r="B10" s="37">
        <v>0.8</v>
      </c>
      <c r="C10" s="38">
        <v>92.3</v>
      </c>
      <c r="D10" s="38">
        <v>29.2</v>
      </c>
      <c r="E10" s="38">
        <v>39</v>
      </c>
      <c r="F10" s="38">
        <v>393</v>
      </c>
      <c r="H10" s="4">
        <v>64</v>
      </c>
      <c r="I10" s="24">
        <v>4</v>
      </c>
      <c r="J10" s="37">
        <v>2.0099999999999998</v>
      </c>
      <c r="K10" s="39">
        <v>91</v>
      </c>
      <c r="L10" s="38">
        <v>30.4</v>
      </c>
      <c r="M10" s="38">
        <v>40</v>
      </c>
      <c r="N10" s="38">
        <v>264</v>
      </c>
    </row>
    <row r="11" spans="1:22" x14ac:dyDescent="0.25">
      <c r="A11" s="35">
        <v>10</v>
      </c>
      <c r="B11" s="32">
        <v>0.8</v>
      </c>
      <c r="C11" s="31">
        <v>92.3</v>
      </c>
      <c r="D11" s="31">
        <v>29.4</v>
      </c>
      <c r="E11" s="31">
        <v>40</v>
      </c>
      <c r="F11" s="31">
        <v>250</v>
      </c>
      <c r="H11" s="57">
        <v>33</v>
      </c>
      <c r="I11" s="24">
        <v>5</v>
      </c>
      <c r="J11" s="37">
        <v>0.78</v>
      </c>
      <c r="K11" s="38">
        <v>91.5</v>
      </c>
      <c r="L11" s="38">
        <v>29.8</v>
      </c>
      <c r="M11" s="38">
        <v>39</v>
      </c>
      <c r="N11" s="38">
        <v>431</v>
      </c>
    </row>
    <row r="12" spans="1:22" x14ac:dyDescent="0.25">
      <c r="A12" s="35">
        <v>11</v>
      </c>
      <c r="B12" s="32">
        <v>0.82</v>
      </c>
      <c r="C12" s="31">
        <v>92.8</v>
      </c>
      <c r="D12" s="31">
        <v>29.4</v>
      </c>
      <c r="E12" s="31">
        <v>40</v>
      </c>
      <c r="F12" s="31">
        <v>231</v>
      </c>
      <c r="H12" s="34" t="s">
        <v>26</v>
      </c>
      <c r="I12" s="34" t="s">
        <v>27</v>
      </c>
      <c r="J12" s="34" t="s">
        <v>28</v>
      </c>
      <c r="K12" s="34" t="s">
        <v>29</v>
      </c>
      <c r="L12" s="34" t="s">
        <v>30</v>
      </c>
      <c r="M12" s="34" t="s">
        <v>31</v>
      </c>
      <c r="N12" s="8" t="s">
        <v>9</v>
      </c>
      <c r="O12" s="8" t="s">
        <v>10</v>
      </c>
      <c r="P12" s="8" t="s">
        <v>11</v>
      </c>
      <c r="Q12" s="8" t="s">
        <v>24</v>
      </c>
      <c r="R12" s="62" t="s">
        <v>40</v>
      </c>
      <c r="S12" s="8" t="s">
        <v>12</v>
      </c>
      <c r="T12" s="8" t="s">
        <v>13</v>
      </c>
    </row>
    <row r="13" spans="1:22" x14ac:dyDescent="0.25">
      <c r="A13" s="35">
        <v>12</v>
      </c>
      <c r="B13" s="32">
        <v>0.8</v>
      </c>
      <c r="C13" s="31">
        <v>92.6</v>
      </c>
      <c r="D13" s="31">
        <v>29.4</v>
      </c>
      <c r="E13" s="31">
        <v>40</v>
      </c>
      <c r="F13" s="31">
        <v>229</v>
      </c>
      <c r="H13" s="35">
        <v>1</v>
      </c>
      <c r="I13" s="32">
        <v>0.89</v>
      </c>
      <c r="J13" s="31">
        <v>90.7</v>
      </c>
      <c r="K13" s="31">
        <v>29.8</v>
      </c>
      <c r="L13" s="31">
        <v>39</v>
      </c>
      <c r="M13" s="31">
        <v>431</v>
      </c>
      <c r="N13" s="3">
        <f>SQRT((I13-$J$7)^2+(J13-$K$7)^2+(K13-$L$7)^2+(L13-$M$7)^2+(M13-$N$7)^2)</f>
        <v>38.038508120061699</v>
      </c>
      <c r="O13" s="3">
        <f>SQRT((I13-$J$8)^2+(J13-$K$8)^2+(K13-$L$8)^2+(L13-$M$8)^2+(M13-$N$8)^2)</f>
        <v>50.11253436017779</v>
      </c>
      <c r="P13" s="3">
        <f>SQRT((I13-$J$9)^2+(J13-$K$9)^2+(K13-$L$9)^2+(L13-$M$9)^2+(M13-$N$9)^2)</f>
        <v>21.061187051066234</v>
      </c>
      <c r="Q13" s="3">
        <f>SQRT((I13-$J$10)^2+(J13-$K$10)^2+(K13-$L$10)^2+(L13-$M$10)^2+(M13-$N$10)^2)</f>
        <v>167.00809680970559</v>
      </c>
      <c r="R13" s="3">
        <f>SQRT((I13-$J$11)^2+(J13-$K$11)^2+(K13-$L$11)^2+(L13-$M$11)^2+(M13-$N$11)^2)</f>
        <v>0.80752708932889394</v>
      </c>
      <c r="S13" s="3">
        <f>MIN(N13:R13)</f>
        <v>0.80752708932889394</v>
      </c>
      <c r="T13" s="2">
        <f>IF(AND(N13&lt;O13,N13&lt;P13,N13&lt;Q13,N13&lt;R13),1,IF(AND(O13&lt;N13,O13&lt;P13,O13&lt;Q13,O13&lt;R13),2,IF(AND(P13&lt;N13,P13&lt;O13,P13&lt;Q13,P13&lt;R13),3,IF(AND(Q13&lt;N13,Q13&lt;O13,Q13&lt;P13,Q13&lt;R13),4,5))))</f>
        <v>5</v>
      </c>
    </row>
    <row r="14" spans="1:22" x14ac:dyDescent="0.25">
      <c r="A14" s="35">
        <v>13</v>
      </c>
      <c r="B14" s="32">
        <v>0.8</v>
      </c>
      <c r="C14" s="31">
        <v>92.3</v>
      </c>
      <c r="D14" s="31">
        <v>29.4</v>
      </c>
      <c r="E14" s="31">
        <v>40</v>
      </c>
      <c r="F14" s="31">
        <v>327</v>
      </c>
      <c r="H14" s="35">
        <v>2</v>
      </c>
      <c r="I14" s="32">
        <v>0.86</v>
      </c>
      <c r="J14" s="31">
        <v>90.9</v>
      </c>
      <c r="K14" s="31">
        <v>29.7</v>
      </c>
      <c r="L14" s="31">
        <v>40</v>
      </c>
      <c r="M14" s="31">
        <v>463</v>
      </c>
      <c r="N14" s="3">
        <f t="shared" ref="N14:N77" si="0">SQRT((I14-$J$7)^2+(J14-$K$7)^2+(K14-$L$7)^2+(L14-$M$7)^2+(M14-$N$7)^2)</f>
        <v>70.022950523381979</v>
      </c>
      <c r="O14" s="3">
        <f t="shared" ref="O14:O77" si="1">SQRT((I14-$J$8)^2+(J14-$K$8)^2+(K14-$L$8)^2+(L14-$M$8)^2+(M14-$N$8)^2)</f>
        <v>18.172187540304552</v>
      </c>
      <c r="P14" s="3">
        <f t="shared" ref="P14:P77" si="2">SQRT((I14-$J$9)^2+(J14-$K$9)^2+(K14-$L$9)^2+(L14-$M$9)^2+(M14-$N$9)^2)</f>
        <v>53.015923079769159</v>
      </c>
      <c r="Q14" s="3">
        <f t="shared" ref="Q14:Q77" si="3">SQRT((I14-$J$10)^2+(J14-$K$10)^2+(K14-$L$10)^2+(L14-$M$10)^2+(M14-$N$10)^2)</f>
        <v>199.00457909304501</v>
      </c>
      <c r="R14" s="3">
        <f t="shared" ref="R14:R77" si="4">SQRT((I14-$J$11)^2+(J14-$K$11)^2+(K14-$L$11)^2+(L14-$M$11)^2+(M14-$N$11)^2)</f>
        <v>32.021499027996803</v>
      </c>
      <c r="S14" s="3">
        <f t="shared" ref="S14:S77" si="5">MIN(N14:R14)</f>
        <v>18.172187540304552</v>
      </c>
      <c r="T14" s="30">
        <f t="shared" ref="T14:T77" si="6">IF(AND(N14&lt;O14,N14&lt;P14,N14&lt;Q14,N14&lt;R14),1,IF(AND(O14&lt;N14,O14&lt;P14,O14&lt;Q14,O14&lt;R14),2,IF(AND(P14&lt;N14,P14&lt;O14,P14&lt;Q14,P14&lt;R14),3,IF(AND(Q14&lt;N14,Q14&lt;O14,Q14&lt;P14,Q14&lt;R14),4,5))))</f>
        <v>2</v>
      </c>
    </row>
    <row r="15" spans="1:22" x14ac:dyDescent="0.25">
      <c r="A15" s="35">
        <v>14</v>
      </c>
      <c r="B15" s="32">
        <v>0.8</v>
      </c>
      <c r="C15" s="31">
        <v>92.2</v>
      </c>
      <c r="D15" s="31">
        <v>29.4</v>
      </c>
      <c r="E15" s="31">
        <v>40</v>
      </c>
      <c r="F15" s="31">
        <v>241</v>
      </c>
      <c r="H15" s="35">
        <v>3</v>
      </c>
      <c r="I15" s="32">
        <v>0.84</v>
      </c>
      <c r="J15" s="31">
        <v>92.1</v>
      </c>
      <c r="K15" s="31">
        <v>29.6</v>
      </c>
      <c r="L15" s="31">
        <v>39</v>
      </c>
      <c r="M15" s="31">
        <v>470</v>
      </c>
      <c r="N15" s="3">
        <f t="shared" si="0"/>
        <v>77.001309079781237</v>
      </c>
      <c r="O15" s="3">
        <f t="shared" si="1"/>
        <v>11.518142211311684</v>
      </c>
      <c r="P15" s="3">
        <f t="shared" si="2"/>
        <v>60.034007862210899</v>
      </c>
      <c r="Q15" s="3">
        <f t="shared" si="3"/>
        <v>206.01023979404519</v>
      </c>
      <c r="R15" s="3">
        <f t="shared" si="4"/>
        <v>39.0051740157636</v>
      </c>
      <c r="S15" s="3">
        <f t="shared" si="5"/>
        <v>11.518142211311684</v>
      </c>
      <c r="T15" s="30">
        <f t="shared" si="6"/>
        <v>2</v>
      </c>
    </row>
    <row r="16" spans="1:22" x14ac:dyDescent="0.25">
      <c r="A16" s="35">
        <v>15</v>
      </c>
      <c r="B16" s="32">
        <v>0.8</v>
      </c>
      <c r="C16" s="33">
        <v>92</v>
      </c>
      <c r="D16" s="31">
        <v>29.4</v>
      </c>
      <c r="E16" s="31">
        <v>39</v>
      </c>
      <c r="F16" s="31">
        <v>236</v>
      </c>
      <c r="H16" s="35">
        <v>4</v>
      </c>
      <c r="I16" s="32">
        <v>0.84</v>
      </c>
      <c r="J16" s="31">
        <v>91.8</v>
      </c>
      <c r="K16" s="31">
        <v>29.6</v>
      </c>
      <c r="L16" s="31">
        <v>40</v>
      </c>
      <c r="M16" s="31">
        <v>470</v>
      </c>
      <c r="N16" s="3">
        <f t="shared" si="0"/>
        <v>77.009165688247791</v>
      </c>
      <c r="O16" s="3">
        <f t="shared" si="1"/>
        <v>11.284396306404698</v>
      </c>
      <c r="P16" s="3">
        <f t="shared" si="2"/>
        <v>60.020930515945849</v>
      </c>
      <c r="Q16" s="3">
        <f t="shared" si="3"/>
        <v>206.00642926860317</v>
      </c>
      <c r="R16" s="3">
        <f t="shared" si="4"/>
        <v>39.014530626421738</v>
      </c>
      <c r="S16" s="3">
        <f t="shared" si="5"/>
        <v>11.284396306404698</v>
      </c>
      <c r="T16" s="30">
        <f t="shared" si="6"/>
        <v>2</v>
      </c>
    </row>
    <row r="17" spans="1:20" x14ac:dyDescent="0.25">
      <c r="A17" s="35">
        <v>16</v>
      </c>
      <c r="B17" s="32">
        <v>0.8</v>
      </c>
      <c r="C17" s="31">
        <v>91.8</v>
      </c>
      <c r="D17" s="31">
        <v>29.6</v>
      </c>
      <c r="E17" s="31">
        <v>39</v>
      </c>
      <c r="F17" s="31">
        <v>359</v>
      </c>
      <c r="H17" s="35">
        <v>5</v>
      </c>
      <c r="I17" s="32">
        <v>0.84</v>
      </c>
      <c r="J17" s="31">
        <v>91.8</v>
      </c>
      <c r="K17" s="31">
        <v>29.5</v>
      </c>
      <c r="L17" s="31">
        <v>40</v>
      </c>
      <c r="M17" s="31">
        <v>503</v>
      </c>
      <c r="N17" s="3">
        <f t="shared" si="0"/>
        <v>110.00609801279199</v>
      </c>
      <c r="O17" s="3">
        <f t="shared" si="1"/>
        <v>22.14740616866905</v>
      </c>
      <c r="P17" s="3">
        <f t="shared" si="2"/>
        <v>93.014418774725456</v>
      </c>
      <c r="Q17" s="3">
        <f t="shared" si="3"/>
        <v>239.00589720757938</v>
      </c>
      <c r="R17" s="3">
        <f t="shared" si="4"/>
        <v>72.008218975336419</v>
      </c>
      <c r="S17" s="3">
        <f t="shared" si="5"/>
        <v>22.14740616866905</v>
      </c>
      <c r="T17" s="30">
        <f t="shared" si="6"/>
        <v>2</v>
      </c>
    </row>
    <row r="18" spans="1:20" x14ac:dyDescent="0.25">
      <c r="A18" s="35">
        <v>17</v>
      </c>
      <c r="B18" s="32">
        <v>0.82</v>
      </c>
      <c r="C18" s="33">
        <v>92</v>
      </c>
      <c r="D18" s="31">
        <v>29.5</v>
      </c>
      <c r="E18" s="31">
        <v>39</v>
      </c>
      <c r="F18" s="31">
        <v>393</v>
      </c>
      <c r="H18" s="35">
        <v>6</v>
      </c>
      <c r="I18" s="32">
        <v>0.82</v>
      </c>
      <c r="J18" s="31">
        <v>91.9</v>
      </c>
      <c r="K18" s="31">
        <v>29.4</v>
      </c>
      <c r="L18" s="31">
        <v>39</v>
      </c>
      <c r="M18" s="31">
        <v>499</v>
      </c>
      <c r="N18" s="3">
        <f t="shared" si="0"/>
        <v>106.000945278804</v>
      </c>
      <c r="O18" s="3">
        <f t="shared" si="1"/>
        <v>18.325872421251873</v>
      </c>
      <c r="P18" s="3">
        <f t="shared" si="2"/>
        <v>89.02295715151233</v>
      </c>
      <c r="Q18" s="3">
        <f t="shared" si="3"/>
        <v>235.00899153011147</v>
      </c>
      <c r="R18" s="3">
        <f t="shared" si="4"/>
        <v>68.002364664767356</v>
      </c>
      <c r="S18" s="3">
        <f t="shared" si="5"/>
        <v>18.325872421251873</v>
      </c>
      <c r="T18" s="30">
        <f t="shared" si="6"/>
        <v>2</v>
      </c>
    </row>
    <row r="19" spans="1:20" x14ac:dyDescent="0.25">
      <c r="A19" s="35">
        <v>18</v>
      </c>
      <c r="B19" s="32">
        <v>0.8</v>
      </c>
      <c r="C19" s="31">
        <v>91.7</v>
      </c>
      <c r="D19" s="31">
        <v>29.6</v>
      </c>
      <c r="E19" s="31">
        <v>39</v>
      </c>
      <c r="F19" s="31">
        <v>248</v>
      </c>
      <c r="H19" s="35">
        <v>7</v>
      </c>
      <c r="I19" s="32">
        <v>0.82</v>
      </c>
      <c r="J19" s="31">
        <v>92.1</v>
      </c>
      <c r="K19" s="31">
        <v>29.4</v>
      </c>
      <c r="L19" s="31">
        <v>40</v>
      </c>
      <c r="M19" s="31">
        <v>496</v>
      </c>
      <c r="N19" s="3">
        <f t="shared" si="0"/>
        <v>103.00524452667447</v>
      </c>
      <c r="O19" s="3">
        <f t="shared" si="1"/>
        <v>15.234093343550184</v>
      </c>
      <c r="P19" s="3">
        <f t="shared" si="2"/>
        <v>86.02027028555537</v>
      </c>
      <c r="Q19" s="3">
        <f t="shared" si="3"/>
        <v>232.00781473907296</v>
      </c>
      <c r="R19" s="3">
        <f t="shared" si="4"/>
        <v>65.011703561743403</v>
      </c>
      <c r="S19" s="3">
        <f t="shared" si="5"/>
        <v>15.234093343550184</v>
      </c>
      <c r="T19" s="30">
        <f t="shared" si="6"/>
        <v>2</v>
      </c>
    </row>
    <row r="20" spans="1:20" x14ac:dyDescent="0.25">
      <c r="A20" s="35">
        <v>19</v>
      </c>
      <c r="B20" s="32">
        <v>0.78</v>
      </c>
      <c r="C20" s="31">
        <v>91.6</v>
      </c>
      <c r="D20" s="31">
        <v>29.6</v>
      </c>
      <c r="E20" s="31">
        <v>40</v>
      </c>
      <c r="F20" s="31">
        <v>235</v>
      </c>
      <c r="H20" s="35">
        <v>8</v>
      </c>
      <c r="I20" s="32">
        <v>0.82</v>
      </c>
      <c r="J20" s="31">
        <v>92.1</v>
      </c>
      <c r="K20" s="31">
        <v>29.3</v>
      </c>
      <c r="L20" s="31">
        <v>39</v>
      </c>
      <c r="M20" s="31">
        <v>492</v>
      </c>
      <c r="N20" s="3">
        <f t="shared" si="0"/>
        <v>99.000254545127305</v>
      </c>
      <c r="O20" s="3">
        <f t="shared" si="1"/>
        <v>11.545024902528359</v>
      </c>
      <c r="P20" s="3">
        <f t="shared" si="2"/>
        <v>82.028634634498218</v>
      </c>
      <c r="Q20" s="3">
        <f t="shared" si="3"/>
        <v>228.01060523580915</v>
      </c>
      <c r="R20" s="3">
        <f t="shared" si="4"/>
        <v>61.005012908776607</v>
      </c>
      <c r="S20" s="3">
        <f t="shared" si="5"/>
        <v>11.545024902528359</v>
      </c>
      <c r="T20" s="30">
        <f t="shared" si="6"/>
        <v>2</v>
      </c>
    </row>
    <row r="21" spans="1:20" x14ac:dyDescent="0.25">
      <c r="A21" s="35">
        <v>20</v>
      </c>
      <c r="B21" s="32">
        <v>0.8</v>
      </c>
      <c r="C21" s="31">
        <v>92.8</v>
      </c>
      <c r="D21" s="31">
        <v>29.4</v>
      </c>
      <c r="E21" s="31">
        <v>40</v>
      </c>
      <c r="F21" s="31">
        <v>216</v>
      </c>
      <c r="H21" s="58">
        <v>9</v>
      </c>
      <c r="I21" s="59">
        <v>0.8</v>
      </c>
      <c r="J21" s="60">
        <v>92.3</v>
      </c>
      <c r="K21" s="60">
        <v>29.2</v>
      </c>
      <c r="L21" s="60">
        <v>39</v>
      </c>
      <c r="M21" s="60">
        <v>393</v>
      </c>
      <c r="N21" s="3">
        <f t="shared" si="0"/>
        <v>0</v>
      </c>
      <c r="O21" s="3">
        <f t="shared" si="1"/>
        <v>88.073199101656343</v>
      </c>
      <c r="P21" s="3">
        <f t="shared" si="2"/>
        <v>17.159618294122978</v>
      </c>
      <c r="Q21" s="3">
        <f t="shared" si="3"/>
        <v>129.02168073622354</v>
      </c>
      <c r="R21" s="3">
        <f t="shared" si="4"/>
        <v>38.01316087883248</v>
      </c>
      <c r="S21" s="3">
        <f t="shared" si="5"/>
        <v>0</v>
      </c>
      <c r="T21" s="30">
        <f t="shared" si="6"/>
        <v>1</v>
      </c>
    </row>
    <row r="22" spans="1:20" x14ac:dyDescent="0.25">
      <c r="A22" s="35">
        <v>21</v>
      </c>
      <c r="B22" s="32">
        <v>0.8</v>
      </c>
      <c r="C22" s="31">
        <v>92.3</v>
      </c>
      <c r="D22" s="31">
        <v>29.4</v>
      </c>
      <c r="E22" s="31">
        <v>39</v>
      </c>
      <c r="F22" s="31">
        <v>205</v>
      </c>
      <c r="H22" s="35">
        <v>10</v>
      </c>
      <c r="I22" s="32">
        <v>0.8</v>
      </c>
      <c r="J22" s="31">
        <v>92.3</v>
      </c>
      <c r="K22" s="31">
        <v>29.4</v>
      </c>
      <c r="L22" s="31">
        <v>40</v>
      </c>
      <c r="M22" s="31">
        <v>250</v>
      </c>
      <c r="N22" s="3">
        <f t="shared" si="0"/>
        <v>143.00363631740279</v>
      </c>
      <c r="O22" s="3">
        <f t="shared" si="1"/>
        <v>231.01612151536091</v>
      </c>
      <c r="P22" s="3">
        <f t="shared" si="2"/>
        <v>160.01253857120074</v>
      </c>
      <c r="Q22" s="3">
        <f t="shared" si="3"/>
        <v>14.147582832413457</v>
      </c>
      <c r="R22" s="3">
        <f t="shared" si="4"/>
        <v>181.00497341233472</v>
      </c>
      <c r="S22" s="3">
        <f t="shared" si="5"/>
        <v>14.147582832413457</v>
      </c>
      <c r="T22" s="30">
        <f t="shared" si="6"/>
        <v>4</v>
      </c>
    </row>
    <row r="23" spans="1:20" x14ac:dyDescent="0.25">
      <c r="A23" s="35">
        <v>22</v>
      </c>
      <c r="B23" s="32">
        <v>0.8</v>
      </c>
      <c r="C23" s="31">
        <v>92.2</v>
      </c>
      <c r="D23" s="31">
        <v>29.5</v>
      </c>
      <c r="E23" s="31">
        <v>39</v>
      </c>
      <c r="F23" s="31">
        <v>197</v>
      </c>
      <c r="H23" s="35">
        <v>11</v>
      </c>
      <c r="I23" s="32">
        <v>0.82</v>
      </c>
      <c r="J23" s="31">
        <v>92.8</v>
      </c>
      <c r="K23" s="31">
        <v>29.4</v>
      </c>
      <c r="L23" s="31">
        <v>40</v>
      </c>
      <c r="M23" s="31">
        <v>231</v>
      </c>
      <c r="N23" s="3">
        <f t="shared" si="0"/>
        <v>162.00398266709371</v>
      </c>
      <c r="O23" s="3">
        <f t="shared" si="1"/>
        <v>250.01709461554825</v>
      </c>
      <c r="P23" s="3">
        <f t="shared" si="2"/>
        <v>179.01540967190505</v>
      </c>
      <c r="Q23" s="3">
        <f t="shared" si="3"/>
        <v>33.085587496672929</v>
      </c>
      <c r="R23" s="3">
        <f t="shared" si="4"/>
        <v>200.00712887294793</v>
      </c>
      <c r="S23" s="3">
        <f t="shared" si="5"/>
        <v>33.085587496672929</v>
      </c>
      <c r="T23" s="30">
        <f t="shared" si="6"/>
        <v>4</v>
      </c>
    </row>
    <row r="24" spans="1:20" x14ac:dyDescent="0.25">
      <c r="A24" s="35">
        <v>23</v>
      </c>
      <c r="B24" s="32">
        <v>0.8</v>
      </c>
      <c r="C24" s="31">
        <v>91.9</v>
      </c>
      <c r="D24" s="31">
        <v>29.5</v>
      </c>
      <c r="E24" s="31">
        <v>39</v>
      </c>
      <c r="F24" s="31">
        <v>192</v>
      </c>
      <c r="H24" s="35">
        <v>12</v>
      </c>
      <c r="I24" s="32">
        <v>0.8</v>
      </c>
      <c r="J24" s="31">
        <v>92.6</v>
      </c>
      <c r="K24" s="31">
        <v>29.4</v>
      </c>
      <c r="L24" s="31">
        <v>40</v>
      </c>
      <c r="M24" s="31">
        <v>229</v>
      </c>
      <c r="N24" s="3">
        <f t="shared" si="0"/>
        <v>164.00344508576643</v>
      </c>
      <c r="O24" s="3">
        <f t="shared" si="1"/>
        <v>252.01602806170879</v>
      </c>
      <c r="P24" s="3">
        <f t="shared" si="2"/>
        <v>181.01348706657191</v>
      </c>
      <c r="Q24" s="3">
        <f t="shared" si="3"/>
        <v>35.071699417051349</v>
      </c>
      <c r="R24" s="3">
        <f t="shared" si="4"/>
        <v>202.00586724152345</v>
      </c>
      <c r="S24" s="3">
        <f t="shared" si="5"/>
        <v>35.071699417051349</v>
      </c>
      <c r="T24" s="30">
        <f t="shared" si="6"/>
        <v>4</v>
      </c>
    </row>
    <row r="25" spans="1:20" x14ac:dyDescent="0.25">
      <c r="A25" s="35">
        <v>24</v>
      </c>
      <c r="B25" s="32">
        <v>0.78</v>
      </c>
      <c r="C25" s="31">
        <v>92.1</v>
      </c>
      <c r="D25" s="31">
        <v>29.5</v>
      </c>
      <c r="E25" s="31">
        <v>40</v>
      </c>
      <c r="F25" s="31">
        <v>176</v>
      </c>
      <c r="H25" s="35">
        <v>13</v>
      </c>
      <c r="I25" s="32">
        <v>0.8</v>
      </c>
      <c r="J25" s="31">
        <v>92.3</v>
      </c>
      <c r="K25" s="31">
        <v>29.4</v>
      </c>
      <c r="L25" s="31">
        <v>40</v>
      </c>
      <c r="M25" s="31">
        <v>327</v>
      </c>
      <c r="N25" s="3">
        <f t="shared" si="0"/>
        <v>66.007878317667505</v>
      </c>
      <c r="O25" s="3">
        <f t="shared" si="1"/>
        <v>154.02418121840481</v>
      </c>
      <c r="P25" s="3">
        <f t="shared" si="2"/>
        <v>83.02416816807019</v>
      </c>
      <c r="Q25" s="3">
        <f t="shared" si="3"/>
        <v>63.03296042547899</v>
      </c>
      <c r="R25" s="3">
        <f t="shared" si="4"/>
        <v>104.00865540905718</v>
      </c>
      <c r="S25" s="3">
        <f t="shared" si="5"/>
        <v>63.03296042547899</v>
      </c>
      <c r="T25" s="30">
        <f t="shared" si="6"/>
        <v>4</v>
      </c>
    </row>
    <row r="26" spans="1:20" x14ac:dyDescent="0.25">
      <c r="A26" s="35">
        <v>25</v>
      </c>
      <c r="B26" s="32">
        <v>0.78</v>
      </c>
      <c r="C26" s="31">
        <v>91.8</v>
      </c>
      <c r="D26" s="31">
        <v>29.5</v>
      </c>
      <c r="E26" s="31">
        <v>39</v>
      </c>
      <c r="F26" s="31">
        <v>174</v>
      </c>
      <c r="H26" s="35">
        <v>14</v>
      </c>
      <c r="I26" s="32">
        <v>0.8</v>
      </c>
      <c r="J26" s="31">
        <v>92.2</v>
      </c>
      <c r="K26" s="31">
        <v>29.4</v>
      </c>
      <c r="L26" s="31">
        <v>40</v>
      </c>
      <c r="M26" s="31">
        <v>241</v>
      </c>
      <c r="N26" s="3">
        <f t="shared" si="0"/>
        <v>152.00345390812672</v>
      </c>
      <c r="O26" s="3">
        <f t="shared" si="1"/>
        <v>240.01516285434968</v>
      </c>
      <c r="P26" s="3">
        <f t="shared" si="2"/>
        <v>169.01113129022005</v>
      </c>
      <c r="Q26" s="3">
        <f t="shared" si="3"/>
        <v>23.084715722746079</v>
      </c>
      <c r="R26" s="3">
        <f t="shared" si="4"/>
        <v>190.00434310825634</v>
      </c>
      <c r="S26" s="3">
        <f t="shared" si="5"/>
        <v>23.084715722746079</v>
      </c>
      <c r="T26" s="30">
        <f t="shared" si="6"/>
        <v>4</v>
      </c>
    </row>
    <row r="27" spans="1:20" x14ac:dyDescent="0.25">
      <c r="A27" s="35">
        <v>26</v>
      </c>
      <c r="B27" s="32">
        <v>0.78</v>
      </c>
      <c r="C27" s="33">
        <v>92</v>
      </c>
      <c r="D27" s="31">
        <v>29.6</v>
      </c>
      <c r="E27" s="31">
        <v>39</v>
      </c>
      <c r="F27" s="31">
        <v>416</v>
      </c>
      <c r="H27" s="35">
        <v>15</v>
      </c>
      <c r="I27" s="32">
        <v>0.8</v>
      </c>
      <c r="J27" s="33">
        <v>92</v>
      </c>
      <c r="K27" s="31">
        <v>29.4</v>
      </c>
      <c r="L27" s="31">
        <v>39</v>
      </c>
      <c r="M27" s="31">
        <v>236</v>
      </c>
      <c r="N27" s="3">
        <f t="shared" si="0"/>
        <v>157.00041401219298</v>
      </c>
      <c r="O27" s="3">
        <f t="shared" si="1"/>
        <v>245.02448530708108</v>
      </c>
      <c r="P27" s="3">
        <f t="shared" si="2"/>
        <v>174.01242053370788</v>
      </c>
      <c r="Q27" s="3">
        <f t="shared" si="3"/>
        <v>28.079602917420324</v>
      </c>
      <c r="R27" s="3">
        <f t="shared" si="4"/>
        <v>195.00105230485295</v>
      </c>
      <c r="S27" s="3">
        <f t="shared" si="5"/>
        <v>28.079602917420324</v>
      </c>
      <c r="T27" s="30">
        <f t="shared" si="6"/>
        <v>4</v>
      </c>
    </row>
    <row r="28" spans="1:20" x14ac:dyDescent="0.25">
      <c r="A28" s="35">
        <v>27</v>
      </c>
      <c r="B28" s="32">
        <v>0.78</v>
      </c>
      <c r="C28" s="31">
        <v>91.8</v>
      </c>
      <c r="D28" s="31">
        <v>29.6</v>
      </c>
      <c r="E28" s="31">
        <v>39</v>
      </c>
      <c r="F28" s="31">
        <v>447</v>
      </c>
      <c r="H28" s="35">
        <v>16</v>
      </c>
      <c r="I28" s="32">
        <v>0.8</v>
      </c>
      <c r="J28" s="31">
        <v>91.8</v>
      </c>
      <c r="K28" s="31">
        <v>29.6</v>
      </c>
      <c r="L28" s="31">
        <v>39</v>
      </c>
      <c r="M28" s="31">
        <v>359</v>
      </c>
      <c r="N28" s="3">
        <f t="shared" si="0"/>
        <v>34.006028877244695</v>
      </c>
      <c r="O28" s="3">
        <f t="shared" si="1"/>
        <v>122.04686968537948</v>
      </c>
      <c r="P28" s="3">
        <f t="shared" si="2"/>
        <v>51.035306406447681</v>
      </c>
      <c r="Q28" s="3">
        <f t="shared" si="3"/>
        <v>95.019703746117841</v>
      </c>
      <c r="R28" s="3">
        <f t="shared" si="4"/>
        <v>72.000905549860974</v>
      </c>
      <c r="S28" s="3">
        <f t="shared" si="5"/>
        <v>34.006028877244695</v>
      </c>
      <c r="T28" s="30">
        <f t="shared" si="6"/>
        <v>1</v>
      </c>
    </row>
    <row r="29" spans="1:20" x14ac:dyDescent="0.25">
      <c r="A29" s="35">
        <v>28</v>
      </c>
      <c r="B29" s="32">
        <v>0.78</v>
      </c>
      <c r="C29" s="31">
        <v>91.9</v>
      </c>
      <c r="D29" s="31">
        <v>29.6</v>
      </c>
      <c r="E29" s="31">
        <v>40</v>
      </c>
      <c r="F29" s="31">
        <v>416</v>
      </c>
      <c r="H29" s="35">
        <v>17</v>
      </c>
      <c r="I29" s="32">
        <v>0.82</v>
      </c>
      <c r="J29" s="33">
        <v>92</v>
      </c>
      <c r="K29" s="31">
        <v>29.5</v>
      </c>
      <c r="L29" s="31">
        <v>39</v>
      </c>
      <c r="M29" s="31">
        <v>393</v>
      </c>
      <c r="N29" s="3">
        <f t="shared" si="0"/>
        <v>0.42473521163190453</v>
      </c>
      <c r="O29" s="3">
        <f t="shared" si="1"/>
        <v>88.066779207599041</v>
      </c>
      <c r="P29" s="3">
        <f t="shared" si="2"/>
        <v>17.119780956542641</v>
      </c>
      <c r="Q29" s="3">
        <f t="shared" si="3"/>
        <v>129.0163791927211</v>
      </c>
      <c r="R29" s="3">
        <f t="shared" si="4"/>
        <v>38.004494471049078</v>
      </c>
      <c r="S29" s="3">
        <f t="shared" si="5"/>
        <v>0.42473521163190453</v>
      </c>
      <c r="T29" s="30">
        <f t="shared" si="6"/>
        <v>1</v>
      </c>
    </row>
    <row r="30" spans="1:20" x14ac:dyDescent="0.25">
      <c r="A30" s="35">
        <v>29</v>
      </c>
      <c r="B30" s="32">
        <v>0.8</v>
      </c>
      <c r="C30" s="31">
        <v>91.9</v>
      </c>
      <c r="D30" s="31">
        <v>29.8</v>
      </c>
      <c r="E30" s="31">
        <v>39</v>
      </c>
      <c r="F30" s="31">
        <v>410</v>
      </c>
      <c r="H30" s="35">
        <v>18</v>
      </c>
      <c r="I30" s="32">
        <v>0.8</v>
      </c>
      <c r="J30" s="31">
        <v>91.7</v>
      </c>
      <c r="K30" s="31">
        <v>29.6</v>
      </c>
      <c r="L30" s="31">
        <v>39</v>
      </c>
      <c r="M30" s="31">
        <v>248</v>
      </c>
      <c r="N30" s="3">
        <f t="shared" si="0"/>
        <v>145.00179309236145</v>
      </c>
      <c r="O30" s="3">
        <f t="shared" si="1"/>
        <v>233.02439443114105</v>
      </c>
      <c r="P30" s="3">
        <f t="shared" si="2"/>
        <v>162.0106555137655</v>
      </c>
      <c r="Q30" s="3">
        <f t="shared" si="3"/>
        <v>16.111924155730129</v>
      </c>
      <c r="R30" s="3">
        <f t="shared" si="4"/>
        <v>183.0002196719993</v>
      </c>
      <c r="S30" s="3">
        <f t="shared" si="5"/>
        <v>16.111924155730129</v>
      </c>
      <c r="T30" s="30">
        <f t="shared" si="6"/>
        <v>4</v>
      </c>
    </row>
    <row r="31" spans="1:20" x14ac:dyDescent="0.25">
      <c r="A31" s="35">
        <v>30</v>
      </c>
      <c r="B31" s="32">
        <v>0.78</v>
      </c>
      <c r="C31" s="31">
        <v>91.7</v>
      </c>
      <c r="D31" s="31">
        <v>29.7</v>
      </c>
      <c r="E31" s="31">
        <v>39</v>
      </c>
      <c r="F31" s="31">
        <v>343</v>
      </c>
      <c r="H31" s="35">
        <v>19</v>
      </c>
      <c r="I31" s="32">
        <v>0.78</v>
      </c>
      <c r="J31" s="31">
        <v>91.6</v>
      </c>
      <c r="K31" s="31">
        <v>29.6</v>
      </c>
      <c r="L31" s="31">
        <v>40</v>
      </c>
      <c r="M31" s="31">
        <v>235</v>
      </c>
      <c r="N31" s="3">
        <f t="shared" si="0"/>
        <v>158.00522269849182</v>
      </c>
      <c r="O31" s="3">
        <f t="shared" si="1"/>
        <v>246.01294681378053</v>
      </c>
      <c r="P31" s="3">
        <f t="shared" si="2"/>
        <v>175.00676815483453</v>
      </c>
      <c r="Q31" s="3">
        <f t="shared" si="3"/>
        <v>29.043293546015057</v>
      </c>
      <c r="R31" s="3">
        <f t="shared" si="4"/>
        <v>196.00267855312592</v>
      </c>
      <c r="S31" s="3">
        <f t="shared" si="5"/>
        <v>29.043293546015057</v>
      </c>
      <c r="T31" s="30">
        <f t="shared" si="6"/>
        <v>4</v>
      </c>
    </row>
    <row r="32" spans="1:20" x14ac:dyDescent="0.25">
      <c r="A32" s="35">
        <v>31</v>
      </c>
      <c r="B32" s="32">
        <v>0.8</v>
      </c>
      <c r="C32" s="31">
        <v>91.6</v>
      </c>
      <c r="D32" s="31">
        <v>29.6</v>
      </c>
      <c r="E32" s="31">
        <v>39</v>
      </c>
      <c r="F32" s="31">
        <v>390</v>
      </c>
      <c r="H32" s="35">
        <v>20</v>
      </c>
      <c r="I32" s="32">
        <v>0.8</v>
      </c>
      <c r="J32" s="31">
        <v>92.8</v>
      </c>
      <c r="K32" s="31">
        <v>29.4</v>
      </c>
      <c r="L32" s="31">
        <v>40</v>
      </c>
      <c r="M32" s="31">
        <v>216</v>
      </c>
      <c r="N32" s="3">
        <f t="shared" si="0"/>
        <v>177.00364403028544</v>
      </c>
      <c r="O32" s="3">
        <f t="shared" si="1"/>
        <v>265.0162228996557</v>
      </c>
      <c r="P32" s="3">
        <f t="shared" si="2"/>
        <v>194.01433581052714</v>
      </c>
      <c r="Q32" s="3">
        <f t="shared" si="3"/>
        <v>48.059380978119144</v>
      </c>
      <c r="R32" s="3">
        <f t="shared" si="4"/>
        <v>215.00662873502296</v>
      </c>
      <c r="S32" s="3">
        <f t="shared" si="5"/>
        <v>48.059380978119144</v>
      </c>
      <c r="T32" s="30">
        <f t="shared" si="6"/>
        <v>4</v>
      </c>
    </row>
    <row r="33" spans="1:20" x14ac:dyDescent="0.25">
      <c r="A33" s="35">
        <v>32</v>
      </c>
      <c r="B33" s="32">
        <v>0.8</v>
      </c>
      <c r="C33" s="31">
        <v>91.7</v>
      </c>
      <c r="D33" s="31">
        <v>29.7</v>
      </c>
      <c r="E33" s="31">
        <v>39</v>
      </c>
      <c r="F33" s="31">
        <v>419</v>
      </c>
      <c r="H33" s="35">
        <v>21</v>
      </c>
      <c r="I33" s="32">
        <v>0.8</v>
      </c>
      <c r="J33" s="31">
        <v>92.3</v>
      </c>
      <c r="K33" s="31">
        <v>29.4</v>
      </c>
      <c r="L33" s="31">
        <v>39</v>
      </c>
      <c r="M33" s="31">
        <v>205</v>
      </c>
      <c r="N33" s="3">
        <f t="shared" si="0"/>
        <v>188.00010638294862</v>
      </c>
      <c r="O33" s="3">
        <f t="shared" si="1"/>
        <v>276.02255052803201</v>
      </c>
      <c r="P33" s="3">
        <f t="shared" si="2"/>
        <v>205.01222524522774</v>
      </c>
      <c r="Q33" s="3">
        <f t="shared" si="3"/>
        <v>59.043662657392794</v>
      </c>
      <c r="R33" s="3">
        <f t="shared" si="4"/>
        <v>226.00177078952279</v>
      </c>
      <c r="S33" s="3">
        <f t="shared" si="5"/>
        <v>59.043662657392794</v>
      </c>
      <c r="T33" s="30">
        <f t="shared" si="6"/>
        <v>4</v>
      </c>
    </row>
    <row r="34" spans="1:20" x14ac:dyDescent="0.25">
      <c r="A34" s="36">
        <v>33</v>
      </c>
      <c r="B34" s="37">
        <v>0.78</v>
      </c>
      <c r="C34" s="38">
        <v>91.5</v>
      </c>
      <c r="D34" s="38">
        <v>29.8</v>
      </c>
      <c r="E34" s="38">
        <v>39</v>
      </c>
      <c r="F34" s="38">
        <v>431</v>
      </c>
      <c r="H34" s="35">
        <v>22</v>
      </c>
      <c r="I34" s="32">
        <v>0.8</v>
      </c>
      <c r="J34" s="31">
        <v>92.2</v>
      </c>
      <c r="K34" s="31">
        <v>29.5</v>
      </c>
      <c r="L34" s="31">
        <v>39</v>
      </c>
      <c r="M34" s="31">
        <v>197</v>
      </c>
      <c r="N34" s="3">
        <f t="shared" si="0"/>
        <v>196.00025510187481</v>
      </c>
      <c r="O34" s="3">
        <f t="shared" si="1"/>
        <v>284.02128159699583</v>
      </c>
      <c r="P34" s="3">
        <f t="shared" si="2"/>
        <v>213.01073329764395</v>
      </c>
      <c r="Q34" s="3">
        <f t="shared" si="3"/>
        <v>67.035170619608337</v>
      </c>
      <c r="R34" s="3">
        <f t="shared" si="4"/>
        <v>234.0012401676538</v>
      </c>
      <c r="S34" s="3">
        <f t="shared" si="5"/>
        <v>67.035170619608337</v>
      </c>
      <c r="T34" s="30">
        <f t="shared" si="6"/>
        <v>4</v>
      </c>
    </row>
    <row r="35" spans="1:20" x14ac:dyDescent="0.25">
      <c r="A35" s="35">
        <v>34</v>
      </c>
      <c r="B35" s="32">
        <v>0.78</v>
      </c>
      <c r="C35" s="31">
        <v>91.6</v>
      </c>
      <c r="D35" s="31">
        <v>29.7</v>
      </c>
      <c r="E35" s="31">
        <v>40</v>
      </c>
      <c r="F35" s="31">
        <v>444</v>
      </c>
      <c r="H35" s="35">
        <v>23</v>
      </c>
      <c r="I35" s="32">
        <v>0.8</v>
      </c>
      <c r="J35" s="31">
        <v>91.9</v>
      </c>
      <c r="K35" s="31">
        <v>29.5</v>
      </c>
      <c r="L35" s="31">
        <v>39</v>
      </c>
      <c r="M35" s="31">
        <v>192</v>
      </c>
      <c r="N35" s="3">
        <f t="shared" si="0"/>
        <v>201.0006218895852</v>
      </c>
      <c r="O35" s="3">
        <f t="shared" si="1"/>
        <v>289.02023873770497</v>
      </c>
      <c r="P35" s="3">
        <f t="shared" si="2"/>
        <v>218.00904224366474</v>
      </c>
      <c r="Q35" s="3">
        <f t="shared" si="3"/>
        <v>72.028356221699241</v>
      </c>
      <c r="R35" s="3">
        <f t="shared" si="4"/>
        <v>239.00052384879828</v>
      </c>
      <c r="S35" s="3">
        <f t="shared" si="5"/>
        <v>72.028356221699241</v>
      </c>
      <c r="T35" s="30">
        <f t="shared" si="6"/>
        <v>4</v>
      </c>
    </row>
    <row r="36" spans="1:20" x14ac:dyDescent="0.25">
      <c r="A36" s="35">
        <v>35</v>
      </c>
      <c r="B36" s="32">
        <v>0.78</v>
      </c>
      <c r="C36" s="31">
        <v>91.7</v>
      </c>
      <c r="D36" s="31">
        <v>29.8</v>
      </c>
      <c r="E36" s="31">
        <v>40</v>
      </c>
      <c r="F36" s="31">
        <v>463</v>
      </c>
      <c r="H36" s="35">
        <v>24</v>
      </c>
      <c r="I36" s="32">
        <v>0.78</v>
      </c>
      <c r="J36" s="31">
        <v>92.1</v>
      </c>
      <c r="K36" s="31">
        <v>29.5</v>
      </c>
      <c r="L36" s="31">
        <v>40</v>
      </c>
      <c r="M36" s="31">
        <v>176</v>
      </c>
      <c r="N36" s="3">
        <f t="shared" si="0"/>
        <v>217.00260459266383</v>
      </c>
      <c r="O36" s="3">
        <f t="shared" si="1"/>
        <v>305.0114588011408</v>
      </c>
      <c r="P36" s="3">
        <f t="shared" si="2"/>
        <v>234.00724112727792</v>
      </c>
      <c r="Q36" s="3">
        <f t="shared" si="3"/>
        <v>88.020071006560769</v>
      </c>
      <c r="R36" s="3">
        <f t="shared" si="4"/>
        <v>255.00284312140522</v>
      </c>
      <c r="S36" s="3">
        <f t="shared" si="5"/>
        <v>88.020071006560769</v>
      </c>
      <c r="T36" s="30">
        <f t="shared" si="6"/>
        <v>4</v>
      </c>
    </row>
    <row r="37" spans="1:20" x14ac:dyDescent="0.25">
      <c r="A37" s="35">
        <v>36</v>
      </c>
      <c r="B37" s="32">
        <v>0.82</v>
      </c>
      <c r="C37" s="33">
        <v>92</v>
      </c>
      <c r="D37" s="31">
        <v>29.9</v>
      </c>
      <c r="E37" s="31">
        <v>39</v>
      </c>
      <c r="F37" s="31">
        <v>282</v>
      </c>
      <c r="H37" s="35">
        <v>25</v>
      </c>
      <c r="I37" s="32">
        <v>0.78</v>
      </c>
      <c r="J37" s="31">
        <v>91.8</v>
      </c>
      <c r="K37" s="31">
        <v>29.5</v>
      </c>
      <c r="L37" s="31">
        <v>39</v>
      </c>
      <c r="M37" s="31">
        <v>174</v>
      </c>
      <c r="N37" s="3">
        <f t="shared" si="0"/>
        <v>219.00077716757079</v>
      </c>
      <c r="O37" s="3">
        <f t="shared" si="1"/>
        <v>307.01898964070608</v>
      </c>
      <c r="P37" s="3">
        <f t="shared" si="2"/>
        <v>236.00809075114353</v>
      </c>
      <c r="Q37" s="3">
        <f t="shared" si="3"/>
        <v>90.022013418941043</v>
      </c>
      <c r="R37" s="3">
        <f t="shared" si="4"/>
        <v>257.00035019431391</v>
      </c>
      <c r="S37" s="3">
        <f t="shared" si="5"/>
        <v>90.022013418941043</v>
      </c>
      <c r="T37" s="30">
        <f t="shared" si="6"/>
        <v>4</v>
      </c>
    </row>
    <row r="38" spans="1:20" x14ac:dyDescent="0.25">
      <c r="A38" s="35">
        <v>37</v>
      </c>
      <c r="B38" s="32">
        <v>0.91</v>
      </c>
      <c r="C38" s="31">
        <v>92.7</v>
      </c>
      <c r="D38" s="33">
        <v>30</v>
      </c>
      <c r="E38" s="31">
        <v>39</v>
      </c>
      <c r="F38" s="31">
        <v>224</v>
      </c>
      <c r="H38" s="35">
        <v>26</v>
      </c>
      <c r="I38" s="32">
        <v>0.78</v>
      </c>
      <c r="J38" s="33">
        <v>92</v>
      </c>
      <c r="K38" s="31">
        <v>29.6</v>
      </c>
      <c r="L38" s="31">
        <v>39</v>
      </c>
      <c r="M38" s="31">
        <v>416</v>
      </c>
      <c r="N38" s="3">
        <f t="shared" si="0"/>
        <v>23.005442834251202</v>
      </c>
      <c r="O38" s="3">
        <f t="shared" si="1"/>
        <v>65.08986096159677</v>
      </c>
      <c r="P38" s="3">
        <f t="shared" si="2"/>
        <v>6.3252588879823719</v>
      </c>
      <c r="Q38" s="3">
        <f t="shared" si="3"/>
        <v>152.01366024144014</v>
      </c>
      <c r="R38" s="3">
        <f t="shared" si="4"/>
        <v>15.00966355385756</v>
      </c>
      <c r="S38" s="3">
        <f t="shared" si="5"/>
        <v>6.3252588879823719</v>
      </c>
      <c r="T38" s="30">
        <f t="shared" si="6"/>
        <v>3</v>
      </c>
    </row>
    <row r="39" spans="1:20" x14ac:dyDescent="0.25">
      <c r="A39" s="35">
        <v>38</v>
      </c>
      <c r="B39" s="32">
        <v>0.91</v>
      </c>
      <c r="C39" s="31">
        <v>92.5</v>
      </c>
      <c r="D39" s="31">
        <v>30.1</v>
      </c>
      <c r="E39" s="31">
        <v>39</v>
      </c>
      <c r="F39" s="31">
        <v>217</v>
      </c>
      <c r="H39" s="35">
        <v>27</v>
      </c>
      <c r="I39" s="32">
        <v>0.78</v>
      </c>
      <c r="J39" s="31">
        <v>91.8</v>
      </c>
      <c r="K39" s="31">
        <v>29.6</v>
      </c>
      <c r="L39" s="31">
        <v>39</v>
      </c>
      <c r="M39" s="31">
        <v>447</v>
      </c>
      <c r="N39" s="3">
        <f t="shared" si="0"/>
        <v>54.003799866305705</v>
      </c>
      <c r="O39" s="3">
        <f t="shared" si="1"/>
        <v>34.168552793467853</v>
      </c>
      <c r="P39" s="3">
        <f t="shared" si="2"/>
        <v>37.049276646110108</v>
      </c>
      <c r="Q39" s="3">
        <f t="shared" si="3"/>
        <v>183.01036282134407</v>
      </c>
      <c r="R39" s="3">
        <f t="shared" si="4"/>
        <v>16.004061984383839</v>
      </c>
      <c r="S39" s="3">
        <f t="shared" si="5"/>
        <v>16.004061984383839</v>
      </c>
      <c r="T39" s="30">
        <f t="shared" si="6"/>
        <v>5</v>
      </c>
    </row>
    <row r="40" spans="1:20" x14ac:dyDescent="0.25">
      <c r="A40" s="35">
        <v>39</v>
      </c>
      <c r="B40" s="32">
        <v>0.91</v>
      </c>
      <c r="C40" s="31">
        <v>92.8</v>
      </c>
      <c r="D40" s="33">
        <v>30</v>
      </c>
      <c r="E40" s="31">
        <v>39</v>
      </c>
      <c r="F40" s="31">
        <v>224</v>
      </c>
      <c r="H40" s="35">
        <v>28</v>
      </c>
      <c r="I40" s="32">
        <v>0.78</v>
      </c>
      <c r="J40" s="31">
        <v>91.9</v>
      </c>
      <c r="K40" s="31">
        <v>29.6</v>
      </c>
      <c r="L40" s="31">
        <v>40</v>
      </c>
      <c r="M40" s="31">
        <v>416</v>
      </c>
      <c r="N40" s="3">
        <f t="shared" si="0"/>
        <v>23.028686458415294</v>
      </c>
      <c r="O40" s="3">
        <f t="shared" si="1"/>
        <v>65.050595692891235</v>
      </c>
      <c r="P40" s="3">
        <f t="shared" si="2"/>
        <v>6.2304815223223322</v>
      </c>
      <c r="Q40" s="3">
        <f t="shared" si="3"/>
        <v>152.00974606912544</v>
      </c>
      <c r="R40" s="3">
        <f t="shared" si="4"/>
        <v>15.039946808416579</v>
      </c>
      <c r="S40" s="3">
        <f t="shared" si="5"/>
        <v>6.2304815223223322</v>
      </c>
      <c r="T40" s="30">
        <f t="shared" si="6"/>
        <v>3</v>
      </c>
    </row>
    <row r="41" spans="1:20" x14ac:dyDescent="0.25">
      <c r="A41" s="35">
        <v>40</v>
      </c>
      <c r="B41" s="32">
        <v>0.91</v>
      </c>
      <c r="C41" s="31">
        <v>93.2</v>
      </c>
      <c r="D41" s="31">
        <v>30.1</v>
      </c>
      <c r="E41" s="31">
        <v>39</v>
      </c>
      <c r="F41" s="31">
        <v>219</v>
      </c>
      <c r="H41" s="35">
        <v>29</v>
      </c>
      <c r="I41" s="32">
        <v>0.8</v>
      </c>
      <c r="J41" s="31">
        <v>91.9</v>
      </c>
      <c r="K41" s="31">
        <v>29.8</v>
      </c>
      <c r="L41" s="31">
        <v>39</v>
      </c>
      <c r="M41" s="31">
        <v>410</v>
      </c>
      <c r="N41" s="3">
        <f t="shared" si="0"/>
        <v>17.015287244122561</v>
      </c>
      <c r="O41" s="3">
        <f t="shared" si="1"/>
        <v>71.079169944506248</v>
      </c>
      <c r="P41" s="3">
        <f t="shared" si="2"/>
        <v>1.8688231591030777</v>
      </c>
      <c r="Q41" s="3">
        <f t="shared" si="3"/>
        <v>146.01244501753951</v>
      </c>
      <c r="R41" s="3">
        <f t="shared" si="4"/>
        <v>21.003818700417312</v>
      </c>
      <c r="S41" s="3">
        <f t="shared" si="5"/>
        <v>1.8688231591030777</v>
      </c>
      <c r="T41" s="30">
        <f t="shared" si="6"/>
        <v>3</v>
      </c>
    </row>
    <row r="42" spans="1:20" x14ac:dyDescent="0.25">
      <c r="A42" s="35">
        <v>41</v>
      </c>
      <c r="B42" s="32">
        <v>0.91</v>
      </c>
      <c r="C42" s="31">
        <v>92.3</v>
      </c>
      <c r="D42" s="33">
        <v>30</v>
      </c>
      <c r="E42" s="31">
        <v>40</v>
      </c>
      <c r="F42" s="31">
        <v>223</v>
      </c>
      <c r="H42" s="35">
        <v>30</v>
      </c>
      <c r="I42" s="32">
        <v>0.78</v>
      </c>
      <c r="J42" s="31">
        <v>91.7</v>
      </c>
      <c r="K42" s="31">
        <v>29.7</v>
      </c>
      <c r="L42" s="31">
        <v>39</v>
      </c>
      <c r="M42" s="31">
        <v>343</v>
      </c>
      <c r="N42" s="3">
        <f t="shared" si="0"/>
        <v>50.006103627457321</v>
      </c>
      <c r="O42" s="3">
        <f t="shared" si="1"/>
        <v>138.04082729395677</v>
      </c>
      <c r="P42" s="3">
        <f t="shared" si="2"/>
        <v>67.024987131666052</v>
      </c>
      <c r="Q42" s="3">
        <f t="shared" si="3"/>
        <v>79.02210386974015</v>
      </c>
      <c r="R42" s="3">
        <f t="shared" si="4"/>
        <v>88.000284090450521</v>
      </c>
      <c r="S42" s="3">
        <f t="shared" si="5"/>
        <v>50.006103627457321</v>
      </c>
      <c r="T42" s="30">
        <f t="shared" si="6"/>
        <v>1</v>
      </c>
    </row>
    <row r="43" spans="1:20" x14ac:dyDescent="0.25">
      <c r="A43" s="35">
        <v>42</v>
      </c>
      <c r="B43" s="32">
        <v>0.91</v>
      </c>
      <c r="C43" s="31">
        <v>93.4</v>
      </c>
      <c r="D43" s="33">
        <v>30</v>
      </c>
      <c r="E43" s="31">
        <v>39</v>
      </c>
      <c r="F43" s="31">
        <v>223</v>
      </c>
      <c r="H43" s="35">
        <v>31</v>
      </c>
      <c r="I43" s="32">
        <v>0.8</v>
      </c>
      <c r="J43" s="31">
        <v>91.6</v>
      </c>
      <c r="K43" s="31">
        <v>29.6</v>
      </c>
      <c r="L43" s="31">
        <v>39</v>
      </c>
      <c r="M43" s="31">
        <v>390</v>
      </c>
      <c r="N43" s="3">
        <f t="shared" si="0"/>
        <v>3.1064449134018144</v>
      </c>
      <c r="O43" s="3">
        <f t="shared" si="1"/>
        <v>91.062167775646543</v>
      </c>
      <c r="P43" s="3">
        <f t="shared" si="2"/>
        <v>20.082890728179546</v>
      </c>
      <c r="Q43" s="3">
        <f t="shared" si="3"/>
        <v>126.01374567879489</v>
      </c>
      <c r="R43" s="3">
        <f t="shared" si="4"/>
        <v>41.000614629539399</v>
      </c>
      <c r="S43" s="3">
        <f t="shared" si="5"/>
        <v>3.1064449134018144</v>
      </c>
      <c r="T43" s="30">
        <f t="shared" si="6"/>
        <v>1</v>
      </c>
    </row>
    <row r="44" spans="1:20" x14ac:dyDescent="0.25">
      <c r="A44" s="35">
        <v>43</v>
      </c>
      <c r="B44" s="32">
        <v>0.91</v>
      </c>
      <c r="C44" s="31">
        <v>92.2</v>
      </c>
      <c r="D44" s="33">
        <v>30</v>
      </c>
      <c r="E44" s="31">
        <v>40</v>
      </c>
      <c r="F44" s="31">
        <v>234</v>
      </c>
      <c r="H44" s="35">
        <v>32</v>
      </c>
      <c r="I44" s="32">
        <v>0.8</v>
      </c>
      <c r="J44" s="31">
        <v>91.7</v>
      </c>
      <c r="K44" s="31">
        <v>29.7</v>
      </c>
      <c r="L44" s="31">
        <v>39</v>
      </c>
      <c r="M44" s="31">
        <v>419</v>
      </c>
      <c r="N44" s="3">
        <f t="shared" si="0"/>
        <v>26.011728124059733</v>
      </c>
      <c r="O44" s="3">
        <f t="shared" si="1"/>
        <v>62.090405055853843</v>
      </c>
      <c r="P44" s="3">
        <f t="shared" si="2"/>
        <v>9.1816392871861403</v>
      </c>
      <c r="Q44" s="3">
        <f t="shared" si="3"/>
        <v>155.01110960186048</v>
      </c>
      <c r="R44" s="3">
        <f t="shared" si="4"/>
        <v>12.002099816282149</v>
      </c>
      <c r="S44" s="3">
        <f t="shared" si="5"/>
        <v>9.1816392871861403</v>
      </c>
      <c r="T44" s="30">
        <f t="shared" si="6"/>
        <v>3</v>
      </c>
    </row>
    <row r="45" spans="1:20" x14ac:dyDescent="0.25">
      <c r="A45" s="35">
        <v>44</v>
      </c>
      <c r="B45" s="32">
        <v>0.91</v>
      </c>
      <c r="C45" s="31">
        <v>92.8</v>
      </c>
      <c r="D45" s="33">
        <v>30</v>
      </c>
      <c r="E45" s="31">
        <v>39</v>
      </c>
      <c r="F45" s="31">
        <v>238</v>
      </c>
      <c r="H45" s="58">
        <v>33</v>
      </c>
      <c r="I45" s="59">
        <v>0.78</v>
      </c>
      <c r="J45" s="60">
        <v>91.5</v>
      </c>
      <c r="K45" s="60">
        <v>29.8</v>
      </c>
      <c r="L45" s="60">
        <v>39</v>
      </c>
      <c r="M45" s="60">
        <v>431</v>
      </c>
      <c r="N45" s="3">
        <f t="shared" si="0"/>
        <v>38.01316087883248</v>
      </c>
      <c r="O45" s="3">
        <f t="shared" si="1"/>
        <v>50.110477946233956</v>
      </c>
      <c r="P45" s="3">
        <f t="shared" si="2"/>
        <v>21.070806818914171</v>
      </c>
      <c r="Q45" s="3">
        <f t="shared" si="3"/>
        <v>167.00934973827063</v>
      </c>
      <c r="R45" s="3">
        <f t="shared" si="4"/>
        <v>0</v>
      </c>
      <c r="S45" s="3">
        <f t="shared" si="5"/>
        <v>0</v>
      </c>
      <c r="T45" s="30">
        <f t="shared" si="6"/>
        <v>5</v>
      </c>
    </row>
    <row r="46" spans="1:20" x14ac:dyDescent="0.25">
      <c r="A46" s="35">
        <v>45</v>
      </c>
      <c r="B46" s="32">
        <v>0.91</v>
      </c>
      <c r="C46" s="31">
        <v>94.3</v>
      </c>
      <c r="D46" s="33">
        <v>30</v>
      </c>
      <c r="E46" s="31">
        <v>40</v>
      </c>
      <c r="F46" s="31">
        <v>244</v>
      </c>
      <c r="H46" s="35">
        <v>34</v>
      </c>
      <c r="I46" s="32">
        <v>0.78</v>
      </c>
      <c r="J46" s="31">
        <v>91.6</v>
      </c>
      <c r="K46" s="31">
        <v>29.7</v>
      </c>
      <c r="L46" s="31">
        <v>40</v>
      </c>
      <c r="M46" s="31">
        <v>444</v>
      </c>
      <c r="N46" s="3">
        <f t="shared" si="0"/>
        <v>51.017059891765619</v>
      </c>
      <c r="O46" s="3">
        <f t="shared" si="1"/>
        <v>37.08395879622347</v>
      </c>
      <c r="P46" s="3">
        <f t="shared" si="2"/>
        <v>34.032615238914566</v>
      </c>
      <c r="Q46" s="3">
        <f t="shared" si="3"/>
        <v>180.00656349144606</v>
      </c>
      <c r="R46" s="3">
        <f t="shared" si="4"/>
        <v>13.039171752837678</v>
      </c>
      <c r="S46" s="3">
        <f t="shared" si="5"/>
        <v>13.039171752837678</v>
      </c>
      <c r="T46" s="30">
        <f t="shared" si="6"/>
        <v>5</v>
      </c>
    </row>
    <row r="47" spans="1:20" x14ac:dyDescent="0.25">
      <c r="A47" s="35">
        <v>46</v>
      </c>
      <c r="B47" s="32">
        <v>0.93</v>
      </c>
      <c r="C47" s="31">
        <v>93.5</v>
      </c>
      <c r="D47" s="31">
        <v>30.2</v>
      </c>
      <c r="E47" s="31">
        <v>39</v>
      </c>
      <c r="F47" s="31">
        <v>255</v>
      </c>
      <c r="H47" s="35">
        <v>35</v>
      </c>
      <c r="I47" s="32">
        <v>0.78</v>
      </c>
      <c r="J47" s="31">
        <v>91.7</v>
      </c>
      <c r="K47" s="31">
        <v>29.8</v>
      </c>
      <c r="L47" s="31">
        <v>40</v>
      </c>
      <c r="M47" s="31">
        <v>463</v>
      </c>
      <c r="N47" s="3">
        <f t="shared" si="0"/>
        <v>70.012287492982253</v>
      </c>
      <c r="O47" s="3">
        <f t="shared" si="1"/>
        <v>18.169755089158468</v>
      </c>
      <c r="P47" s="3">
        <f t="shared" si="2"/>
        <v>53.020928886619856</v>
      </c>
      <c r="Q47" s="3">
        <f t="shared" si="3"/>
        <v>199.00593684611522</v>
      </c>
      <c r="R47" s="3">
        <f t="shared" si="4"/>
        <v>32.016245876117331</v>
      </c>
      <c r="S47" s="3">
        <f t="shared" si="5"/>
        <v>18.169755089158468</v>
      </c>
      <c r="T47" s="30">
        <f t="shared" si="6"/>
        <v>2</v>
      </c>
    </row>
    <row r="48" spans="1:20" x14ac:dyDescent="0.25">
      <c r="A48" s="35">
        <v>47</v>
      </c>
      <c r="B48" s="32">
        <v>0.91</v>
      </c>
      <c r="C48" s="33">
        <v>92</v>
      </c>
      <c r="D48" s="31">
        <v>30.2</v>
      </c>
      <c r="E48" s="31">
        <v>39</v>
      </c>
      <c r="F48" s="31">
        <v>253</v>
      </c>
      <c r="H48" s="35">
        <v>36</v>
      </c>
      <c r="I48" s="32">
        <v>0.82</v>
      </c>
      <c r="J48" s="33">
        <v>92</v>
      </c>
      <c r="K48" s="31">
        <v>29.9</v>
      </c>
      <c r="L48" s="31">
        <v>39</v>
      </c>
      <c r="M48" s="31">
        <v>282</v>
      </c>
      <c r="N48" s="3">
        <f t="shared" si="0"/>
        <v>111.00261438362612</v>
      </c>
      <c r="O48" s="3">
        <f t="shared" si="1"/>
        <v>199.02813268480412</v>
      </c>
      <c r="P48" s="3">
        <f t="shared" si="2"/>
        <v>128.01377621178122</v>
      </c>
      <c r="Q48" s="3">
        <f t="shared" si="3"/>
        <v>18.101549657418836</v>
      </c>
      <c r="R48" s="3">
        <f t="shared" si="4"/>
        <v>149.00087784976301</v>
      </c>
      <c r="S48" s="3">
        <f t="shared" si="5"/>
        <v>18.101549657418836</v>
      </c>
      <c r="T48" s="30">
        <f t="shared" si="6"/>
        <v>4</v>
      </c>
    </row>
    <row r="49" spans="1:20" x14ac:dyDescent="0.25">
      <c r="A49" s="35">
        <v>48</v>
      </c>
      <c r="B49" s="32">
        <v>0.93</v>
      </c>
      <c r="C49" s="31">
        <v>92.5</v>
      </c>
      <c r="D49" s="31">
        <v>30.2</v>
      </c>
      <c r="E49" s="31">
        <v>39</v>
      </c>
      <c r="F49" s="31">
        <v>235</v>
      </c>
      <c r="H49" s="35">
        <v>37</v>
      </c>
      <c r="I49" s="32">
        <v>0.91</v>
      </c>
      <c r="J49" s="31">
        <v>92.7</v>
      </c>
      <c r="K49" s="33">
        <v>30</v>
      </c>
      <c r="L49" s="31">
        <v>39</v>
      </c>
      <c r="M49" s="31">
        <v>224</v>
      </c>
      <c r="N49" s="3">
        <f t="shared" si="0"/>
        <v>169.00240264564289</v>
      </c>
      <c r="O49" s="3">
        <f t="shared" si="1"/>
        <v>257.02377107964162</v>
      </c>
      <c r="P49" s="3">
        <f t="shared" si="2"/>
        <v>186.01379411215717</v>
      </c>
      <c r="Q49" s="3">
        <f t="shared" si="3"/>
        <v>40.065696050362085</v>
      </c>
      <c r="R49" s="3">
        <f t="shared" si="4"/>
        <v>207.00361566890564</v>
      </c>
      <c r="S49" s="3">
        <f t="shared" si="5"/>
        <v>40.065696050362085</v>
      </c>
      <c r="T49" s="30">
        <f t="shared" si="6"/>
        <v>4</v>
      </c>
    </row>
    <row r="50" spans="1:20" x14ac:dyDescent="0.25">
      <c r="A50" s="35">
        <v>49</v>
      </c>
      <c r="B50" s="32">
        <v>0.91</v>
      </c>
      <c r="C50" s="31">
        <v>92.1</v>
      </c>
      <c r="D50" s="31">
        <v>30.2</v>
      </c>
      <c r="E50" s="31">
        <v>39</v>
      </c>
      <c r="F50" s="31">
        <v>231</v>
      </c>
      <c r="H50" s="35">
        <v>38</v>
      </c>
      <c r="I50" s="32">
        <v>0.91</v>
      </c>
      <c r="J50" s="31">
        <v>92.5</v>
      </c>
      <c r="K50" s="31">
        <v>30.1</v>
      </c>
      <c r="L50" s="31">
        <v>39</v>
      </c>
      <c r="M50" s="31">
        <v>217</v>
      </c>
      <c r="N50" s="3">
        <f t="shared" si="0"/>
        <v>176.00244913068681</v>
      </c>
      <c r="O50" s="3">
        <f t="shared" si="1"/>
        <v>264.02209926443658</v>
      </c>
      <c r="P50" s="3">
        <f t="shared" si="2"/>
        <v>193.01145458236411</v>
      </c>
      <c r="Q50" s="3">
        <f t="shared" si="3"/>
        <v>47.048379355722766</v>
      </c>
      <c r="R50" s="3">
        <f t="shared" si="4"/>
        <v>214.00258619932609</v>
      </c>
      <c r="S50" s="3">
        <f t="shared" si="5"/>
        <v>47.048379355722766</v>
      </c>
      <c r="T50" s="30">
        <f t="shared" si="6"/>
        <v>4</v>
      </c>
    </row>
    <row r="51" spans="1:20" x14ac:dyDescent="0.25">
      <c r="A51" s="35">
        <v>50</v>
      </c>
      <c r="B51" s="32">
        <v>0.93</v>
      </c>
      <c r="C51" s="31">
        <v>92.2</v>
      </c>
      <c r="D51" s="31">
        <v>30.1</v>
      </c>
      <c r="E51" s="31">
        <v>39</v>
      </c>
      <c r="F51" s="31">
        <v>232</v>
      </c>
      <c r="H51" s="35">
        <v>39</v>
      </c>
      <c r="I51" s="32">
        <v>0.91</v>
      </c>
      <c r="J51" s="31">
        <v>92.8</v>
      </c>
      <c r="K51" s="33">
        <v>30</v>
      </c>
      <c r="L51" s="31">
        <v>39</v>
      </c>
      <c r="M51" s="31">
        <v>224</v>
      </c>
      <c r="N51" s="3">
        <f t="shared" si="0"/>
        <v>169.00266891383697</v>
      </c>
      <c r="O51" s="3">
        <f t="shared" si="1"/>
        <v>257.02429632235157</v>
      </c>
      <c r="P51" s="3">
        <f t="shared" si="2"/>
        <v>186.01473490022235</v>
      </c>
      <c r="Q51" s="3">
        <f t="shared" si="3"/>
        <v>40.070063638581857</v>
      </c>
      <c r="R51" s="3">
        <f t="shared" si="4"/>
        <v>207.00421952221166</v>
      </c>
      <c r="S51" s="3">
        <f t="shared" si="5"/>
        <v>40.070063638581857</v>
      </c>
      <c r="T51" s="30">
        <f t="shared" si="6"/>
        <v>4</v>
      </c>
    </row>
    <row r="52" spans="1:20" x14ac:dyDescent="0.25">
      <c r="A52" s="36">
        <v>51</v>
      </c>
      <c r="B52" s="37">
        <v>2.08</v>
      </c>
      <c r="C52" s="38">
        <v>91.4</v>
      </c>
      <c r="D52" s="38">
        <v>30.4</v>
      </c>
      <c r="E52" s="38">
        <v>42</v>
      </c>
      <c r="F52" s="38">
        <v>481</v>
      </c>
      <c r="H52" s="35">
        <v>40</v>
      </c>
      <c r="I52" s="32">
        <v>0.91</v>
      </c>
      <c r="J52" s="31">
        <v>93.2</v>
      </c>
      <c r="K52" s="31">
        <v>30.1</v>
      </c>
      <c r="L52" s="31">
        <v>39</v>
      </c>
      <c r="M52" s="31">
        <v>219</v>
      </c>
      <c r="N52" s="3">
        <f t="shared" si="0"/>
        <v>174.00468987932481</v>
      </c>
      <c r="O52" s="3">
        <f t="shared" si="1"/>
        <v>262.0261416347613</v>
      </c>
      <c r="P52" s="3">
        <f t="shared" si="2"/>
        <v>191.0183540919563</v>
      </c>
      <c r="Q52" s="3">
        <f t="shared" si="3"/>
        <v>45.079263525483647</v>
      </c>
      <c r="R52" s="3">
        <f t="shared" si="4"/>
        <v>212.0070680425537</v>
      </c>
      <c r="S52" s="3">
        <f t="shared" si="5"/>
        <v>45.079263525483647</v>
      </c>
      <c r="T52" s="30">
        <f t="shared" si="6"/>
        <v>4</v>
      </c>
    </row>
    <row r="53" spans="1:20" x14ac:dyDescent="0.25">
      <c r="A53" s="35">
        <v>52</v>
      </c>
      <c r="B53" s="32">
        <v>2.23</v>
      </c>
      <c r="C53" s="31">
        <v>91.4</v>
      </c>
      <c r="D53" s="31">
        <v>30.3</v>
      </c>
      <c r="E53" s="31">
        <v>40</v>
      </c>
      <c r="F53" s="31">
        <v>263</v>
      </c>
      <c r="H53" s="35">
        <v>41</v>
      </c>
      <c r="I53" s="32">
        <v>0.91</v>
      </c>
      <c r="J53" s="31">
        <v>92.3</v>
      </c>
      <c r="K53" s="33">
        <v>30</v>
      </c>
      <c r="L53" s="31">
        <v>40</v>
      </c>
      <c r="M53" s="31">
        <v>223</v>
      </c>
      <c r="N53" s="3">
        <f t="shared" si="0"/>
        <v>170.00485904820485</v>
      </c>
      <c r="O53" s="3">
        <f t="shared" si="1"/>
        <v>258.01228439746819</v>
      </c>
      <c r="P53" s="3">
        <f t="shared" si="2"/>
        <v>187.00783833839694</v>
      </c>
      <c r="Q53" s="3">
        <f t="shared" si="3"/>
        <v>41.037300106122963</v>
      </c>
      <c r="R53" s="3">
        <f t="shared" si="4"/>
        <v>208.00407904654179</v>
      </c>
      <c r="S53" s="3">
        <f t="shared" si="5"/>
        <v>41.037300106122963</v>
      </c>
      <c r="T53" s="30">
        <f t="shared" si="6"/>
        <v>4</v>
      </c>
    </row>
    <row r="54" spans="1:20" x14ac:dyDescent="0.25">
      <c r="A54" s="35">
        <v>53</v>
      </c>
      <c r="B54" s="32">
        <v>1.85</v>
      </c>
      <c r="C54" s="31">
        <v>85.9</v>
      </c>
      <c r="D54" s="31">
        <v>31.9</v>
      </c>
      <c r="E54" s="31">
        <v>40</v>
      </c>
      <c r="F54" s="31">
        <v>269</v>
      </c>
      <c r="H54" s="35">
        <v>42</v>
      </c>
      <c r="I54" s="32">
        <v>0.91</v>
      </c>
      <c r="J54" s="31">
        <v>93.4</v>
      </c>
      <c r="K54" s="33">
        <v>30</v>
      </c>
      <c r="L54" s="31">
        <v>39</v>
      </c>
      <c r="M54" s="31">
        <v>223</v>
      </c>
      <c r="N54" s="3">
        <f t="shared" si="0"/>
        <v>170.00547667648829</v>
      </c>
      <c r="O54" s="3">
        <f t="shared" si="1"/>
        <v>258.02815524667074</v>
      </c>
      <c r="P54" s="3">
        <f t="shared" si="2"/>
        <v>187.02139342866636</v>
      </c>
      <c r="Q54" s="3">
        <f t="shared" si="3"/>
        <v>41.099026752467026</v>
      </c>
      <c r="R54" s="3">
        <f t="shared" si="4"/>
        <v>208.00881447669471</v>
      </c>
      <c r="S54" s="3">
        <f t="shared" si="5"/>
        <v>41.099026752467026</v>
      </c>
      <c r="T54" s="30">
        <f t="shared" si="6"/>
        <v>4</v>
      </c>
    </row>
    <row r="55" spans="1:20" x14ac:dyDescent="0.25">
      <c r="A55" s="35">
        <v>54</v>
      </c>
      <c r="B55" s="32">
        <v>2.2999999999999998</v>
      </c>
      <c r="C55" s="31">
        <v>90.9</v>
      </c>
      <c r="D55" s="31">
        <v>30.6</v>
      </c>
      <c r="E55" s="31">
        <v>40</v>
      </c>
      <c r="F55" s="31">
        <v>444</v>
      </c>
      <c r="H55" s="35">
        <v>43</v>
      </c>
      <c r="I55" s="32">
        <v>0.91</v>
      </c>
      <c r="J55" s="31">
        <v>92.2</v>
      </c>
      <c r="K55" s="33">
        <v>30</v>
      </c>
      <c r="L55" s="31">
        <v>40</v>
      </c>
      <c r="M55" s="31">
        <v>234</v>
      </c>
      <c r="N55" s="3">
        <f t="shared" si="0"/>
        <v>159.00522664365471</v>
      </c>
      <c r="O55" s="3">
        <f t="shared" si="1"/>
        <v>247.01248733616686</v>
      </c>
      <c r="P55" s="3">
        <f t="shared" si="2"/>
        <v>176.00761801694836</v>
      </c>
      <c r="Q55" s="3">
        <f t="shared" si="3"/>
        <v>30.046796834271703</v>
      </c>
      <c r="R55" s="3">
        <f t="shared" si="4"/>
        <v>197.00392610300943</v>
      </c>
      <c r="S55" s="3">
        <f t="shared" si="5"/>
        <v>30.046796834271703</v>
      </c>
      <c r="T55" s="30">
        <f t="shared" si="6"/>
        <v>4</v>
      </c>
    </row>
    <row r="56" spans="1:20" x14ac:dyDescent="0.25">
      <c r="A56" s="35">
        <v>55</v>
      </c>
      <c r="B56" s="32">
        <v>1.81</v>
      </c>
      <c r="C56" s="31">
        <v>91.9</v>
      </c>
      <c r="D56" s="31">
        <v>31.2</v>
      </c>
      <c r="E56" s="31">
        <v>40</v>
      </c>
      <c r="F56" s="31">
        <v>264</v>
      </c>
      <c r="H56" s="35">
        <v>44</v>
      </c>
      <c r="I56" s="32">
        <v>0.91</v>
      </c>
      <c r="J56" s="31">
        <v>92.8</v>
      </c>
      <c r="K56" s="33">
        <v>30</v>
      </c>
      <c r="L56" s="31">
        <v>39</v>
      </c>
      <c r="M56" s="31">
        <v>238</v>
      </c>
      <c r="N56" s="3">
        <f t="shared" si="0"/>
        <v>155.00290997268405</v>
      </c>
      <c r="O56" s="3">
        <f t="shared" si="1"/>
        <v>243.0256959664965</v>
      </c>
      <c r="P56" s="3">
        <f t="shared" si="2"/>
        <v>172.01593414564826</v>
      </c>
      <c r="Q56" s="3">
        <f t="shared" si="3"/>
        <v>26.107661710693282</v>
      </c>
      <c r="R56" s="3">
        <f t="shared" si="4"/>
        <v>193.00452559460879</v>
      </c>
      <c r="S56" s="3">
        <f t="shared" si="5"/>
        <v>26.107661710693282</v>
      </c>
      <c r="T56" s="30">
        <f t="shared" si="6"/>
        <v>4</v>
      </c>
    </row>
    <row r="57" spans="1:20" x14ac:dyDescent="0.25">
      <c r="A57" s="35">
        <v>56</v>
      </c>
      <c r="B57" s="32">
        <v>1.81</v>
      </c>
      <c r="C57" s="33">
        <v>90</v>
      </c>
      <c r="D57" s="31">
        <v>30.9</v>
      </c>
      <c r="E57" s="31">
        <v>40</v>
      </c>
      <c r="F57" s="31">
        <v>242</v>
      </c>
      <c r="H57" s="35">
        <v>45</v>
      </c>
      <c r="I57" s="32">
        <v>0.91</v>
      </c>
      <c r="J57" s="31">
        <v>94.3</v>
      </c>
      <c r="K57" s="33">
        <v>30</v>
      </c>
      <c r="L57" s="31">
        <v>40</v>
      </c>
      <c r="M57" s="31">
        <v>244</v>
      </c>
      <c r="N57" s="3">
        <f t="shared" si="0"/>
        <v>149.01896557150033</v>
      </c>
      <c r="O57" s="3">
        <f t="shared" si="1"/>
        <v>237.02940513784361</v>
      </c>
      <c r="P57" s="3">
        <f t="shared" si="2"/>
        <v>166.03653694292711</v>
      </c>
      <c r="Q57" s="3">
        <f t="shared" si="3"/>
        <v>20.304186760370385</v>
      </c>
      <c r="R57" s="3">
        <f t="shared" si="4"/>
        <v>187.02378698978373</v>
      </c>
      <c r="S57" s="3">
        <f t="shared" si="5"/>
        <v>20.304186760370385</v>
      </c>
      <c r="T57" s="30">
        <f t="shared" si="6"/>
        <v>4</v>
      </c>
    </row>
    <row r="58" spans="1:20" x14ac:dyDescent="0.25">
      <c r="A58" s="35">
        <v>57</v>
      </c>
      <c r="B58" s="32">
        <v>1.98</v>
      </c>
      <c r="C58" s="31">
        <v>90.4</v>
      </c>
      <c r="D58" s="31">
        <v>30.6</v>
      </c>
      <c r="E58" s="31">
        <v>40</v>
      </c>
      <c r="F58" s="31">
        <v>354</v>
      </c>
      <c r="H58" s="35">
        <v>46</v>
      </c>
      <c r="I58" s="32">
        <v>0.93</v>
      </c>
      <c r="J58" s="31">
        <v>93.5</v>
      </c>
      <c r="K58" s="31">
        <v>30.2</v>
      </c>
      <c r="L58" s="31">
        <v>39</v>
      </c>
      <c r="M58" s="31">
        <v>255</v>
      </c>
      <c r="N58" s="3">
        <f t="shared" si="0"/>
        <v>138.00890152450313</v>
      </c>
      <c r="O58" s="3">
        <f t="shared" si="1"/>
        <v>226.03268015930794</v>
      </c>
      <c r="P58" s="3">
        <f t="shared" si="2"/>
        <v>155.02686992905456</v>
      </c>
      <c r="Q58" s="3">
        <f t="shared" si="3"/>
        <v>9.4581393519021493</v>
      </c>
      <c r="R58" s="3">
        <f t="shared" si="4"/>
        <v>176.0118817012079</v>
      </c>
      <c r="S58" s="3">
        <f t="shared" si="5"/>
        <v>9.4581393519021493</v>
      </c>
      <c r="T58" s="30">
        <f t="shared" si="6"/>
        <v>4</v>
      </c>
    </row>
    <row r="59" spans="1:20" x14ac:dyDescent="0.25">
      <c r="A59" s="35">
        <v>58</v>
      </c>
      <c r="B59" s="32">
        <v>2.08</v>
      </c>
      <c r="C59" s="31">
        <v>90.8</v>
      </c>
      <c r="D59" s="31">
        <v>30.5</v>
      </c>
      <c r="E59" s="31">
        <v>40</v>
      </c>
      <c r="F59" s="31">
        <v>343</v>
      </c>
      <c r="H59" s="35">
        <v>47</v>
      </c>
      <c r="I59" s="32">
        <v>0.91</v>
      </c>
      <c r="J59" s="33">
        <v>92</v>
      </c>
      <c r="K59" s="31">
        <v>30.2</v>
      </c>
      <c r="L59" s="31">
        <v>39</v>
      </c>
      <c r="M59" s="31">
        <v>253</v>
      </c>
      <c r="N59" s="3">
        <f t="shared" si="0"/>
        <v>140.0039360160992</v>
      </c>
      <c r="O59" s="3">
        <f t="shared" si="1"/>
        <v>228.02361478583748</v>
      </c>
      <c r="P59" s="3">
        <f t="shared" si="2"/>
        <v>157.00994108654393</v>
      </c>
      <c r="Q59" s="3">
        <f t="shared" si="3"/>
        <v>11.146748404803978</v>
      </c>
      <c r="R59" s="3">
        <f t="shared" si="4"/>
        <v>178.00119915326414</v>
      </c>
      <c r="S59" s="3">
        <f t="shared" si="5"/>
        <v>11.146748404803978</v>
      </c>
      <c r="T59" s="30">
        <f t="shared" si="6"/>
        <v>4</v>
      </c>
    </row>
    <row r="60" spans="1:20" x14ac:dyDescent="0.25">
      <c r="A60" s="35">
        <v>59</v>
      </c>
      <c r="B60" s="32">
        <v>2.19</v>
      </c>
      <c r="C60" s="33">
        <v>91</v>
      </c>
      <c r="D60" s="31">
        <v>30.5</v>
      </c>
      <c r="E60" s="31">
        <v>40</v>
      </c>
      <c r="F60" s="31">
        <v>369</v>
      </c>
      <c r="H60" s="35">
        <v>48</v>
      </c>
      <c r="I60" s="32">
        <v>0.93</v>
      </c>
      <c r="J60" s="31">
        <v>92.5</v>
      </c>
      <c r="K60" s="31">
        <v>30.2</v>
      </c>
      <c r="L60" s="31">
        <v>39</v>
      </c>
      <c r="M60" s="31">
        <v>235</v>
      </c>
      <c r="N60" s="3">
        <f t="shared" si="0"/>
        <v>158.00334458485364</v>
      </c>
      <c r="O60" s="3">
        <f t="shared" si="1"/>
        <v>246.02352021707193</v>
      </c>
      <c r="P60" s="3">
        <f t="shared" si="2"/>
        <v>175.01237213408658</v>
      </c>
      <c r="Q60" s="3">
        <f t="shared" si="3"/>
        <v>29.076732966411477</v>
      </c>
      <c r="R60" s="3">
        <f t="shared" si="4"/>
        <v>196.00301655841932</v>
      </c>
      <c r="S60" s="3">
        <f t="shared" si="5"/>
        <v>29.076732966411477</v>
      </c>
      <c r="T60" s="30">
        <f t="shared" si="6"/>
        <v>4</v>
      </c>
    </row>
    <row r="61" spans="1:20" x14ac:dyDescent="0.25">
      <c r="A61" s="35">
        <v>60</v>
      </c>
      <c r="B61" s="32">
        <v>1.98</v>
      </c>
      <c r="C61" s="31">
        <v>91.1</v>
      </c>
      <c r="D61" s="31">
        <v>30.3</v>
      </c>
      <c r="E61" s="31">
        <v>40</v>
      </c>
      <c r="F61" s="31">
        <v>393</v>
      </c>
      <c r="H61" s="35">
        <v>49</v>
      </c>
      <c r="I61" s="32">
        <v>0.91</v>
      </c>
      <c r="J61" s="31">
        <v>92.1</v>
      </c>
      <c r="K61" s="31">
        <v>30.2</v>
      </c>
      <c r="L61" s="31">
        <v>39</v>
      </c>
      <c r="M61" s="31">
        <v>231</v>
      </c>
      <c r="N61" s="3">
        <f t="shared" si="0"/>
        <v>162.00324718967826</v>
      </c>
      <c r="O61" s="3">
        <f t="shared" si="1"/>
        <v>250.02179684979467</v>
      </c>
      <c r="P61" s="3">
        <f t="shared" si="2"/>
        <v>179.00930590335241</v>
      </c>
      <c r="Q61" s="3">
        <f t="shared" si="3"/>
        <v>33.052382667517328</v>
      </c>
      <c r="R61" s="3">
        <f t="shared" si="4"/>
        <v>200.00134224549595</v>
      </c>
      <c r="S61" s="3">
        <f t="shared" si="5"/>
        <v>33.052382667517328</v>
      </c>
      <c r="T61" s="30">
        <f t="shared" si="6"/>
        <v>4</v>
      </c>
    </row>
    <row r="62" spans="1:20" x14ac:dyDescent="0.25">
      <c r="A62" s="35">
        <v>61</v>
      </c>
      <c r="B62" s="32">
        <v>2.0099999999999998</v>
      </c>
      <c r="C62" s="31">
        <v>91.2</v>
      </c>
      <c r="D62" s="31">
        <v>30.3</v>
      </c>
      <c r="E62" s="31">
        <v>40</v>
      </c>
      <c r="F62" s="31">
        <v>298</v>
      </c>
      <c r="H62" s="35">
        <v>50</v>
      </c>
      <c r="I62" s="32">
        <v>0.93</v>
      </c>
      <c r="J62" s="31">
        <v>92.2</v>
      </c>
      <c r="K62" s="31">
        <v>30.1</v>
      </c>
      <c r="L62" s="31">
        <v>39</v>
      </c>
      <c r="M62" s="31">
        <v>232</v>
      </c>
      <c r="N62" s="3">
        <f t="shared" si="0"/>
        <v>161.00259904734457</v>
      </c>
      <c r="O62" s="3">
        <f t="shared" si="1"/>
        <v>249.02219278610491</v>
      </c>
      <c r="P62" s="3">
        <f t="shared" si="2"/>
        <v>178.01002893095659</v>
      </c>
      <c r="Q62" s="3">
        <f t="shared" si="3"/>
        <v>32.057704222230264</v>
      </c>
      <c r="R62" s="3">
        <f t="shared" si="4"/>
        <v>199.00151381333762</v>
      </c>
      <c r="S62" s="3">
        <f t="shared" si="5"/>
        <v>32.057704222230264</v>
      </c>
      <c r="T62" s="30">
        <f t="shared" si="6"/>
        <v>4</v>
      </c>
    </row>
    <row r="63" spans="1:20" x14ac:dyDescent="0.25">
      <c r="A63" s="35">
        <v>62</v>
      </c>
      <c r="B63" s="32">
        <v>2.12</v>
      </c>
      <c r="C63" s="31">
        <v>91.2</v>
      </c>
      <c r="D63" s="31">
        <v>30.4</v>
      </c>
      <c r="E63" s="31">
        <v>40</v>
      </c>
      <c r="F63" s="31">
        <v>261</v>
      </c>
      <c r="H63" s="58">
        <v>51</v>
      </c>
      <c r="I63" s="59">
        <v>2.08</v>
      </c>
      <c r="J63" s="60">
        <v>91.4</v>
      </c>
      <c r="K63" s="60">
        <v>30.4</v>
      </c>
      <c r="L63" s="60">
        <v>42</v>
      </c>
      <c r="M63" s="60">
        <v>481</v>
      </c>
      <c r="N63" s="3">
        <f t="shared" si="0"/>
        <v>88.073199101656343</v>
      </c>
      <c r="O63" s="3">
        <f t="shared" si="1"/>
        <v>0</v>
      </c>
      <c r="P63" s="3">
        <f t="shared" si="2"/>
        <v>71.029408698087863</v>
      </c>
      <c r="Q63" s="3">
        <f t="shared" si="3"/>
        <v>217.00959633159084</v>
      </c>
      <c r="R63" s="3">
        <f t="shared" si="4"/>
        <v>50.110477946233956</v>
      </c>
      <c r="S63" s="3">
        <f t="shared" si="5"/>
        <v>0</v>
      </c>
      <c r="T63" s="30">
        <f t="shared" si="6"/>
        <v>2</v>
      </c>
    </row>
    <row r="64" spans="1:20" x14ac:dyDescent="0.25">
      <c r="A64" s="35">
        <v>63</v>
      </c>
      <c r="B64" s="32">
        <v>2.23</v>
      </c>
      <c r="C64" s="31">
        <v>91.1</v>
      </c>
      <c r="D64" s="31">
        <v>30.4</v>
      </c>
      <c r="E64" s="31">
        <v>40</v>
      </c>
      <c r="F64" s="31">
        <v>266</v>
      </c>
      <c r="H64" s="35">
        <v>52</v>
      </c>
      <c r="I64" s="32">
        <v>2.23</v>
      </c>
      <c r="J64" s="31">
        <v>91.4</v>
      </c>
      <c r="K64" s="31">
        <v>30.3</v>
      </c>
      <c r="L64" s="31">
        <v>40</v>
      </c>
      <c r="M64" s="31">
        <v>263</v>
      </c>
      <c r="N64" s="3">
        <f t="shared" si="0"/>
        <v>130.01947892527488</v>
      </c>
      <c r="O64" s="3">
        <f t="shared" si="1"/>
        <v>218.00924865702373</v>
      </c>
      <c r="P64" s="3">
        <f t="shared" si="2"/>
        <v>147.00084489553112</v>
      </c>
      <c r="Q64" s="3">
        <f t="shared" si="3"/>
        <v>1.1038115781237321</v>
      </c>
      <c r="R64" s="3">
        <f t="shared" si="4"/>
        <v>168.01000714243185</v>
      </c>
      <c r="S64" s="3">
        <f t="shared" si="5"/>
        <v>1.1038115781237321</v>
      </c>
      <c r="T64" s="30">
        <f t="shared" si="6"/>
        <v>4</v>
      </c>
    </row>
    <row r="65" spans="1:20" x14ac:dyDescent="0.25">
      <c r="A65" s="36">
        <v>64</v>
      </c>
      <c r="B65" s="37">
        <v>2.0099999999999998</v>
      </c>
      <c r="C65" s="39">
        <v>91</v>
      </c>
      <c r="D65" s="38">
        <v>30.4</v>
      </c>
      <c r="E65" s="38">
        <v>40</v>
      </c>
      <c r="F65" s="38">
        <v>264</v>
      </c>
      <c r="H65" s="35">
        <v>53</v>
      </c>
      <c r="I65" s="32">
        <v>1.85</v>
      </c>
      <c r="J65" s="31">
        <v>85.9</v>
      </c>
      <c r="K65" s="31">
        <v>31.9</v>
      </c>
      <c r="L65" s="31">
        <v>40</v>
      </c>
      <c r="M65" s="31">
        <v>269</v>
      </c>
      <c r="N65" s="3">
        <f t="shared" si="0"/>
        <v>124.2028683243668</v>
      </c>
      <c r="O65" s="3">
        <f t="shared" si="1"/>
        <v>212.08619214838103</v>
      </c>
      <c r="P65" s="3">
        <f t="shared" si="2"/>
        <v>141.10021261500637</v>
      </c>
      <c r="Q65" s="3">
        <f t="shared" si="3"/>
        <v>7.2996986239159183</v>
      </c>
      <c r="R65" s="3">
        <f t="shared" si="4"/>
        <v>162.11697906141725</v>
      </c>
      <c r="S65" s="3">
        <f t="shared" si="5"/>
        <v>7.2996986239159183</v>
      </c>
      <c r="T65" s="30">
        <f t="shared" si="6"/>
        <v>4</v>
      </c>
    </row>
    <row r="66" spans="1:20" x14ac:dyDescent="0.25">
      <c r="A66" s="35">
        <v>65</v>
      </c>
      <c r="B66" s="32">
        <v>1.98</v>
      </c>
      <c r="C66" s="31">
        <v>91.5</v>
      </c>
      <c r="D66" s="31">
        <v>30.4</v>
      </c>
      <c r="E66" s="31">
        <v>40</v>
      </c>
      <c r="F66" s="31">
        <v>310</v>
      </c>
      <c r="H66" s="35">
        <v>54</v>
      </c>
      <c r="I66" s="32">
        <v>2.2999999999999998</v>
      </c>
      <c r="J66" s="31">
        <v>90.9</v>
      </c>
      <c r="K66" s="31">
        <v>30.6</v>
      </c>
      <c r="L66" s="31">
        <v>40</v>
      </c>
      <c r="M66" s="31">
        <v>444</v>
      </c>
      <c r="N66" s="3">
        <f t="shared" si="0"/>
        <v>51.07024574054838</v>
      </c>
      <c r="O66" s="3">
        <f t="shared" si="1"/>
        <v>37.058580652798888</v>
      </c>
      <c r="P66" s="3">
        <f t="shared" si="2"/>
        <v>34.002536670078015</v>
      </c>
      <c r="Q66" s="3">
        <f t="shared" si="3"/>
        <v>180.00037249961457</v>
      </c>
      <c r="R66" s="3">
        <f t="shared" si="4"/>
        <v>13.164740787421527</v>
      </c>
      <c r="S66" s="3">
        <f t="shared" si="5"/>
        <v>13.164740787421527</v>
      </c>
      <c r="T66" s="30">
        <f t="shared" si="6"/>
        <v>5</v>
      </c>
    </row>
    <row r="67" spans="1:20" x14ac:dyDescent="0.25">
      <c r="A67" s="35">
        <v>66</v>
      </c>
      <c r="B67" s="32">
        <v>1.98</v>
      </c>
      <c r="C67" s="33">
        <v>91</v>
      </c>
      <c r="D67" s="31">
        <v>30.4</v>
      </c>
      <c r="E67" s="31">
        <v>40</v>
      </c>
      <c r="F67" s="31">
        <v>447</v>
      </c>
      <c r="H67" s="35">
        <v>55</v>
      </c>
      <c r="I67" s="32">
        <v>1.81</v>
      </c>
      <c r="J67" s="31">
        <v>91.9</v>
      </c>
      <c r="K67" s="31">
        <v>31.2</v>
      </c>
      <c r="L67" s="31">
        <v>40</v>
      </c>
      <c r="M67" s="31">
        <v>264</v>
      </c>
      <c r="N67" s="3">
        <f t="shared" si="0"/>
        <v>129.0239516523967</v>
      </c>
      <c r="O67" s="3">
        <f t="shared" si="1"/>
        <v>217.01143495217019</v>
      </c>
      <c r="P67" s="3">
        <f t="shared" si="2"/>
        <v>146.00503278996928</v>
      </c>
      <c r="Q67" s="3">
        <f t="shared" si="3"/>
        <v>1.220655561573375</v>
      </c>
      <c r="R67" s="3">
        <f t="shared" si="4"/>
        <v>167.01251719556831</v>
      </c>
      <c r="S67" s="3">
        <f t="shared" si="5"/>
        <v>1.220655561573375</v>
      </c>
      <c r="T67" s="30">
        <f t="shared" si="6"/>
        <v>4</v>
      </c>
    </row>
    <row r="68" spans="1:20" x14ac:dyDescent="0.25">
      <c r="A68" s="35">
        <v>67</v>
      </c>
      <c r="B68" s="32">
        <v>1.91</v>
      </c>
      <c r="C68" s="31">
        <v>91.5</v>
      </c>
      <c r="D68" s="31">
        <v>30.4</v>
      </c>
      <c r="E68" s="31">
        <v>43</v>
      </c>
      <c r="F68" s="31">
        <v>398</v>
      </c>
      <c r="H68" s="35">
        <v>56</v>
      </c>
      <c r="I68" s="32">
        <v>1.81</v>
      </c>
      <c r="J68" s="33">
        <v>90</v>
      </c>
      <c r="K68" s="31">
        <v>30.9</v>
      </c>
      <c r="L68" s="31">
        <v>40</v>
      </c>
      <c r="M68" s="31">
        <v>242</v>
      </c>
      <c r="N68" s="3">
        <f t="shared" si="0"/>
        <v>151.0337713890506</v>
      </c>
      <c r="O68" s="3">
        <f t="shared" si="1"/>
        <v>239.01314378083896</v>
      </c>
      <c r="P68" s="3">
        <f t="shared" si="2"/>
        <v>168.00377852893666</v>
      </c>
      <c r="Q68" s="3">
        <f t="shared" si="3"/>
        <v>22.029298672449833</v>
      </c>
      <c r="R68" s="3">
        <f t="shared" si="4"/>
        <v>189.0146049912546</v>
      </c>
      <c r="S68" s="3">
        <f t="shared" si="5"/>
        <v>22.029298672449833</v>
      </c>
      <c r="T68" s="30">
        <f t="shared" si="6"/>
        <v>4</v>
      </c>
    </row>
    <row r="69" spans="1:20" x14ac:dyDescent="0.25">
      <c r="A69" s="35">
        <v>68</v>
      </c>
      <c r="B69" s="32">
        <v>1.88</v>
      </c>
      <c r="C69" s="31">
        <v>91.4</v>
      </c>
      <c r="D69" s="31">
        <v>30.3</v>
      </c>
      <c r="E69" s="31">
        <v>42</v>
      </c>
      <c r="F69" s="31">
        <v>390</v>
      </c>
      <c r="H69" s="35">
        <v>57</v>
      </c>
      <c r="I69" s="32">
        <v>1.98</v>
      </c>
      <c r="J69" s="31">
        <v>90.4</v>
      </c>
      <c r="K69" s="31">
        <v>30.6</v>
      </c>
      <c r="L69" s="31">
        <v>40</v>
      </c>
      <c r="M69" s="31">
        <v>354</v>
      </c>
      <c r="N69" s="3">
        <f t="shared" si="0"/>
        <v>39.10194880053934</v>
      </c>
      <c r="O69" s="3">
        <f t="shared" si="1"/>
        <v>127.01988033374933</v>
      </c>
      <c r="P69" s="3">
        <f t="shared" si="2"/>
        <v>56.003579349895126</v>
      </c>
      <c r="Q69" s="3">
        <f t="shared" si="3"/>
        <v>90.002227194664471</v>
      </c>
      <c r="R69" s="3">
        <f t="shared" si="4"/>
        <v>77.027852105585808</v>
      </c>
      <c r="S69" s="3">
        <f t="shared" si="5"/>
        <v>39.10194880053934</v>
      </c>
      <c r="T69" s="30">
        <f t="shared" si="6"/>
        <v>1</v>
      </c>
    </row>
    <row r="70" spans="1:20" x14ac:dyDescent="0.25">
      <c r="A70" s="35">
        <v>69</v>
      </c>
      <c r="B70" s="32">
        <v>1.95</v>
      </c>
      <c r="C70" s="31">
        <v>91.3</v>
      </c>
      <c r="D70" s="31">
        <v>30.4</v>
      </c>
      <c r="E70" s="31">
        <v>42</v>
      </c>
      <c r="F70" s="31">
        <v>380</v>
      </c>
      <c r="H70" s="35">
        <v>58</v>
      </c>
      <c r="I70" s="32">
        <v>2.08</v>
      </c>
      <c r="J70" s="31">
        <v>90.8</v>
      </c>
      <c r="K70" s="31">
        <v>30.5</v>
      </c>
      <c r="L70" s="31">
        <v>40</v>
      </c>
      <c r="M70" s="31">
        <v>343</v>
      </c>
      <c r="N70" s="3">
        <f t="shared" si="0"/>
        <v>50.06574078149648</v>
      </c>
      <c r="O70" s="3">
        <f t="shared" si="1"/>
        <v>138.01583242512433</v>
      </c>
      <c r="P70" s="3">
        <f t="shared" si="2"/>
        <v>67.000499251871247</v>
      </c>
      <c r="Q70" s="3">
        <f t="shared" si="3"/>
        <v>79.000347467590288</v>
      </c>
      <c r="R70" s="3">
        <f t="shared" si="4"/>
        <v>88.020849802759798</v>
      </c>
      <c r="S70" s="3">
        <f t="shared" si="5"/>
        <v>50.06574078149648</v>
      </c>
      <c r="T70" s="30">
        <f t="shared" si="6"/>
        <v>1</v>
      </c>
    </row>
    <row r="71" spans="1:20" x14ac:dyDescent="0.25">
      <c r="A71" s="35">
        <v>70</v>
      </c>
      <c r="B71" s="32">
        <v>2.0499999999999998</v>
      </c>
      <c r="C71" s="31">
        <v>91.5</v>
      </c>
      <c r="D71" s="31">
        <v>30.3</v>
      </c>
      <c r="E71" s="31">
        <v>40</v>
      </c>
      <c r="F71" s="31">
        <v>390</v>
      </c>
      <c r="H71" s="35">
        <v>59</v>
      </c>
      <c r="I71" s="32">
        <v>2.19</v>
      </c>
      <c r="J71" s="33">
        <v>91</v>
      </c>
      <c r="K71" s="31">
        <v>30.5</v>
      </c>
      <c r="L71" s="31">
        <v>40</v>
      </c>
      <c r="M71" s="31">
        <v>369</v>
      </c>
      <c r="N71" s="3">
        <f t="shared" si="0"/>
        <v>24.131143777284986</v>
      </c>
      <c r="O71" s="3">
        <f t="shared" si="1"/>
        <v>112.01866853341902</v>
      </c>
      <c r="P71" s="3">
        <f t="shared" si="2"/>
        <v>41.000824381956029</v>
      </c>
      <c r="Q71" s="3">
        <f t="shared" si="3"/>
        <v>105.00020190456779</v>
      </c>
      <c r="R71" s="3">
        <f t="shared" si="4"/>
        <v>62.030058036406835</v>
      </c>
      <c r="S71" s="3">
        <f t="shared" si="5"/>
        <v>24.131143777284986</v>
      </c>
      <c r="T71" s="30">
        <f t="shared" si="6"/>
        <v>1</v>
      </c>
    </row>
    <row r="72" spans="1:20" x14ac:dyDescent="0.25">
      <c r="A72" s="35">
        <v>71</v>
      </c>
      <c r="B72" s="32">
        <v>2.08</v>
      </c>
      <c r="C72" s="31">
        <v>91.4</v>
      </c>
      <c r="D72" s="31">
        <v>30.3</v>
      </c>
      <c r="E72" s="31">
        <v>47</v>
      </c>
      <c r="F72" s="31">
        <v>382</v>
      </c>
      <c r="H72" s="35">
        <v>60</v>
      </c>
      <c r="I72" s="32">
        <v>1.98</v>
      </c>
      <c r="J72" s="31">
        <v>91.1</v>
      </c>
      <c r="K72" s="31">
        <v>30.3</v>
      </c>
      <c r="L72" s="31">
        <v>40</v>
      </c>
      <c r="M72" s="31">
        <v>393</v>
      </c>
      <c r="N72" s="3">
        <f t="shared" si="0"/>
        <v>2.2455288909297093</v>
      </c>
      <c r="O72" s="3">
        <f t="shared" si="1"/>
        <v>88.023349175091042</v>
      </c>
      <c r="P72" s="3">
        <f t="shared" si="2"/>
        <v>17.000614694769126</v>
      </c>
      <c r="Q72" s="3">
        <f t="shared" si="3"/>
        <v>129.00008100772649</v>
      </c>
      <c r="R72" s="3">
        <f t="shared" si="4"/>
        <v>38.037481514947856</v>
      </c>
      <c r="S72" s="3">
        <f t="shared" si="5"/>
        <v>2.2455288909297093</v>
      </c>
      <c r="T72" s="30">
        <f t="shared" si="6"/>
        <v>1</v>
      </c>
    </row>
    <row r="73" spans="1:20" x14ac:dyDescent="0.25">
      <c r="A73" s="35">
        <v>72</v>
      </c>
      <c r="B73" s="32">
        <v>1.98</v>
      </c>
      <c r="C73" s="31">
        <v>91.3</v>
      </c>
      <c r="D73" s="31">
        <v>30.4</v>
      </c>
      <c r="E73" s="31">
        <v>55</v>
      </c>
      <c r="F73" s="31">
        <v>393</v>
      </c>
      <c r="H73" s="35">
        <v>61</v>
      </c>
      <c r="I73" s="32">
        <v>2.0099999999999998</v>
      </c>
      <c r="J73" s="31">
        <v>91.2</v>
      </c>
      <c r="K73" s="31">
        <v>30.3</v>
      </c>
      <c r="L73" s="31">
        <v>40</v>
      </c>
      <c r="M73" s="31">
        <v>298</v>
      </c>
      <c r="N73" s="3">
        <f t="shared" si="0"/>
        <v>95.025702312584883</v>
      </c>
      <c r="O73" s="3">
        <f t="shared" si="1"/>
        <v>183.01107862640447</v>
      </c>
      <c r="P73" s="3">
        <f t="shared" si="2"/>
        <v>112.00023928545866</v>
      </c>
      <c r="Q73" s="3">
        <f t="shared" si="3"/>
        <v>34.000735286166972</v>
      </c>
      <c r="R73" s="3">
        <f t="shared" si="4"/>
        <v>133.01072475556248</v>
      </c>
      <c r="S73" s="3">
        <f t="shared" si="5"/>
        <v>34.000735286166972</v>
      </c>
      <c r="T73" s="30">
        <f t="shared" si="6"/>
        <v>4</v>
      </c>
    </row>
    <row r="74" spans="1:20" x14ac:dyDescent="0.25">
      <c r="A74" s="35">
        <v>73</v>
      </c>
      <c r="B74" s="32">
        <v>1.95</v>
      </c>
      <c r="C74" s="31">
        <v>91.3</v>
      </c>
      <c r="D74" s="31">
        <v>30.3</v>
      </c>
      <c r="E74" s="31">
        <v>50</v>
      </c>
      <c r="F74" s="31">
        <v>362</v>
      </c>
      <c r="H74" s="35">
        <v>62</v>
      </c>
      <c r="I74" s="32">
        <v>2.12</v>
      </c>
      <c r="J74" s="31">
        <v>91.2</v>
      </c>
      <c r="K74" s="31">
        <v>30.4</v>
      </c>
      <c r="L74" s="31">
        <v>40</v>
      </c>
      <c r="M74" s="31">
        <v>261</v>
      </c>
      <c r="N74" s="3">
        <f t="shared" si="0"/>
        <v>132.02042417747339</v>
      </c>
      <c r="O74" s="3">
        <f t="shared" si="1"/>
        <v>220.00918526279759</v>
      </c>
      <c r="P74" s="3">
        <f t="shared" si="2"/>
        <v>149.00023120787429</v>
      </c>
      <c r="Q74" s="3">
        <f t="shared" si="3"/>
        <v>3.0086708028629521</v>
      </c>
      <c r="R74" s="3">
        <f t="shared" si="4"/>
        <v>170.0095456143566</v>
      </c>
      <c r="S74" s="3">
        <f t="shared" si="5"/>
        <v>3.0086708028629521</v>
      </c>
      <c r="T74" s="30">
        <f t="shared" si="6"/>
        <v>4</v>
      </c>
    </row>
    <row r="75" spans="1:20" x14ac:dyDescent="0.25">
      <c r="A75" s="35">
        <v>74</v>
      </c>
      <c r="B75" s="32">
        <v>2.0099999999999998</v>
      </c>
      <c r="C75" s="31">
        <v>91.2</v>
      </c>
      <c r="D75" s="31">
        <v>30.4</v>
      </c>
      <c r="E75" s="31">
        <v>47</v>
      </c>
      <c r="F75" s="31">
        <v>364</v>
      </c>
      <c r="H75" s="35">
        <v>63</v>
      </c>
      <c r="I75" s="32">
        <v>2.23</v>
      </c>
      <c r="J75" s="31">
        <v>91.1</v>
      </c>
      <c r="K75" s="31">
        <v>30.4</v>
      </c>
      <c r="L75" s="31">
        <v>40</v>
      </c>
      <c r="M75" s="31">
        <v>266</v>
      </c>
      <c r="N75" s="3">
        <f t="shared" si="0"/>
        <v>127.02332423614176</v>
      </c>
      <c r="O75" s="3">
        <f t="shared" si="1"/>
        <v>215.00956374077876</v>
      </c>
      <c r="P75" s="3">
        <f t="shared" si="2"/>
        <v>144.00030694411731</v>
      </c>
      <c r="Q75" s="3">
        <f t="shared" si="3"/>
        <v>2.0145470955031057</v>
      </c>
      <c r="R75" s="3">
        <f t="shared" si="4"/>
        <v>165.01097690759849</v>
      </c>
      <c r="S75" s="3">
        <f t="shared" si="5"/>
        <v>2.0145470955031057</v>
      </c>
      <c r="T75" s="30">
        <f t="shared" si="6"/>
        <v>4</v>
      </c>
    </row>
    <row r="76" spans="1:20" x14ac:dyDescent="0.25">
      <c r="A76" s="35">
        <v>75</v>
      </c>
      <c r="B76" s="32">
        <v>1.98</v>
      </c>
      <c r="C76" s="31">
        <v>91.2</v>
      </c>
      <c r="D76" s="31">
        <v>30.4</v>
      </c>
      <c r="E76" s="31">
        <v>42</v>
      </c>
      <c r="F76" s="31">
        <v>357</v>
      </c>
      <c r="H76" s="58">
        <v>64</v>
      </c>
      <c r="I76" s="59">
        <v>2.0099999999999998</v>
      </c>
      <c r="J76" s="61">
        <v>91</v>
      </c>
      <c r="K76" s="60">
        <v>30.4</v>
      </c>
      <c r="L76" s="60">
        <v>40</v>
      </c>
      <c r="M76" s="60">
        <v>264</v>
      </c>
      <c r="N76" s="3">
        <f t="shared" si="0"/>
        <v>129.02168073622354</v>
      </c>
      <c r="O76" s="3">
        <f t="shared" si="1"/>
        <v>217.00959633159084</v>
      </c>
      <c r="P76" s="3">
        <f t="shared" si="2"/>
        <v>146.00001232876662</v>
      </c>
      <c r="Q76" s="3">
        <f t="shared" si="3"/>
        <v>0</v>
      </c>
      <c r="R76" s="3">
        <f t="shared" si="4"/>
        <v>167.00934973827063</v>
      </c>
      <c r="S76" s="3">
        <f t="shared" si="5"/>
        <v>0</v>
      </c>
      <c r="T76" s="30">
        <f t="shared" si="6"/>
        <v>4</v>
      </c>
    </row>
    <row r="77" spans="1:20" x14ac:dyDescent="0.25">
      <c r="A77" s="36">
        <v>76</v>
      </c>
      <c r="B77" s="37">
        <v>1.95</v>
      </c>
      <c r="C77" s="39">
        <v>91</v>
      </c>
      <c r="D77" s="38">
        <v>30.4</v>
      </c>
      <c r="E77" s="38">
        <v>40</v>
      </c>
      <c r="F77" s="38">
        <v>410</v>
      </c>
      <c r="H77" s="35">
        <v>65</v>
      </c>
      <c r="I77" s="32">
        <v>1.98</v>
      </c>
      <c r="J77" s="31">
        <v>91.5</v>
      </c>
      <c r="K77" s="31">
        <v>30.4</v>
      </c>
      <c r="L77" s="31">
        <v>40</v>
      </c>
      <c r="M77" s="31">
        <v>310</v>
      </c>
      <c r="N77" s="3">
        <f t="shared" si="0"/>
        <v>83.026937797319732</v>
      </c>
      <c r="O77" s="3">
        <f t="shared" si="1"/>
        <v>171.01175398199973</v>
      </c>
      <c r="P77" s="3">
        <f t="shared" si="2"/>
        <v>100.00125449213124</v>
      </c>
      <c r="Q77" s="3">
        <f t="shared" si="3"/>
        <v>46.002727093075691</v>
      </c>
      <c r="R77" s="3">
        <f t="shared" si="4"/>
        <v>121.01156969480232</v>
      </c>
      <c r="S77" s="3">
        <f t="shared" si="5"/>
        <v>46.002727093075691</v>
      </c>
      <c r="T77" s="30">
        <f t="shared" si="6"/>
        <v>4</v>
      </c>
    </row>
    <row r="78" spans="1:20" x14ac:dyDescent="0.25">
      <c r="A78" s="35">
        <v>77</v>
      </c>
      <c r="B78" s="32">
        <v>2.0499999999999998</v>
      </c>
      <c r="C78" s="33">
        <v>91</v>
      </c>
      <c r="D78" s="31">
        <v>30.4</v>
      </c>
      <c r="E78" s="31">
        <v>45</v>
      </c>
      <c r="F78" s="31">
        <v>413</v>
      </c>
      <c r="H78" s="35">
        <v>66</v>
      </c>
      <c r="I78" s="32">
        <v>1.98</v>
      </c>
      <c r="J78" s="33">
        <v>91</v>
      </c>
      <c r="K78" s="31">
        <v>30.4</v>
      </c>
      <c r="L78" s="31">
        <v>40</v>
      </c>
      <c r="M78" s="31">
        <v>447</v>
      </c>
      <c r="N78" s="3">
        <f t="shared" ref="N78:N112" si="7">SQRT((I78-$J$7)^2+(J78-$K$7)^2+(K78-$L$7)^2+(L78-$M$7)^2+(M78-$N$7)^2)</f>
        <v>54.051109146806596</v>
      </c>
      <c r="O78" s="3">
        <f t="shared" ref="O78:O112" si="8">SQRT((I78-$J$8)^2+(J78-$K$8)^2+(K78-$L$8)^2+(L78-$M$8)^2+(M78-$N$8)^2)</f>
        <v>34.061268326355673</v>
      </c>
      <c r="P78" s="3">
        <f t="shared" ref="P78:P112" si="9">SQRT((I78-$J$9)^2+(J78-$K$9)^2+(K78-$L$9)^2+(L78-$M$9)^2+(M78-$N$9)^2)</f>
        <v>37.000012162160161</v>
      </c>
      <c r="Q78" s="3">
        <f t="shared" ref="Q78:Q112" si="10">SQRT((I78-$J$10)^2+(J78-$K$10)^2+(K78-$L$10)^2+(L78-$M$10)^2+(M78-$N$10)^2)</f>
        <v>183.00000245901637</v>
      </c>
      <c r="R78" s="3">
        <f t="shared" ref="R78:R112" si="11">SQRT((I78-$J$11)^2+(J78-$K$11)^2+(K78-$L$11)^2+(L78-$M$11)^2+(M78-$N$11)^2)</f>
        <v>16.095030288881098</v>
      </c>
      <c r="S78" s="3">
        <f t="shared" ref="S78:S112" si="12">MIN(N78:R78)</f>
        <v>16.095030288881098</v>
      </c>
      <c r="T78" s="30">
        <f t="shared" ref="T78:T112" si="13">IF(AND(N78&lt;O78,N78&lt;P78,N78&lt;Q78,N78&lt;R78),1,IF(AND(O78&lt;N78,O78&lt;P78,O78&lt;Q78,O78&lt;R78),2,IF(AND(P78&lt;N78,P78&lt;O78,P78&lt;Q78,P78&lt;R78),3,IF(AND(Q78&lt;N78,Q78&lt;O78,Q78&lt;P78,Q78&lt;R78),4,5))))</f>
        <v>5</v>
      </c>
    </row>
    <row r="79" spans="1:20" x14ac:dyDescent="0.25">
      <c r="A79" s="35">
        <v>78</v>
      </c>
      <c r="B79" s="32">
        <v>2.08</v>
      </c>
      <c r="C79" s="33">
        <v>91</v>
      </c>
      <c r="D79" s="31">
        <v>30.4</v>
      </c>
      <c r="E79" s="31">
        <v>41</v>
      </c>
      <c r="F79" s="31">
        <v>354</v>
      </c>
      <c r="H79" s="35">
        <v>67</v>
      </c>
      <c r="I79" s="32">
        <v>1.91</v>
      </c>
      <c r="J79" s="31">
        <v>91.5</v>
      </c>
      <c r="K79" s="31">
        <v>30.4</v>
      </c>
      <c r="L79" s="31">
        <v>43</v>
      </c>
      <c r="M79" s="31">
        <v>398</v>
      </c>
      <c r="N79" s="3">
        <f t="shared" si="7"/>
        <v>6.656733433148724</v>
      </c>
      <c r="O79" s="3">
        <f t="shared" si="8"/>
        <v>83.00625819780096</v>
      </c>
      <c r="P79" s="3">
        <f t="shared" si="9"/>
        <v>12.379483026362612</v>
      </c>
      <c r="Q79" s="3">
        <f t="shared" si="10"/>
        <v>134.03454778526319</v>
      </c>
      <c r="R79" s="3">
        <f t="shared" si="11"/>
        <v>33.266152467635926</v>
      </c>
      <c r="S79" s="3">
        <f t="shared" si="12"/>
        <v>6.656733433148724</v>
      </c>
      <c r="T79" s="30">
        <f t="shared" si="13"/>
        <v>1</v>
      </c>
    </row>
    <row r="80" spans="1:20" x14ac:dyDescent="0.25">
      <c r="A80" s="35">
        <v>79</v>
      </c>
      <c r="B80" s="32">
        <v>2.12</v>
      </c>
      <c r="C80" s="31">
        <v>91.1</v>
      </c>
      <c r="D80" s="31">
        <v>30.3</v>
      </c>
      <c r="E80" s="31">
        <v>43</v>
      </c>
      <c r="F80" s="31">
        <v>404</v>
      </c>
      <c r="H80" s="35">
        <v>68</v>
      </c>
      <c r="I80" s="32">
        <v>1.88</v>
      </c>
      <c r="J80" s="31">
        <v>91.4</v>
      </c>
      <c r="K80" s="31">
        <v>30.3</v>
      </c>
      <c r="L80" s="31">
        <v>42</v>
      </c>
      <c r="M80" s="31">
        <v>390</v>
      </c>
      <c r="N80" s="3">
        <f t="shared" si="7"/>
        <v>4.6028686707313282</v>
      </c>
      <c r="O80" s="3">
        <f t="shared" si="8"/>
        <v>91.000274724860034</v>
      </c>
      <c r="P80" s="3">
        <f t="shared" si="9"/>
        <v>20.104101571569917</v>
      </c>
      <c r="Q80" s="3">
        <f t="shared" si="10"/>
        <v>126.01661358725683</v>
      </c>
      <c r="R80" s="3">
        <f t="shared" si="11"/>
        <v>41.127484727369364</v>
      </c>
      <c r="S80" s="3">
        <f t="shared" si="12"/>
        <v>4.6028686707313282</v>
      </c>
      <c r="T80" s="30">
        <f t="shared" si="13"/>
        <v>1</v>
      </c>
    </row>
    <row r="81" spans="1:20" x14ac:dyDescent="0.25">
      <c r="A81" s="35">
        <v>80</v>
      </c>
      <c r="B81" s="32">
        <v>1.98</v>
      </c>
      <c r="C81" s="33">
        <v>91</v>
      </c>
      <c r="D81" s="31">
        <v>30.4</v>
      </c>
      <c r="E81" s="31">
        <v>48</v>
      </c>
      <c r="F81" s="31">
        <v>413</v>
      </c>
      <c r="H81" s="35">
        <v>69</v>
      </c>
      <c r="I81" s="32">
        <v>1.95</v>
      </c>
      <c r="J81" s="31">
        <v>91.3</v>
      </c>
      <c r="K81" s="31">
        <v>30.4</v>
      </c>
      <c r="L81" s="31">
        <v>42</v>
      </c>
      <c r="M81" s="31">
        <v>380</v>
      </c>
      <c r="N81" s="3">
        <f t="shared" si="7"/>
        <v>13.481932354080405</v>
      </c>
      <c r="O81" s="3">
        <f t="shared" si="8"/>
        <v>101.00013316822904</v>
      </c>
      <c r="P81" s="3">
        <f t="shared" si="9"/>
        <v>30.068089397233074</v>
      </c>
      <c r="Q81" s="3">
        <f t="shared" si="10"/>
        <v>116.0176434858078</v>
      </c>
      <c r="R81" s="3">
        <f t="shared" si="11"/>
        <v>51.105468396248945</v>
      </c>
      <c r="S81" s="3">
        <f t="shared" si="12"/>
        <v>13.481932354080405</v>
      </c>
      <c r="T81" s="30">
        <f t="shared" si="13"/>
        <v>1</v>
      </c>
    </row>
    <row r="82" spans="1:20" x14ac:dyDescent="0.25">
      <c r="A82" s="35">
        <v>81</v>
      </c>
      <c r="B82" s="32">
        <v>2.0499999999999998</v>
      </c>
      <c r="C82" s="31">
        <v>90.6</v>
      </c>
      <c r="D82" s="31">
        <v>30.4</v>
      </c>
      <c r="E82" s="31">
        <v>40</v>
      </c>
      <c r="F82" s="31">
        <v>282</v>
      </c>
      <c r="H82" s="35">
        <v>70</v>
      </c>
      <c r="I82" s="32">
        <v>2.0499999999999998</v>
      </c>
      <c r="J82" s="31">
        <v>91.5</v>
      </c>
      <c r="K82" s="31">
        <v>30.3</v>
      </c>
      <c r="L82" s="31">
        <v>40</v>
      </c>
      <c r="M82" s="31">
        <v>390</v>
      </c>
      <c r="N82" s="3">
        <f t="shared" si="7"/>
        <v>3.6623080154459973</v>
      </c>
      <c r="O82" s="3">
        <f t="shared" si="8"/>
        <v>91.022090175956734</v>
      </c>
      <c r="P82" s="3">
        <f t="shared" si="9"/>
        <v>20.006748861321771</v>
      </c>
      <c r="Q82" s="3">
        <f t="shared" si="10"/>
        <v>126.00103809096177</v>
      </c>
      <c r="R82" s="3">
        <f t="shared" si="11"/>
        <v>41.034898562077622</v>
      </c>
      <c r="S82" s="3">
        <f t="shared" si="12"/>
        <v>3.6623080154459973</v>
      </c>
      <c r="T82" s="30">
        <f t="shared" si="13"/>
        <v>1</v>
      </c>
    </row>
    <row r="83" spans="1:20" x14ac:dyDescent="0.25">
      <c r="A83" s="35">
        <v>82</v>
      </c>
      <c r="B83" s="32">
        <v>2.12</v>
      </c>
      <c r="C83" s="31">
        <v>90.5</v>
      </c>
      <c r="D83" s="31">
        <v>30.4</v>
      </c>
      <c r="E83" s="31">
        <v>40</v>
      </c>
      <c r="F83" s="31">
        <v>280</v>
      </c>
      <c r="H83" s="35">
        <v>71</v>
      </c>
      <c r="I83" s="32">
        <v>2.08</v>
      </c>
      <c r="J83" s="31">
        <v>91.4</v>
      </c>
      <c r="K83" s="31">
        <v>30.3</v>
      </c>
      <c r="L83" s="31">
        <v>47</v>
      </c>
      <c r="M83" s="31">
        <v>382</v>
      </c>
      <c r="N83" s="3">
        <f t="shared" si="7"/>
        <v>13.735297594154995</v>
      </c>
      <c r="O83" s="3">
        <f t="shared" si="8"/>
        <v>99.126232653117611</v>
      </c>
      <c r="P83" s="3">
        <f t="shared" si="9"/>
        <v>28.8649770483193</v>
      </c>
      <c r="Q83" s="3">
        <f t="shared" si="10"/>
        <v>118.20818457281204</v>
      </c>
      <c r="R83" s="3">
        <f t="shared" si="11"/>
        <v>49.668400417166644</v>
      </c>
      <c r="S83" s="3">
        <f t="shared" si="12"/>
        <v>13.735297594154995</v>
      </c>
      <c r="T83" s="30">
        <f t="shared" si="13"/>
        <v>1</v>
      </c>
    </row>
    <row r="84" spans="1:20" x14ac:dyDescent="0.25">
      <c r="A84" s="35">
        <v>83</v>
      </c>
      <c r="B84" s="32">
        <v>1.78</v>
      </c>
      <c r="C84" s="31">
        <v>90.4</v>
      </c>
      <c r="D84" s="33">
        <v>30</v>
      </c>
      <c r="E84" s="31">
        <v>40</v>
      </c>
      <c r="F84" s="31">
        <v>347</v>
      </c>
      <c r="H84" s="35">
        <v>72</v>
      </c>
      <c r="I84" s="32">
        <v>1.98</v>
      </c>
      <c r="J84" s="31">
        <v>91.3</v>
      </c>
      <c r="K84" s="31">
        <v>30.4</v>
      </c>
      <c r="L84" s="31">
        <v>55</v>
      </c>
      <c r="M84" s="31">
        <v>393</v>
      </c>
      <c r="N84" s="3">
        <f t="shared" si="7"/>
        <v>16.119317603422299</v>
      </c>
      <c r="O84" s="3">
        <f t="shared" si="8"/>
        <v>88.955157242286973</v>
      </c>
      <c r="P84" s="3">
        <f t="shared" si="9"/>
        <v>22.673572722444959</v>
      </c>
      <c r="Q84" s="3">
        <f t="shared" si="10"/>
        <v>129.86951489860891</v>
      </c>
      <c r="R84" s="3">
        <f t="shared" si="11"/>
        <v>41.253363499234823</v>
      </c>
      <c r="S84" s="3">
        <f t="shared" si="12"/>
        <v>16.119317603422299</v>
      </c>
      <c r="T84" s="30">
        <f t="shared" si="13"/>
        <v>1</v>
      </c>
    </row>
    <row r="85" spans="1:20" x14ac:dyDescent="0.25">
      <c r="A85" s="35">
        <v>84</v>
      </c>
      <c r="B85" s="32">
        <v>1.78</v>
      </c>
      <c r="C85" s="31">
        <v>91.3</v>
      </c>
      <c r="D85" s="31">
        <v>29.9</v>
      </c>
      <c r="E85" s="31">
        <v>40</v>
      </c>
      <c r="F85" s="31">
        <v>285</v>
      </c>
      <c r="H85" s="35">
        <v>73</v>
      </c>
      <c r="I85" s="32">
        <v>1.95</v>
      </c>
      <c r="J85" s="31">
        <v>91.3</v>
      </c>
      <c r="K85" s="31">
        <v>30.3</v>
      </c>
      <c r="L85" s="31">
        <v>50</v>
      </c>
      <c r="M85" s="31">
        <v>362</v>
      </c>
      <c r="N85" s="3">
        <f t="shared" si="7"/>
        <v>32.947420232849794</v>
      </c>
      <c r="O85" s="3">
        <f t="shared" si="8"/>
        <v>119.26875911151251</v>
      </c>
      <c r="P85" s="3">
        <f t="shared" si="9"/>
        <v>49.031622449190891</v>
      </c>
      <c r="Q85" s="3">
        <f t="shared" si="10"/>
        <v>98.509408687698453</v>
      </c>
      <c r="R85" s="3">
        <f t="shared" si="11"/>
        <v>69.883180379831032</v>
      </c>
      <c r="S85" s="3">
        <f t="shared" si="12"/>
        <v>32.947420232849794</v>
      </c>
      <c r="T85" s="30">
        <f t="shared" si="13"/>
        <v>1</v>
      </c>
    </row>
    <row r="86" spans="1:20" x14ac:dyDescent="0.25">
      <c r="A86" s="35">
        <v>85</v>
      </c>
      <c r="B86" s="32">
        <v>1.81</v>
      </c>
      <c r="C86" s="31">
        <v>91.1</v>
      </c>
      <c r="D86" s="31">
        <v>29.8</v>
      </c>
      <c r="E86" s="31">
        <v>40</v>
      </c>
      <c r="F86" s="31">
        <v>312</v>
      </c>
      <c r="H86" s="35">
        <v>74</v>
      </c>
      <c r="I86" s="32">
        <v>2.0099999999999998</v>
      </c>
      <c r="J86" s="31">
        <v>91.2</v>
      </c>
      <c r="K86" s="31">
        <v>30.4</v>
      </c>
      <c r="L86" s="31">
        <v>47</v>
      </c>
      <c r="M86" s="31">
        <v>364</v>
      </c>
      <c r="N86" s="3">
        <f t="shared" si="7"/>
        <v>30.151519033043758</v>
      </c>
      <c r="O86" s="3">
        <f t="shared" si="8"/>
        <v>117.10698057758982</v>
      </c>
      <c r="P86" s="3">
        <f t="shared" si="9"/>
        <v>46.530029013530608</v>
      </c>
      <c r="Q86" s="3">
        <f t="shared" si="10"/>
        <v>100.24490011965696</v>
      </c>
      <c r="R86" s="3">
        <f t="shared" si="11"/>
        <v>67.490465252508073</v>
      </c>
      <c r="S86" s="3">
        <f t="shared" si="12"/>
        <v>30.151519033043758</v>
      </c>
      <c r="T86" s="30">
        <f t="shared" si="13"/>
        <v>1</v>
      </c>
    </row>
    <row r="87" spans="1:20" x14ac:dyDescent="0.25">
      <c r="A87" s="35">
        <v>86</v>
      </c>
      <c r="B87" s="32">
        <v>2.12</v>
      </c>
      <c r="C87" s="33">
        <v>85</v>
      </c>
      <c r="D87" s="31">
        <v>31.5</v>
      </c>
      <c r="E87" s="31">
        <v>40</v>
      </c>
      <c r="F87" s="31">
        <v>527</v>
      </c>
      <c r="H87" s="35">
        <v>75</v>
      </c>
      <c r="I87" s="32">
        <v>1.98</v>
      </c>
      <c r="J87" s="31">
        <v>91.2</v>
      </c>
      <c r="K87" s="31">
        <v>30.4</v>
      </c>
      <c r="L87" s="31">
        <v>42</v>
      </c>
      <c r="M87" s="31">
        <v>357</v>
      </c>
      <c r="N87" s="3">
        <f t="shared" si="7"/>
        <v>36.180690982898597</v>
      </c>
      <c r="O87" s="3">
        <f t="shared" si="8"/>
        <v>124.00020161273932</v>
      </c>
      <c r="P87" s="3">
        <f t="shared" si="9"/>
        <v>53.038107997929188</v>
      </c>
      <c r="Q87" s="3">
        <f t="shared" si="10"/>
        <v>93.021722731843667</v>
      </c>
      <c r="R87" s="3">
        <f t="shared" si="11"/>
        <v>74.073544535144265</v>
      </c>
      <c r="S87" s="3">
        <f t="shared" si="12"/>
        <v>36.180690982898597</v>
      </c>
      <c r="T87" s="30">
        <f t="shared" si="13"/>
        <v>1</v>
      </c>
    </row>
    <row r="88" spans="1:20" x14ac:dyDescent="0.25">
      <c r="A88" s="35">
        <v>87</v>
      </c>
      <c r="B88" s="32">
        <v>2.6</v>
      </c>
      <c r="C88" s="31">
        <v>86.4</v>
      </c>
      <c r="D88" s="31">
        <v>31.1</v>
      </c>
      <c r="E88" s="31">
        <v>42</v>
      </c>
      <c r="F88" s="31">
        <v>457</v>
      </c>
      <c r="H88" s="58">
        <v>76</v>
      </c>
      <c r="I88" s="59">
        <v>1.95</v>
      </c>
      <c r="J88" s="61">
        <v>91</v>
      </c>
      <c r="K88" s="60">
        <v>30.4</v>
      </c>
      <c r="L88" s="60">
        <v>40</v>
      </c>
      <c r="M88" s="60">
        <v>410</v>
      </c>
      <c r="N88" s="3">
        <f t="shared" si="7"/>
        <v>17.159618294122978</v>
      </c>
      <c r="O88" s="3">
        <f t="shared" si="8"/>
        <v>71.029408698087863</v>
      </c>
      <c r="P88" s="3">
        <f t="shared" si="9"/>
        <v>0</v>
      </c>
      <c r="Q88" s="3">
        <f t="shared" si="10"/>
        <v>146.00001232876662</v>
      </c>
      <c r="R88" s="3">
        <f t="shared" si="11"/>
        <v>21.070806818914171</v>
      </c>
      <c r="S88" s="3">
        <f t="shared" si="12"/>
        <v>0</v>
      </c>
      <c r="T88" s="30">
        <f t="shared" si="13"/>
        <v>3</v>
      </c>
    </row>
    <row r="89" spans="1:20" x14ac:dyDescent="0.25">
      <c r="A89" s="35">
        <v>88</v>
      </c>
      <c r="B89" s="32">
        <v>2.93</v>
      </c>
      <c r="C89" s="31">
        <v>87.8</v>
      </c>
      <c r="D89" s="31">
        <v>30.7</v>
      </c>
      <c r="E89" s="31">
        <v>40</v>
      </c>
      <c r="F89" s="31">
        <v>527</v>
      </c>
      <c r="H89" s="35">
        <v>77</v>
      </c>
      <c r="I89" s="32">
        <v>2.0499999999999998</v>
      </c>
      <c r="J89" s="33">
        <v>91</v>
      </c>
      <c r="K89" s="31">
        <v>30.4</v>
      </c>
      <c r="L89" s="31">
        <v>45</v>
      </c>
      <c r="M89" s="31">
        <v>413</v>
      </c>
      <c r="N89" s="3">
        <f t="shared" si="7"/>
        <v>20.992677294713982</v>
      </c>
      <c r="O89" s="3">
        <f t="shared" si="8"/>
        <v>68.067326229256281</v>
      </c>
      <c r="P89" s="3">
        <f t="shared" si="9"/>
        <v>5.8318093247293339</v>
      </c>
      <c r="Q89" s="3">
        <f t="shared" si="10"/>
        <v>149.0838743794915</v>
      </c>
      <c r="R89" s="3">
        <f t="shared" si="11"/>
        <v>19.032154370958636</v>
      </c>
      <c r="S89" s="3">
        <f t="shared" si="12"/>
        <v>5.8318093247293339</v>
      </c>
      <c r="T89" s="30">
        <f t="shared" si="13"/>
        <v>3</v>
      </c>
    </row>
    <row r="90" spans="1:20" x14ac:dyDescent="0.25">
      <c r="A90" s="35">
        <v>89</v>
      </c>
      <c r="B90" s="32">
        <v>2.5299999999999998</v>
      </c>
      <c r="C90" s="31">
        <v>88.6</v>
      </c>
      <c r="D90" s="31">
        <v>30.5</v>
      </c>
      <c r="E90" s="31">
        <v>40</v>
      </c>
      <c r="F90" s="31">
        <v>242</v>
      </c>
      <c r="H90" s="35">
        <v>78</v>
      </c>
      <c r="I90" s="32">
        <v>2.08</v>
      </c>
      <c r="J90" s="33">
        <v>91</v>
      </c>
      <c r="K90" s="31">
        <v>30.4</v>
      </c>
      <c r="L90" s="31">
        <v>41</v>
      </c>
      <c r="M90" s="31">
        <v>354</v>
      </c>
      <c r="N90" s="3">
        <f t="shared" si="7"/>
        <v>39.112253834316427</v>
      </c>
      <c r="O90" s="3">
        <f t="shared" si="8"/>
        <v>127.00456684702326</v>
      </c>
      <c r="P90" s="3">
        <f t="shared" si="9"/>
        <v>56.009078728363313</v>
      </c>
      <c r="Q90" s="3">
        <f t="shared" si="10"/>
        <v>90.005582604636245</v>
      </c>
      <c r="R90" s="3">
        <f t="shared" si="11"/>
        <v>77.040898229446938</v>
      </c>
      <c r="S90" s="3">
        <f t="shared" si="12"/>
        <v>39.112253834316427</v>
      </c>
      <c r="T90" s="30">
        <f t="shared" si="13"/>
        <v>1</v>
      </c>
    </row>
    <row r="91" spans="1:20" x14ac:dyDescent="0.25">
      <c r="A91" s="35">
        <v>90</v>
      </c>
      <c r="B91" s="32">
        <v>2.4500000000000002</v>
      </c>
      <c r="C91" s="31">
        <v>88.9</v>
      </c>
      <c r="D91" s="31">
        <v>30.3</v>
      </c>
      <c r="E91" s="31">
        <v>40</v>
      </c>
      <c r="F91" s="31">
        <v>225</v>
      </c>
      <c r="H91" s="35">
        <v>79</v>
      </c>
      <c r="I91" s="32">
        <v>2.12</v>
      </c>
      <c r="J91" s="31">
        <v>91.1</v>
      </c>
      <c r="K91" s="31">
        <v>30.3</v>
      </c>
      <c r="L91" s="31">
        <v>43</v>
      </c>
      <c r="M91" s="31">
        <v>404</v>
      </c>
      <c r="N91" s="3">
        <f t="shared" si="7"/>
        <v>11.890853627894005</v>
      </c>
      <c r="O91" s="3">
        <f t="shared" si="8"/>
        <v>77.007152914518272</v>
      </c>
      <c r="P91" s="3">
        <f t="shared" si="9"/>
        <v>6.7118477336721512</v>
      </c>
      <c r="Q91" s="3">
        <f t="shared" si="10"/>
        <v>140.0322537846192</v>
      </c>
      <c r="R91" s="3">
        <f t="shared" si="11"/>
        <v>27.335061733970896</v>
      </c>
      <c r="S91" s="3">
        <f t="shared" si="12"/>
        <v>6.7118477336721512</v>
      </c>
      <c r="T91" s="30">
        <f t="shared" si="13"/>
        <v>3</v>
      </c>
    </row>
    <row r="92" spans="1:20" x14ac:dyDescent="0.25">
      <c r="A92" s="35">
        <v>91</v>
      </c>
      <c r="B92" s="32">
        <v>2.37</v>
      </c>
      <c r="C92" s="31">
        <v>89.2</v>
      </c>
      <c r="D92" s="31">
        <v>30.2</v>
      </c>
      <c r="E92" s="31">
        <v>40</v>
      </c>
      <c r="F92" s="31">
        <v>221</v>
      </c>
      <c r="H92" s="35">
        <v>80</v>
      </c>
      <c r="I92" s="32">
        <v>1.98</v>
      </c>
      <c r="J92" s="33">
        <v>91</v>
      </c>
      <c r="K92" s="31">
        <v>30.4</v>
      </c>
      <c r="L92" s="31">
        <v>48</v>
      </c>
      <c r="M92" s="31">
        <v>413</v>
      </c>
      <c r="N92" s="3">
        <f t="shared" si="7"/>
        <v>22.034572834525292</v>
      </c>
      <c r="O92" s="3">
        <f t="shared" si="8"/>
        <v>68.265437814460697</v>
      </c>
      <c r="P92" s="3">
        <f t="shared" si="9"/>
        <v>8.5440564136714361</v>
      </c>
      <c r="Q92" s="3">
        <f t="shared" si="10"/>
        <v>149.21461356046868</v>
      </c>
      <c r="R92" s="3">
        <f t="shared" si="11"/>
        <v>20.175480167768004</v>
      </c>
      <c r="S92" s="3">
        <f t="shared" si="12"/>
        <v>8.5440564136714361</v>
      </c>
      <c r="T92" s="30">
        <f t="shared" si="13"/>
        <v>3</v>
      </c>
    </row>
    <row r="93" spans="1:20" x14ac:dyDescent="0.25">
      <c r="A93" s="35">
        <v>92</v>
      </c>
      <c r="B93" s="32">
        <v>2.41</v>
      </c>
      <c r="C93" s="31">
        <v>90.3</v>
      </c>
      <c r="D93" s="31">
        <v>30.1</v>
      </c>
      <c r="E93" s="31">
        <v>40</v>
      </c>
      <c r="F93" s="31">
        <v>189</v>
      </c>
      <c r="H93" s="35">
        <v>81</v>
      </c>
      <c r="I93" s="32">
        <v>2.0499999999999998</v>
      </c>
      <c r="J93" s="31">
        <v>90.6</v>
      </c>
      <c r="K93" s="31">
        <v>30.4</v>
      </c>
      <c r="L93" s="31">
        <v>40</v>
      </c>
      <c r="M93" s="31">
        <v>282</v>
      </c>
      <c r="N93" s="3">
        <f t="shared" si="7"/>
        <v>111.03104295646331</v>
      </c>
      <c r="O93" s="3">
        <f t="shared" si="8"/>
        <v>199.01166021115446</v>
      </c>
      <c r="P93" s="3">
        <f t="shared" si="9"/>
        <v>128.00066406077744</v>
      </c>
      <c r="Q93" s="3">
        <f t="shared" si="10"/>
        <v>18.004488329302781</v>
      </c>
      <c r="R93" s="3">
        <f t="shared" si="11"/>
        <v>149.01269375459259</v>
      </c>
      <c r="S93" s="3">
        <f t="shared" si="12"/>
        <v>18.004488329302781</v>
      </c>
      <c r="T93" s="30">
        <f t="shared" si="13"/>
        <v>4</v>
      </c>
    </row>
    <row r="94" spans="1:20" x14ac:dyDescent="0.25">
      <c r="A94" s="35">
        <v>93</v>
      </c>
      <c r="B94" s="32">
        <v>1.2</v>
      </c>
      <c r="C94" s="31">
        <v>90.5</v>
      </c>
      <c r="D94" s="33">
        <v>30</v>
      </c>
      <c r="E94" s="31">
        <v>40</v>
      </c>
      <c r="F94" s="31">
        <v>188</v>
      </c>
      <c r="H94" s="35">
        <v>82</v>
      </c>
      <c r="I94" s="32">
        <v>2.12</v>
      </c>
      <c r="J94" s="31">
        <v>90.5</v>
      </c>
      <c r="K94" s="31">
        <v>30.4</v>
      </c>
      <c r="L94" s="31">
        <v>40</v>
      </c>
      <c r="M94" s="31">
        <v>280</v>
      </c>
      <c r="N94" s="3">
        <f t="shared" si="7"/>
        <v>113.03283770657092</v>
      </c>
      <c r="O94" s="3">
        <f t="shared" si="8"/>
        <v>201.01196879788029</v>
      </c>
      <c r="P94" s="3">
        <f t="shared" si="9"/>
        <v>130.00107268788207</v>
      </c>
      <c r="Q94" s="3">
        <f t="shared" si="10"/>
        <v>16.008188529624455</v>
      </c>
      <c r="R94" s="3">
        <f t="shared" si="11"/>
        <v>151.01375963798796</v>
      </c>
      <c r="S94" s="3">
        <f t="shared" si="12"/>
        <v>16.008188529624455</v>
      </c>
      <c r="T94" s="30">
        <f t="shared" si="13"/>
        <v>4</v>
      </c>
    </row>
    <row r="95" spans="1:20" x14ac:dyDescent="0.25">
      <c r="A95" s="35">
        <v>94</v>
      </c>
      <c r="B95" s="32">
        <v>1.23</v>
      </c>
      <c r="C95" s="31">
        <v>90.4</v>
      </c>
      <c r="D95" s="33">
        <v>30</v>
      </c>
      <c r="E95" s="31">
        <v>40</v>
      </c>
      <c r="F95" s="31">
        <v>195</v>
      </c>
      <c r="H95" s="35">
        <v>83</v>
      </c>
      <c r="I95" s="32">
        <v>1.78</v>
      </c>
      <c r="J95" s="31">
        <v>90.4</v>
      </c>
      <c r="K95" s="33">
        <v>30</v>
      </c>
      <c r="L95" s="31">
        <v>40</v>
      </c>
      <c r="M95" s="31">
        <v>347</v>
      </c>
      <c r="N95" s="3">
        <f t="shared" si="7"/>
        <v>46.067454889542141</v>
      </c>
      <c r="O95" s="3">
        <f t="shared" si="8"/>
        <v>134.01958812054303</v>
      </c>
      <c r="P95" s="3">
        <f t="shared" si="9"/>
        <v>63.004356198599474</v>
      </c>
      <c r="Q95" s="3">
        <f t="shared" si="10"/>
        <v>83.003451133070371</v>
      </c>
      <c r="R95" s="3">
        <f t="shared" si="11"/>
        <v>84.019343010999563</v>
      </c>
      <c r="S95" s="3">
        <f t="shared" si="12"/>
        <v>46.067454889542141</v>
      </c>
      <c r="T95" s="30">
        <f t="shared" si="13"/>
        <v>1</v>
      </c>
    </row>
    <row r="96" spans="1:20" x14ac:dyDescent="0.25">
      <c r="A96" s="35">
        <v>95</v>
      </c>
      <c r="B96" s="32">
        <v>1.34</v>
      </c>
      <c r="C96" s="31">
        <v>91.3</v>
      </c>
      <c r="D96" s="31">
        <v>29.8</v>
      </c>
      <c r="E96" s="31">
        <v>40</v>
      </c>
      <c r="F96" s="31">
        <v>352</v>
      </c>
      <c r="H96" s="35">
        <v>84</v>
      </c>
      <c r="I96" s="32">
        <v>1.78</v>
      </c>
      <c r="J96" s="31">
        <v>91.3</v>
      </c>
      <c r="K96" s="31">
        <v>29.9</v>
      </c>
      <c r="L96" s="31">
        <v>40</v>
      </c>
      <c r="M96" s="31">
        <v>285</v>
      </c>
      <c r="N96" s="3">
        <f t="shared" si="7"/>
        <v>108.01597289290135</v>
      </c>
      <c r="O96" s="3">
        <f t="shared" si="8"/>
        <v>196.01109662465541</v>
      </c>
      <c r="P96" s="3">
        <f t="shared" si="9"/>
        <v>125.00147559129051</v>
      </c>
      <c r="Q96" s="3">
        <f t="shared" si="10"/>
        <v>21.009352679223603</v>
      </c>
      <c r="R96" s="3">
        <f t="shared" si="11"/>
        <v>146.00702037915849</v>
      </c>
      <c r="S96" s="3">
        <f t="shared" si="12"/>
        <v>21.009352679223603</v>
      </c>
      <c r="T96" s="30">
        <f t="shared" si="13"/>
        <v>4</v>
      </c>
    </row>
    <row r="97" spans="1:20" x14ac:dyDescent="0.25">
      <c r="A97" s="35">
        <v>96</v>
      </c>
      <c r="B97" s="32">
        <v>1.36</v>
      </c>
      <c r="C97" s="31">
        <v>91.1</v>
      </c>
      <c r="D97" s="31">
        <v>29.9</v>
      </c>
      <c r="E97" s="31">
        <v>40</v>
      </c>
      <c r="F97" s="31">
        <v>352</v>
      </c>
      <c r="H97" s="35">
        <v>85</v>
      </c>
      <c r="I97" s="32">
        <v>1.81</v>
      </c>
      <c r="J97" s="31">
        <v>91.1</v>
      </c>
      <c r="K97" s="31">
        <v>29.8</v>
      </c>
      <c r="L97" s="31">
        <v>40</v>
      </c>
      <c r="M97" s="31">
        <v>312</v>
      </c>
      <c r="N97" s="3">
        <f t="shared" si="7"/>
        <v>81.023577432744844</v>
      </c>
      <c r="O97" s="3">
        <f t="shared" si="8"/>
        <v>169.01338083122295</v>
      </c>
      <c r="P97" s="3">
        <f t="shared" si="9"/>
        <v>98.001987734943413</v>
      </c>
      <c r="Q97" s="3">
        <f t="shared" si="10"/>
        <v>48.004270643350054</v>
      </c>
      <c r="R97" s="3">
        <f t="shared" si="11"/>
        <v>119.00933114676344</v>
      </c>
      <c r="S97" s="3">
        <f t="shared" si="12"/>
        <v>48.004270643350054</v>
      </c>
      <c r="T97" s="30">
        <f t="shared" si="13"/>
        <v>4</v>
      </c>
    </row>
    <row r="98" spans="1:20" x14ac:dyDescent="0.25">
      <c r="A98" s="35">
        <v>97</v>
      </c>
      <c r="B98" s="32">
        <v>1.45</v>
      </c>
      <c r="C98" s="31">
        <v>91.1</v>
      </c>
      <c r="D98" s="33">
        <v>30</v>
      </c>
      <c r="E98" s="31">
        <v>40</v>
      </c>
      <c r="F98" s="31">
        <v>338</v>
      </c>
      <c r="H98" s="35">
        <v>86</v>
      </c>
      <c r="I98" s="32">
        <v>2.12</v>
      </c>
      <c r="J98" s="33">
        <v>85</v>
      </c>
      <c r="K98" s="31">
        <v>31.5</v>
      </c>
      <c r="L98" s="31">
        <v>40</v>
      </c>
      <c r="M98" s="31">
        <v>527</v>
      </c>
      <c r="N98" s="3">
        <f t="shared" si="7"/>
        <v>134.22861989903643</v>
      </c>
      <c r="O98" s="3">
        <f t="shared" si="8"/>
        <v>46.499156981605594</v>
      </c>
      <c r="P98" s="3">
        <f t="shared" si="9"/>
        <v>117.15903251563662</v>
      </c>
      <c r="Q98" s="3">
        <f t="shared" si="10"/>
        <v>263.07075493106413</v>
      </c>
      <c r="R98" s="3">
        <f t="shared" si="11"/>
        <v>96.249340776963251</v>
      </c>
      <c r="S98" s="3">
        <f t="shared" si="12"/>
        <v>46.499156981605594</v>
      </c>
      <c r="T98" s="30">
        <f t="shared" si="13"/>
        <v>2</v>
      </c>
    </row>
    <row r="99" spans="1:20" x14ac:dyDescent="0.25">
      <c r="A99" s="35">
        <v>98</v>
      </c>
      <c r="B99" s="32">
        <v>1.6</v>
      </c>
      <c r="C99" s="31">
        <v>91.3</v>
      </c>
      <c r="D99" s="31">
        <v>29.9</v>
      </c>
      <c r="E99" s="31">
        <v>40</v>
      </c>
      <c r="F99" s="31">
        <v>255</v>
      </c>
      <c r="H99" s="35">
        <v>87</v>
      </c>
      <c r="I99" s="32">
        <v>2.6</v>
      </c>
      <c r="J99" s="31">
        <v>86.4</v>
      </c>
      <c r="K99" s="31">
        <v>31.1</v>
      </c>
      <c r="L99" s="31">
        <v>42</v>
      </c>
      <c r="M99" s="31">
        <v>457</v>
      </c>
      <c r="N99" s="3">
        <f t="shared" si="7"/>
        <v>64.394564988048486</v>
      </c>
      <c r="O99" s="3">
        <f t="shared" si="8"/>
        <v>24.530805123354593</v>
      </c>
      <c r="P99" s="3">
        <f t="shared" si="9"/>
        <v>47.27655338537275</v>
      </c>
      <c r="Q99" s="3">
        <f t="shared" si="10"/>
        <v>193.06734084251536</v>
      </c>
      <c r="R99" s="3">
        <f t="shared" si="11"/>
        <v>26.758408024394875</v>
      </c>
      <c r="S99" s="3">
        <f t="shared" si="12"/>
        <v>24.530805123354593</v>
      </c>
      <c r="T99" s="30">
        <f t="shared" si="13"/>
        <v>2</v>
      </c>
    </row>
    <row r="100" spans="1:20" x14ac:dyDescent="0.25">
      <c r="A100" s="35">
        <v>99</v>
      </c>
      <c r="B100" s="32">
        <v>1.72</v>
      </c>
      <c r="C100" s="33">
        <v>91</v>
      </c>
      <c r="D100" s="33">
        <v>30</v>
      </c>
      <c r="E100" s="31">
        <v>40</v>
      </c>
      <c r="F100" s="31">
        <v>367</v>
      </c>
      <c r="H100" s="35">
        <v>88</v>
      </c>
      <c r="I100" s="32">
        <v>2.93</v>
      </c>
      <c r="J100" s="31">
        <v>87.8</v>
      </c>
      <c r="K100" s="31">
        <v>30.7</v>
      </c>
      <c r="L100" s="31">
        <v>40</v>
      </c>
      <c r="M100" s="31">
        <v>527</v>
      </c>
      <c r="N100" s="3">
        <f t="shared" si="7"/>
        <v>134.10457449319168</v>
      </c>
      <c r="O100" s="3">
        <f t="shared" si="8"/>
        <v>46.192775409148126</v>
      </c>
      <c r="P100" s="3">
        <f t="shared" si="9"/>
        <v>117.04823962794144</v>
      </c>
      <c r="Q100" s="3">
        <f t="shared" si="10"/>
        <v>263.02124705049971</v>
      </c>
      <c r="R100" s="3">
        <f t="shared" si="11"/>
        <v>96.104747541419613</v>
      </c>
      <c r="S100" s="3">
        <f t="shared" si="12"/>
        <v>46.192775409148126</v>
      </c>
      <c r="T100" s="30">
        <f t="shared" si="13"/>
        <v>2</v>
      </c>
    </row>
    <row r="101" spans="1:20" x14ac:dyDescent="0.25">
      <c r="A101" s="35">
        <v>100</v>
      </c>
      <c r="B101" s="32">
        <v>1.78</v>
      </c>
      <c r="C101" s="31">
        <v>88.7</v>
      </c>
      <c r="D101" s="33">
        <v>30</v>
      </c>
      <c r="E101" s="31">
        <v>40</v>
      </c>
      <c r="F101" s="31">
        <v>312</v>
      </c>
      <c r="H101" s="35">
        <v>89</v>
      </c>
      <c r="I101" s="32">
        <v>2.5299999999999998</v>
      </c>
      <c r="J101" s="31">
        <v>88.6</v>
      </c>
      <c r="K101" s="31">
        <v>30.5</v>
      </c>
      <c r="L101" s="31">
        <v>40</v>
      </c>
      <c r="M101" s="31">
        <v>242</v>
      </c>
      <c r="N101" s="3">
        <f t="shared" si="7"/>
        <v>151.06413505528042</v>
      </c>
      <c r="O101" s="3">
        <f t="shared" si="8"/>
        <v>239.02521310522872</v>
      </c>
      <c r="P101" s="3">
        <f t="shared" si="9"/>
        <v>168.01817282663205</v>
      </c>
      <c r="Q101" s="3">
        <f t="shared" si="10"/>
        <v>22.136856145351807</v>
      </c>
      <c r="R101" s="3">
        <f t="shared" si="11"/>
        <v>189.03428921759144</v>
      </c>
      <c r="S101" s="3">
        <f t="shared" si="12"/>
        <v>22.136856145351807</v>
      </c>
      <c r="T101" s="30">
        <f t="shared" si="13"/>
        <v>4</v>
      </c>
    </row>
    <row r="102" spans="1:20" x14ac:dyDescent="0.25">
      <c r="B102" s="56"/>
      <c r="H102" s="35">
        <v>90</v>
      </c>
      <c r="I102" s="32">
        <v>2.4500000000000002</v>
      </c>
      <c r="J102" s="31">
        <v>88.9</v>
      </c>
      <c r="K102" s="31">
        <v>30.3</v>
      </c>
      <c r="L102" s="31">
        <v>40</v>
      </c>
      <c r="M102" s="31">
        <v>225</v>
      </c>
      <c r="N102" s="3">
        <f t="shared" si="7"/>
        <v>168.04907765292853</v>
      </c>
      <c r="O102" s="3">
        <f t="shared" si="8"/>
        <v>256.02030564000194</v>
      </c>
      <c r="P102" s="3">
        <f t="shared" si="9"/>
        <v>185.01262119109603</v>
      </c>
      <c r="Q102" s="3">
        <f t="shared" si="10"/>
        <v>39.059103932374072</v>
      </c>
      <c r="R102" s="3">
        <f t="shared" si="11"/>
        <v>206.02620925503629</v>
      </c>
      <c r="S102" s="3">
        <f t="shared" si="12"/>
        <v>39.059103932374072</v>
      </c>
      <c r="T102" s="30">
        <f t="shared" si="13"/>
        <v>4</v>
      </c>
    </row>
    <row r="103" spans="1:20" x14ac:dyDescent="0.25">
      <c r="H103" s="35">
        <v>91</v>
      </c>
      <c r="I103" s="32">
        <v>2.37</v>
      </c>
      <c r="J103" s="31">
        <v>89.2</v>
      </c>
      <c r="K103" s="31">
        <v>30.2</v>
      </c>
      <c r="L103" s="31">
        <v>40</v>
      </c>
      <c r="M103" s="31">
        <v>221</v>
      </c>
      <c r="N103" s="3">
        <f t="shared" si="7"/>
        <v>172.04091054164994</v>
      </c>
      <c r="O103" s="3">
        <f t="shared" si="8"/>
        <v>260.01723808240098</v>
      </c>
      <c r="P103" s="3">
        <f t="shared" si="9"/>
        <v>189.009143694161</v>
      </c>
      <c r="Q103" s="3">
        <f t="shared" si="10"/>
        <v>43.039628251182656</v>
      </c>
      <c r="R103" s="3">
        <f t="shared" si="11"/>
        <v>210.02137534070192</v>
      </c>
      <c r="S103" s="3">
        <f t="shared" si="12"/>
        <v>43.039628251182656</v>
      </c>
      <c r="T103" s="30">
        <f t="shared" si="13"/>
        <v>4</v>
      </c>
    </row>
    <row r="104" spans="1:20" x14ac:dyDescent="0.25">
      <c r="H104" s="35">
        <v>92</v>
      </c>
      <c r="I104" s="32">
        <v>2.41</v>
      </c>
      <c r="J104" s="31">
        <v>90.3</v>
      </c>
      <c r="K104" s="31">
        <v>30.1</v>
      </c>
      <c r="L104" s="31">
        <v>40</v>
      </c>
      <c r="M104" s="31">
        <v>189</v>
      </c>
      <c r="N104" s="3">
        <f t="shared" si="7"/>
        <v>204.02059234302797</v>
      </c>
      <c r="O104" s="3">
        <f t="shared" si="8"/>
        <v>292.00926166818749</v>
      </c>
      <c r="P104" s="3">
        <f t="shared" si="9"/>
        <v>221.00179094296951</v>
      </c>
      <c r="Q104" s="3">
        <f t="shared" si="10"/>
        <v>75.004933171092148</v>
      </c>
      <c r="R104" s="3">
        <f t="shared" si="11"/>
        <v>242.01071649825758</v>
      </c>
      <c r="S104" s="3">
        <f t="shared" si="12"/>
        <v>75.004933171092148</v>
      </c>
      <c r="T104" s="30">
        <f t="shared" si="13"/>
        <v>4</v>
      </c>
    </row>
    <row r="105" spans="1:20" x14ac:dyDescent="0.25">
      <c r="H105" s="35">
        <v>93</v>
      </c>
      <c r="I105" s="32">
        <v>1.2</v>
      </c>
      <c r="J105" s="31">
        <v>90.5</v>
      </c>
      <c r="K105" s="33">
        <v>30</v>
      </c>
      <c r="L105" s="31">
        <v>40</v>
      </c>
      <c r="M105" s="31">
        <v>188</v>
      </c>
      <c r="N105" s="3">
        <f t="shared" si="7"/>
        <v>205.01229231438782</v>
      </c>
      <c r="O105" s="3">
        <f t="shared" si="8"/>
        <v>293.00980256639878</v>
      </c>
      <c r="P105" s="3">
        <f t="shared" si="9"/>
        <v>222.00219030451029</v>
      </c>
      <c r="Q105" s="3">
        <f t="shared" si="10"/>
        <v>76.007013492177151</v>
      </c>
      <c r="R105" s="3">
        <f t="shared" si="11"/>
        <v>243.00456045103351</v>
      </c>
      <c r="S105" s="3">
        <f t="shared" si="12"/>
        <v>76.007013492177151</v>
      </c>
      <c r="T105" s="30">
        <f t="shared" si="13"/>
        <v>4</v>
      </c>
    </row>
    <row r="106" spans="1:20" x14ac:dyDescent="0.25">
      <c r="H106" s="35">
        <v>94</v>
      </c>
      <c r="I106" s="32">
        <v>1.23</v>
      </c>
      <c r="J106" s="31">
        <v>90.4</v>
      </c>
      <c r="K106" s="33">
        <v>30</v>
      </c>
      <c r="L106" s="31">
        <v>40</v>
      </c>
      <c r="M106" s="31">
        <v>195</v>
      </c>
      <c r="N106" s="3">
        <f t="shared" si="7"/>
        <v>198.01372401932144</v>
      </c>
      <c r="O106" s="3">
        <f t="shared" si="8"/>
        <v>286.01028390601624</v>
      </c>
      <c r="P106" s="3">
        <f t="shared" si="9"/>
        <v>215.00241487015907</v>
      </c>
      <c r="Q106" s="3">
        <f t="shared" si="10"/>
        <v>69.008176327157059</v>
      </c>
      <c r="R106" s="3">
        <f t="shared" si="11"/>
        <v>236.00519591737805</v>
      </c>
      <c r="S106" s="3">
        <f t="shared" si="12"/>
        <v>69.008176327157059</v>
      </c>
      <c r="T106" s="30">
        <f t="shared" si="13"/>
        <v>4</v>
      </c>
    </row>
    <row r="107" spans="1:20" x14ac:dyDescent="0.25">
      <c r="H107" s="35">
        <v>95</v>
      </c>
      <c r="I107" s="32">
        <v>1.34</v>
      </c>
      <c r="J107" s="31">
        <v>91.3</v>
      </c>
      <c r="K107" s="31">
        <v>29.8</v>
      </c>
      <c r="L107" s="31">
        <v>40</v>
      </c>
      <c r="M107" s="31">
        <v>352</v>
      </c>
      <c r="N107" s="3">
        <f t="shared" si="7"/>
        <v>41.032323843526093</v>
      </c>
      <c r="O107" s="3">
        <f t="shared" si="8"/>
        <v>129.01905905717962</v>
      </c>
      <c r="P107" s="3">
        <f t="shared" si="9"/>
        <v>58.007086636030948</v>
      </c>
      <c r="Q107" s="3">
        <f t="shared" si="10"/>
        <v>88.005107238159766</v>
      </c>
      <c r="R107" s="3">
        <f t="shared" si="11"/>
        <v>79.008566624132598</v>
      </c>
      <c r="S107" s="3">
        <f t="shared" si="12"/>
        <v>41.032323843526093</v>
      </c>
      <c r="T107" s="30">
        <f t="shared" si="13"/>
        <v>1</v>
      </c>
    </row>
    <row r="108" spans="1:20" x14ac:dyDescent="0.25">
      <c r="H108" s="35">
        <v>96</v>
      </c>
      <c r="I108" s="32">
        <v>1.36</v>
      </c>
      <c r="J108" s="31">
        <v>91.1</v>
      </c>
      <c r="K108" s="31">
        <v>29.9</v>
      </c>
      <c r="L108" s="31">
        <v>40</v>
      </c>
      <c r="M108" s="31">
        <v>352</v>
      </c>
      <c r="N108" s="3">
        <f t="shared" si="7"/>
        <v>41.03953703442572</v>
      </c>
      <c r="O108" s="3">
        <f t="shared" si="8"/>
        <v>129.01882963350738</v>
      </c>
      <c r="P108" s="3">
        <f t="shared" si="9"/>
        <v>58.005242004494733</v>
      </c>
      <c r="Q108" s="3">
        <f t="shared" si="10"/>
        <v>88.003877755471663</v>
      </c>
      <c r="R108" s="3">
        <f t="shared" si="11"/>
        <v>79.009533601964776</v>
      </c>
      <c r="S108" s="3">
        <f t="shared" si="12"/>
        <v>41.03953703442572</v>
      </c>
      <c r="T108" s="30">
        <f t="shared" si="13"/>
        <v>1</v>
      </c>
    </row>
    <row r="109" spans="1:20" x14ac:dyDescent="0.25">
      <c r="H109" s="35">
        <v>97</v>
      </c>
      <c r="I109" s="32">
        <v>1.45</v>
      </c>
      <c r="J109" s="31">
        <v>91.1</v>
      </c>
      <c r="K109" s="33">
        <v>30</v>
      </c>
      <c r="L109" s="31">
        <v>40</v>
      </c>
      <c r="M109" s="31">
        <v>338</v>
      </c>
      <c r="N109" s="3">
        <f t="shared" si="7"/>
        <v>55.031831697663854</v>
      </c>
      <c r="O109" s="3">
        <f t="shared" si="8"/>
        <v>143.01624697914571</v>
      </c>
      <c r="P109" s="3">
        <f t="shared" si="9"/>
        <v>72.00291660759305</v>
      </c>
      <c r="Q109" s="3">
        <f t="shared" si="10"/>
        <v>74.003267495428872</v>
      </c>
      <c r="R109" s="3">
        <f t="shared" si="11"/>
        <v>93.008864631281256</v>
      </c>
      <c r="S109" s="3">
        <f t="shared" si="12"/>
        <v>55.031831697663854</v>
      </c>
      <c r="T109" s="30">
        <f t="shared" si="13"/>
        <v>1</v>
      </c>
    </row>
    <row r="110" spans="1:20" x14ac:dyDescent="0.25">
      <c r="H110" s="35">
        <v>98</v>
      </c>
      <c r="I110" s="32">
        <v>1.6</v>
      </c>
      <c r="J110" s="31">
        <v>91.3</v>
      </c>
      <c r="K110" s="31">
        <v>29.9</v>
      </c>
      <c r="L110" s="31">
        <v>40</v>
      </c>
      <c r="M110" s="31">
        <v>255</v>
      </c>
      <c r="N110" s="3">
        <f t="shared" si="7"/>
        <v>138.01134011377471</v>
      </c>
      <c r="O110" s="3">
        <f t="shared" si="8"/>
        <v>226.00993429493315</v>
      </c>
      <c r="P110" s="3">
        <f t="shared" si="9"/>
        <v>155.00149192830372</v>
      </c>
      <c r="Q110" s="3">
        <f t="shared" si="10"/>
        <v>9.0281836489960696</v>
      </c>
      <c r="R110" s="3">
        <f t="shared" si="11"/>
        <v>176.00489311379954</v>
      </c>
      <c r="S110" s="3">
        <f t="shared" si="12"/>
        <v>9.0281836489960696</v>
      </c>
      <c r="T110" s="30">
        <f t="shared" si="13"/>
        <v>4</v>
      </c>
    </row>
    <row r="111" spans="1:20" x14ac:dyDescent="0.25">
      <c r="H111" s="35">
        <v>99</v>
      </c>
      <c r="I111" s="32">
        <v>1.72</v>
      </c>
      <c r="J111" s="33">
        <v>91</v>
      </c>
      <c r="K111" s="33">
        <v>30</v>
      </c>
      <c r="L111" s="31">
        <v>40</v>
      </c>
      <c r="M111" s="31">
        <v>367</v>
      </c>
      <c r="N111" s="3">
        <f t="shared" si="7"/>
        <v>26.080191717086741</v>
      </c>
      <c r="O111" s="3">
        <f t="shared" si="8"/>
        <v>114.01951411929451</v>
      </c>
      <c r="P111" s="3">
        <f t="shared" si="9"/>
        <v>43.002475510137785</v>
      </c>
      <c r="Q111" s="3">
        <f t="shared" si="10"/>
        <v>103.00118494464031</v>
      </c>
      <c r="R111" s="3">
        <f t="shared" si="11"/>
        <v>64.016978997762777</v>
      </c>
      <c r="S111" s="3">
        <f t="shared" si="12"/>
        <v>26.080191717086741</v>
      </c>
      <c r="T111" s="30">
        <f t="shared" si="13"/>
        <v>1</v>
      </c>
    </row>
    <row r="112" spans="1:20" x14ac:dyDescent="0.25">
      <c r="H112" s="35">
        <v>100</v>
      </c>
      <c r="I112" s="32">
        <v>1.78</v>
      </c>
      <c r="J112" s="31">
        <v>88.7</v>
      </c>
      <c r="K112" s="33">
        <v>30</v>
      </c>
      <c r="L112" s="31">
        <v>40</v>
      </c>
      <c r="M112" s="31">
        <v>312</v>
      </c>
      <c r="N112" s="3">
        <f t="shared" si="7"/>
        <v>81.095994968925567</v>
      </c>
      <c r="O112" s="3">
        <f t="shared" si="8"/>
        <v>169.03413856378245</v>
      </c>
      <c r="P112" s="3">
        <f t="shared" si="9"/>
        <v>98.027949585819655</v>
      </c>
      <c r="Q112" s="3">
        <f t="shared" si="10"/>
        <v>48.057287688757469</v>
      </c>
      <c r="R112" s="3">
        <f t="shared" si="11"/>
        <v>119.04150536682573</v>
      </c>
      <c r="S112" s="3">
        <f t="shared" si="12"/>
        <v>48.057287688757469</v>
      </c>
      <c r="T112" s="30">
        <f t="shared" si="13"/>
        <v>4</v>
      </c>
    </row>
    <row r="114" spans="17:25" x14ac:dyDescent="0.25">
      <c r="Q114" s="74"/>
      <c r="R114" s="74"/>
      <c r="S114" s="74"/>
      <c r="U114" s="75" t="s">
        <v>9</v>
      </c>
      <c r="V114" s="75" t="s">
        <v>10</v>
      </c>
      <c r="W114" s="75" t="s">
        <v>11</v>
      </c>
      <c r="X114" s="75" t="s">
        <v>24</v>
      </c>
      <c r="Y114" s="75" t="s">
        <v>40</v>
      </c>
    </row>
    <row r="115" spans="17:25" x14ac:dyDescent="0.25">
      <c r="Q115" s="74"/>
      <c r="R115" s="74"/>
      <c r="S115" s="74"/>
      <c r="U115" s="3">
        <v>24</v>
      </c>
      <c r="V115" s="3">
        <v>12</v>
      </c>
      <c r="W115" s="3">
        <v>8</v>
      </c>
      <c r="X115" s="3">
        <v>50</v>
      </c>
      <c r="Y115" s="3">
        <v>6</v>
      </c>
    </row>
    <row r="116" spans="17:25" x14ac:dyDescent="0.25">
      <c r="Q116" s="74"/>
      <c r="R116" s="74"/>
      <c r="S116" s="74"/>
    </row>
    <row r="117" spans="17:25" x14ac:dyDescent="0.25">
      <c r="Q117" s="74"/>
      <c r="R117" s="74"/>
      <c r="S117" s="74"/>
    </row>
    <row r="118" spans="17:25" x14ac:dyDescent="0.25">
      <c r="Q118" s="74"/>
      <c r="R118" s="74"/>
      <c r="S118" s="74"/>
    </row>
  </sheetData>
  <mergeCells count="2">
    <mergeCell ref="H3:J3"/>
    <mergeCell ref="H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ADE0-81E8-4BBE-B785-ACC983587B9A}">
  <dimension ref="A1:AB123"/>
  <sheetViews>
    <sheetView topLeftCell="C8" workbookViewId="0">
      <selection activeCell="K11" sqref="K11"/>
    </sheetView>
  </sheetViews>
  <sheetFormatPr defaultRowHeight="15" x14ac:dyDescent="0.25"/>
  <cols>
    <col min="9" max="9" width="6.28515625" customWidth="1"/>
    <col min="10" max="10" width="14.85546875" customWidth="1"/>
    <col min="11" max="11" width="11" customWidth="1"/>
    <col min="12" max="12" width="9.42578125" customWidth="1"/>
    <col min="13" max="14" width="8.5703125" customWidth="1"/>
    <col min="20" max="20" width="11.140625" customWidth="1"/>
    <col min="21" max="21" width="9" customWidth="1"/>
  </cols>
  <sheetData>
    <row r="1" spans="1:22" x14ac:dyDescent="0.25">
      <c r="A1" s="34" t="s">
        <v>26</v>
      </c>
      <c r="B1" s="34" t="s">
        <v>27</v>
      </c>
      <c r="C1" s="34" t="s">
        <v>28</v>
      </c>
      <c r="D1" s="34" t="s">
        <v>29</v>
      </c>
      <c r="E1" s="34" t="s">
        <v>30</v>
      </c>
      <c r="F1" s="34" t="s">
        <v>31</v>
      </c>
      <c r="G1" s="18" t="s">
        <v>13</v>
      </c>
      <c r="I1" s="14" t="s">
        <v>14</v>
      </c>
      <c r="J1">
        <f>COUNTIF(G2:G101,5)</f>
        <v>6</v>
      </c>
    </row>
    <row r="2" spans="1:22" x14ac:dyDescent="0.25">
      <c r="A2" s="64">
        <v>1</v>
      </c>
      <c r="B2" s="65">
        <v>0.89</v>
      </c>
      <c r="C2" s="66">
        <v>90.7</v>
      </c>
      <c r="D2" s="66">
        <v>29.8</v>
      </c>
      <c r="E2" s="66">
        <v>39</v>
      </c>
      <c r="F2" s="66">
        <v>431</v>
      </c>
      <c r="G2" s="67">
        <v>5</v>
      </c>
      <c r="I2" s="17" t="s">
        <v>33</v>
      </c>
    </row>
    <row r="3" spans="1:22" x14ac:dyDescent="0.25">
      <c r="A3" s="43">
        <v>2</v>
      </c>
      <c r="B3" s="44">
        <v>0.86</v>
      </c>
      <c r="C3" s="45">
        <v>90.9</v>
      </c>
      <c r="D3" s="45">
        <v>29.7</v>
      </c>
      <c r="E3" s="45">
        <v>40</v>
      </c>
      <c r="F3" s="45">
        <v>463</v>
      </c>
      <c r="G3" s="15">
        <v>2</v>
      </c>
      <c r="I3" s="11" t="s">
        <v>41</v>
      </c>
    </row>
    <row r="4" spans="1:22" x14ac:dyDescent="0.25">
      <c r="A4" s="43">
        <v>3</v>
      </c>
      <c r="B4" s="44">
        <v>0.84</v>
      </c>
      <c r="C4" s="45">
        <v>92.1</v>
      </c>
      <c r="D4" s="45">
        <v>29.6</v>
      </c>
      <c r="E4" s="45">
        <v>39</v>
      </c>
      <c r="F4" s="45">
        <v>470</v>
      </c>
      <c r="G4" s="15">
        <v>2</v>
      </c>
      <c r="I4" s="25" t="s">
        <v>32</v>
      </c>
    </row>
    <row r="5" spans="1:22" x14ac:dyDescent="0.25">
      <c r="A5" s="43">
        <v>4</v>
      </c>
      <c r="B5" s="44">
        <v>0.84</v>
      </c>
      <c r="C5" s="45">
        <v>91.8</v>
      </c>
      <c r="D5" s="45">
        <v>29.6</v>
      </c>
      <c r="E5" s="45">
        <v>40</v>
      </c>
      <c r="F5" s="45">
        <v>470</v>
      </c>
      <c r="G5" s="15">
        <v>2</v>
      </c>
      <c r="I5" s="63" t="s">
        <v>42</v>
      </c>
    </row>
    <row r="6" spans="1:22" x14ac:dyDescent="0.25">
      <c r="A6" s="43">
        <v>5</v>
      </c>
      <c r="B6" s="44">
        <v>0.84</v>
      </c>
      <c r="C6" s="45">
        <v>91.8</v>
      </c>
      <c r="D6" s="45">
        <v>29.5</v>
      </c>
      <c r="E6" s="45">
        <v>40</v>
      </c>
      <c r="F6" s="45">
        <v>503</v>
      </c>
      <c r="G6" s="15">
        <v>2</v>
      </c>
      <c r="I6">
        <f xml:space="preserve"> 24+12+8+50+6</f>
        <v>100</v>
      </c>
    </row>
    <row r="7" spans="1:22" x14ac:dyDescent="0.25">
      <c r="A7" s="43">
        <v>6</v>
      </c>
      <c r="B7" s="44">
        <v>0.82</v>
      </c>
      <c r="C7" s="45">
        <v>91.9</v>
      </c>
      <c r="D7" s="45">
        <v>29.4</v>
      </c>
      <c r="E7" s="45">
        <v>39</v>
      </c>
      <c r="F7" s="45">
        <v>499</v>
      </c>
      <c r="G7" s="15">
        <v>2</v>
      </c>
      <c r="I7" s="77" t="s">
        <v>39</v>
      </c>
      <c r="J7" s="77"/>
      <c r="K7" s="77"/>
      <c r="L7" s="29"/>
      <c r="M7" s="72"/>
      <c r="N7" s="29"/>
    </row>
    <row r="8" spans="1:22" x14ac:dyDescent="0.25">
      <c r="A8" s="43">
        <v>7</v>
      </c>
      <c r="B8" s="44">
        <v>0.82</v>
      </c>
      <c r="C8" s="45">
        <v>92.1</v>
      </c>
      <c r="D8" s="45">
        <v>29.4</v>
      </c>
      <c r="E8" s="45">
        <v>40</v>
      </c>
      <c r="F8" s="45">
        <v>496</v>
      </c>
      <c r="G8" s="15">
        <v>2</v>
      </c>
      <c r="I8" s="77" t="s">
        <v>15</v>
      </c>
      <c r="J8" s="77"/>
      <c r="K8" s="77"/>
    </row>
    <row r="9" spans="1:22" x14ac:dyDescent="0.25">
      <c r="A9" s="43">
        <v>8</v>
      </c>
      <c r="B9" s="44">
        <v>0.82</v>
      </c>
      <c r="C9" s="45">
        <v>92.1</v>
      </c>
      <c r="D9" s="45">
        <v>29.3</v>
      </c>
      <c r="E9" s="45">
        <v>39</v>
      </c>
      <c r="F9" s="45">
        <v>492</v>
      </c>
      <c r="G9" s="15">
        <v>2</v>
      </c>
      <c r="I9" s="5" t="s">
        <v>16</v>
      </c>
      <c r="J9" s="5"/>
      <c r="K9" s="5"/>
    </row>
    <row r="10" spans="1:22" x14ac:dyDescent="0.25">
      <c r="A10" s="46">
        <v>9</v>
      </c>
      <c r="B10" s="47">
        <v>0.8</v>
      </c>
      <c r="C10" s="48">
        <v>92.3</v>
      </c>
      <c r="D10" s="48">
        <v>29.2</v>
      </c>
      <c r="E10" s="48">
        <v>39</v>
      </c>
      <c r="F10" s="48">
        <v>393</v>
      </c>
      <c r="G10" s="12">
        <v>1</v>
      </c>
      <c r="I10" s="3" t="s">
        <v>17</v>
      </c>
      <c r="J10" s="3"/>
      <c r="K10" s="3" t="s">
        <v>0</v>
      </c>
      <c r="L10" s="3" t="s">
        <v>7</v>
      </c>
      <c r="M10" s="3" t="s">
        <v>8</v>
      </c>
      <c r="N10" s="3" t="s">
        <v>1</v>
      </c>
      <c r="O10" s="3" t="s">
        <v>2</v>
      </c>
    </row>
    <row r="11" spans="1:22" x14ac:dyDescent="0.25">
      <c r="A11" s="49">
        <v>10</v>
      </c>
      <c r="B11" s="50">
        <v>0.8</v>
      </c>
      <c r="C11" s="51">
        <v>92.3</v>
      </c>
      <c r="D11" s="51">
        <v>29.4</v>
      </c>
      <c r="E11" s="51">
        <v>40</v>
      </c>
      <c r="F11" s="51">
        <v>250</v>
      </c>
      <c r="G11" s="26">
        <v>4</v>
      </c>
      <c r="I11" s="79" t="s">
        <v>18</v>
      </c>
      <c r="J11" s="80"/>
      <c r="K11" s="1">
        <f>SUM(B10,B17:B18,B31:B32,B58:B61,B68:B76,B79,B84,B96:B98,B100,)/24</f>
        <v>1.6562500000000002</v>
      </c>
      <c r="L11" s="1">
        <f t="shared" ref="L11:O11" si="0">SUM(C10,C17:C18,C31:C32,C58:C61,C68:C76,C79,C84,C96:C98,C100,)/24</f>
        <v>91.279166666666654</v>
      </c>
      <c r="M11" s="1">
        <f t="shared" si="0"/>
        <v>30.11666666666666</v>
      </c>
      <c r="N11" s="1">
        <f t="shared" si="0"/>
        <v>41.833333333333336</v>
      </c>
      <c r="O11" s="1">
        <f t="shared" si="0"/>
        <v>369.29166666666669</v>
      </c>
    </row>
    <row r="12" spans="1:22" x14ac:dyDescent="0.25">
      <c r="A12" s="49">
        <v>11</v>
      </c>
      <c r="B12" s="50">
        <v>0.82</v>
      </c>
      <c r="C12" s="51">
        <v>92.8</v>
      </c>
      <c r="D12" s="51">
        <v>29.4</v>
      </c>
      <c r="E12" s="51">
        <v>40</v>
      </c>
      <c r="F12" s="51">
        <v>231</v>
      </c>
      <c r="G12" s="26">
        <v>4</v>
      </c>
      <c r="I12" s="79" t="s">
        <v>19</v>
      </c>
      <c r="J12" s="80"/>
      <c r="K12" s="1">
        <f>SUM(B3:B9,B36,B52,B87:B89,)/12</f>
        <v>1.3625</v>
      </c>
      <c r="L12" s="1">
        <f t="shared" ref="L12:O12" si="1">SUM(C3:C9,C36,C52,C87:C89,)/12</f>
        <v>90.416666666666671</v>
      </c>
      <c r="M12" s="1">
        <f t="shared" si="1"/>
        <v>30.000000000000004</v>
      </c>
      <c r="N12" s="1">
        <f t="shared" si="1"/>
        <v>40.083333333333336</v>
      </c>
      <c r="O12" s="1">
        <f t="shared" si="1"/>
        <v>487.33333333333331</v>
      </c>
    </row>
    <row r="13" spans="1:22" x14ac:dyDescent="0.25">
      <c r="A13" s="49">
        <v>12</v>
      </c>
      <c r="B13" s="50">
        <v>0.8</v>
      </c>
      <c r="C13" s="51">
        <v>92.6</v>
      </c>
      <c r="D13" s="51">
        <v>29.4</v>
      </c>
      <c r="E13" s="51">
        <v>40</v>
      </c>
      <c r="F13" s="51">
        <v>229</v>
      </c>
      <c r="G13" s="26">
        <v>4</v>
      </c>
      <c r="I13" s="79" t="s">
        <v>20</v>
      </c>
      <c r="J13" s="80"/>
      <c r="K13" s="1">
        <f>SUM(B27,B29:B30,B33,B77:B78,B80:B81,)/8</f>
        <v>1.4075000000000002</v>
      </c>
      <c r="L13" s="1">
        <f t="shared" ref="L13:O13" si="2">SUM(C27,C29:C30,C33,C77:C78,C80:C81,)/8</f>
        <v>91.45</v>
      </c>
      <c r="M13" s="1">
        <f t="shared" si="2"/>
        <v>30.025000000000002</v>
      </c>
      <c r="N13" s="1">
        <f t="shared" si="2"/>
        <v>41.625</v>
      </c>
      <c r="O13" s="1">
        <f t="shared" si="2"/>
        <v>412.625</v>
      </c>
    </row>
    <row r="14" spans="1:22" x14ac:dyDescent="0.25">
      <c r="A14" s="49">
        <v>13</v>
      </c>
      <c r="B14" s="50">
        <v>0.8</v>
      </c>
      <c r="C14" s="51">
        <v>92.3</v>
      </c>
      <c r="D14" s="51">
        <v>29.4</v>
      </c>
      <c r="E14" s="51">
        <v>40</v>
      </c>
      <c r="F14" s="51">
        <v>327</v>
      </c>
      <c r="G14" s="26">
        <v>4</v>
      </c>
      <c r="I14" s="78" t="s">
        <v>25</v>
      </c>
      <c r="J14" s="78"/>
      <c r="K14" s="1">
        <f>SUM(B11:B16,B19:B26,B37:B51,B53:B54,B56:B57,B62:B66,B82:B83,B85:B86,B90:B95,B99,B101,)/50</f>
        <v>1.3231999999999997</v>
      </c>
      <c r="L14" s="1">
        <f t="shared" ref="L14:O14" si="3">SUM(C11:C16,C19:C26,C37:C51,C53:C54,C56:C57,C62:C66,C82:C83,C85:C86,C90:C95,C99,C101,)/50</f>
        <v>91.554000000000002</v>
      </c>
      <c r="M14" s="1">
        <f t="shared" si="3"/>
        <v>30.022000000000013</v>
      </c>
      <c r="N14" s="1">
        <f t="shared" si="3"/>
        <v>39.64</v>
      </c>
      <c r="O14" s="1">
        <f t="shared" si="3"/>
        <v>242.28</v>
      </c>
    </row>
    <row r="15" spans="1:22" x14ac:dyDescent="0.25">
      <c r="A15" s="49">
        <v>14</v>
      </c>
      <c r="B15" s="50">
        <v>0.8</v>
      </c>
      <c r="C15" s="51">
        <v>92.2</v>
      </c>
      <c r="D15" s="51">
        <v>29.4</v>
      </c>
      <c r="E15" s="51">
        <v>40</v>
      </c>
      <c r="F15" s="51">
        <v>241</v>
      </c>
      <c r="G15" s="26">
        <v>4</v>
      </c>
      <c r="I15" s="78" t="s">
        <v>43</v>
      </c>
      <c r="J15" s="78"/>
      <c r="K15" s="1">
        <f>SUM(B2,B28,B34:B35,B55,B67,)/6</f>
        <v>1.2516666666666667</v>
      </c>
      <c r="L15" s="1">
        <f t="shared" ref="L15:O15" si="4">SUM(C2,C28,C34:C35,C55,C67,)/6</f>
        <v>91.25</v>
      </c>
      <c r="M15" s="1">
        <f t="shared" si="4"/>
        <v>29.983333333333334</v>
      </c>
      <c r="N15" s="1">
        <f t="shared" si="4"/>
        <v>39.5</v>
      </c>
      <c r="O15" s="1">
        <f t="shared" si="4"/>
        <v>440.66666666666669</v>
      </c>
    </row>
    <row r="16" spans="1:22" x14ac:dyDescent="0.25">
      <c r="A16" s="49">
        <v>15</v>
      </c>
      <c r="B16" s="50">
        <v>0.8</v>
      </c>
      <c r="C16" s="52">
        <v>92</v>
      </c>
      <c r="D16" s="51">
        <v>29.4</v>
      </c>
      <c r="E16" s="51">
        <v>39</v>
      </c>
      <c r="F16" s="51">
        <v>236</v>
      </c>
      <c r="G16" s="26">
        <v>4</v>
      </c>
      <c r="I16" s="34" t="s">
        <v>26</v>
      </c>
      <c r="J16" s="34" t="s">
        <v>27</v>
      </c>
      <c r="K16" s="34" t="s">
        <v>28</v>
      </c>
      <c r="L16" s="34" t="s">
        <v>29</v>
      </c>
      <c r="M16" s="34" t="s">
        <v>30</v>
      </c>
      <c r="N16" s="34" t="s">
        <v>31</v>
      </c>
      <c r="O16" s="8" t="s">
        <v>9</v>
      </c>
      <c r="P16" s="8" t="s">
        <v>10</v>
      </c>
      <c r="Q16" s="8" t="s">
        <v>11</v>
      </c>
      <c r="R16" s="8" t="s">
        <v>24</v>
      </c>
      <c r="S16" s="62" t="s">
        <v>40</v>
      </c>
      <c r="T16" s="8" t="s">
        <v>12</v>
      </c>
      <c r="U16" s="8" t="s">
        <v>13</v>
      </c>
      <c r="V16" s="18" t="s">
        <v>21</v>
      </c>
    </row>
    <row r="17" spans="1:22" x14ac:dyDescent="0.25">
      <c r="A17" s="46">
        <v>16</v>
      </c>
      <c r="B17" s="47">
        <v>0.8</v>
      </c>
      <c r="C17" s="48">
        <v>91.8</v>
      </c>
      <c r="D17" s="48">
        <v>29.6</v>
      </c>
      <c r="E17" s="48">
        <v>39</v>
      </c>
      <c r="F17" s="48">
        <v>359</v>
      </c>
      <c r="G17" s="12">
        <v>1</v>
      </c>
      <c r="I17" s="35">
        <v>1</v>
      </c>
      <c r="J17" s="32">
        <v>0.89</v>
      </c>
      <c r="K17" s="31">
        <v>90.7</v>
      </c>
      <c r="L17" s="31">
        <v>29.8</v>
      </c>
      <c r="M17" s="31">
        <v>39</v>
      </c>
      <c r="N17" s="31">
        <v>431</v>
      </c>
      <c r="O17" s="3">
        <f>SQRT((J17-$K$11)^2+(K17-$L$11)^2+(L17-$M$11)^2+(M17-$N$11)^2+(N17-$O$11)^2)</f>
        <v>61.781623735732367</v>
      </c>
      <c r="P17" s="3">
        <f>SQRT((J17-$K$12)^2+(K17-$L$12)^2+(L17-$M$12)^2+(M17-$N$12)^2+(N17-$O$12)^2)</f>
        <v>56.346797509559771</v>
      </c>
      <c r="Q17" s="3">
        <f>SQRT((J17-$K$13)^2+(K17-$L$13)^2+(L17-$M$13)^2+(M17-$N$13)^2+(N17-$O$13)^2)</f>
        <v>18.585267855212635</v>
      </c>
      <c r="R17" s="3">
        <f>SQRT((J17-$K$14)^2+(K17-$L$14)^2+(L17-$M$14)^2+(M17-$N$14)^2+(N17-$O$14)^2)</f>
        <v>188.72364521235806</v>
      </c>
      <c r="S17" s="3">
        <f>SQRT((J17-$K$15)^2+(K17-$L$15)^2+(L17-$M$15)^2+(M17-$N$15)^2+(N17-$O$15)^2)</f>
        <v>9.7036775674655278</v>
      </c>
      <c r="T17" s="3">
        <f>MIN(O17:S17)</f>
        <v>9.7036775674655278</v>
      </c>
      <c r="U17" s="71">
        <f>IF(AND(O17&lt;P17,O17&lt;Q17,O17&lt;R17,O17&lt;S17),1,IF(AND(P17&lt;O17,P17&lt;Q17,P17&lt;R17,P17&lt;S17),2,IF(AND(Q17&lt;O17,Q17&lt;P17,Q17&lt;R17,Q17&lt;S17),3,IF(AND(R17&lt;O17,R17&lt;P17,R17&lt;Q17,R17&lt;S17),4,5))))</f>
        <v>5</v>
      </c>
      <c r="V17" s="3" t="str">
        <f>IF(U17='ITERASI-1'!T13,"Aman","Berubah")</f>
        <v>Aman</v>
      </c>
    </row>
    <row r="18" spans="1:22" x14ac:dyDescent="0.25">
      <c r="A18" s="46">
        <v>17</v>
      </c>
      <c r="B18" s="47">
        <v>0.82</v>
      </c>
      <c r="C18" s="53">
        <v>92</v>
      </c>
      <c r="D18" s="48">
        <v>29.5</v>
      </c>
      <c r="E18" s="48">
        <v>39</v>
      </c>
      <c r="F18" s="48">
        <v>393</v>
      </c>
      <c r="G18" s="12">
        <v>1</v>
      </c>
      <c r="I18" s="35">
        <v>2</v>
      </c>
      <c r="J18" s="32">
        <v>0.86</v>
      </c>
      <c r="K18" s="31">
        <v>90.9</v>
      </c>
      <c r="L18" s="31">
        <v>29.7</v>
      </c>
      <c r="M18" s="31">
        <v>40</v>
      </c>
      <c r="N18" s="31">
        <v>463</v>
      </c>
      <c r="O18" s="3">
        <f t="shared" ref="O18:O81" si="5">SQRT((J18-$K$11)^2+(K18-$L$11)^2+(L18-$M$11)^2+(M18-$N$11)^2+(N18-$O$11)^2)</f>
        <v>93.731340755144117</v>
      </c>
      <c r="P18" s="3">
        <f t="shared" ref="P18:P81" si="6">SQRT((J18-$K$12)^2+(K18-$L$12)^2+(L18-$M$12)^2+(M18-$N$12)^2+(N18-$O$12)^2)</f>
        <v>24.345311107411746</v>
      </c>
      <c r="Q18" s="3">
        <f t="shared" ref="Q18:Q81" si="7">SQRT((J18-$K$13)^2+(K18-$L$13)^2+(L18-$M$13)^2+(M18-$N$13)^2+(N18-$O$13)^2)</f>
        <v>50.408224837321931</v>
      </c>
      <c r="R18" s="3">
        <f t="shared" ref="R18:R81" si="8">SQRT((J18-$K$14)^2+(K18-$L$14)^2+(L18-$M$14)^2+(M18-$N$14)^2+(N18-$O$14)^2)</f>
        <v>220.72198339594541</v>
      </c>
      <c r="S18" s="3">
        <f t="shared" ref="S18:S81" si="9">SQRT((J18-$K$15)^2+(K18-$L$15)^2+(L18-$M$15)^2+(M18-$N$15)^2+(N18-$O$15)^2)</f>
        <v>22.346900418924601</v>
      </c>
      <c r="T18" s="3">
        <f t="shared" ref="T18:T81" si="10">MIN(O18:S18)</f>
        <v>22.346900418924601</v>
      </c>
      <c r="U18" s="71">
        <f t="shared" ref="U18:U81" si="11">IF(AND(O18&lt;P18,O18&lt;Q18,O18&lt;R18,O18&lt;S18),1,IF(AND(P18&lt;O18,P18&lt;Q18,P18&lt;R18,P18&lt;S18),2,IF(AND(Q18&lt;O18,Q18&lt;P18,Q18&lt;R18,Q18&lt;S18),3,IF(AND(R18&lt;O18,R18&lt;P18,R18&lt;Q18,R18&lt;S18),4,5))))</f>
        <v>5</v>
      </c>
      <c r="V18" s="3" t="str">
        <f>IF(U18='ITERASI-1'!T14,"Aman","Berubah")</f>
        <v>Berubah</v>
      </c>
    </row>
    <row r="19" spans="1:22" x14ac:dyDescent="0.25">
      <c r="A19" s="49">
        <v>18</v>
      </c>
      <c r="B19" s="50">
        <v>0.8</v>
      </c>
      <c r="C19" s="51">
        <v>91.7</v>
      </c>
      <c r="D19" s="51">
        <v>29.6</v>
      </c>
      <c r="E19" s="51">
        <v>39</v>
      </c>
      <c r="F19" s="51">
        <v>248</v>
      </c>
      <c r="G19" s="26">
        <v>4</v>
      </c>
      <c r="I19" s="35">
        <v>3</v>
      </c>
      <c r="J19" s="32">
        <v>0.84</v>
      </c>
      <c r="K19" s="31">
        <v>92.1</v>
      </c>
      <c r="L19" s="31">
        <v>29.6</v>
      </c>
      <c r="M19" s="31">
        <v>39</v>
      </c>
      <c r="N19" s="31">
        <v>470</v>
      </c>
      <c r="O19" s="3">
        <f t="shared" si="5"/>
        <v>100.75615691571214</v>
      </c>
      <c r="P19" s="3">
        <f t="shared" si="6"/>
        <v>17.460947079602125</v>
      </c>
      <c r="Q19" s="3">
        <f t="shared" si="7"/>
        <v>57.443071220557144</v>
      </c>
      <c r="R19" s="3">
        <f t="shared" si="8"/>
        <v>227.72245757114075</v>
      </c>
      <c r="S19" s="3">
        <f t="shared" si="9"/>
        <v>29.35529523498839</v>
      </c>
      <c r="T19" s="3">
        <f t="shared" si="10"/>
        <v>17.460947079602125</v>
      </c>
      <c r="U19" s="71">
        <f t="shared" si="11"/>
        <v>2</v>
      </c>
      <c r="V19" s="3" t="str">
        <f>IF(U19='ITERASI-1'!T15,"Aman","Berubah")</f>
        <v>Aman</v>
      </c>
    </row>
    <row r="20" spans="1:22" x14ac:dyDescent="0.25">
      <c r="A20" s="49">
        <v>19</v>
      </c>
      <c r="B20" s="50">
        <v>0.78</v>
      </c>
      <c r="C20" s="51">
        <v>91.6</v>
      </c>
      <c r="D20" s="51">
        <v>29.6</v>
      </c>
      <c r="E20" s="51">
        <v>40</v>
      </c>
      <c r="F20" s="51">
        <v>235</v>
      </c>
      <c r="G20" s="26">
        <v>4</v>
      </c>
      <c r="I20" s="35">
        <v>4</v>
      </c>
      <c r="J20" s="32">
        <v>0.84</v>
      </c>
      <c r="K20" s="31">
        <v>91.8</v>
      </c>
      <c r="L20" s="31">
        <v>29.6</v>
      </c>
      <c r="M20" s="31">
        <v>40</v>
      </c>
      <c r="N20" s="31">
        <v>470</v>
      </c>
      <c r="O20" s="3">
        <f t="shared" si="5"/>
        <v>100.73099815725514</v>
      </c>
      <c r="P20" s="3">
        <f t="shared" si="6"/>
        <v>17.401092099348229</v>
      </c>
      <c r="Q20" s="3">
        <f t="shared" si="7"/>
        <v>57.403453130016487</v>
      </c>
      <c r="R20" s="3">
        <f t="shared" si="8"/>
        <v>227.7213210971691</v>
      </c>
      <c r="S20" s="3">
        <f t="shared" si="9"/>
        <v>29.348140628212416</v>
      </c>
      <c r="T20" s="3">
        <f t="shared" si="10"/>
        <v>17.401092099348229</v>
      </c>
      <c r="U20" s="71">
        <f t="shared" si="11"/>
        <v>2</v>
      </c>
      <c r="V20" s="3" t="str">
        <f>IF(U20='ITERASI-1'!T16,"Aman","Berubah")</f>
        <v>Aman</v>
      </c>
    </row>
    <row r="21" spans="1:22" x14ac:dyDescent="0.25">
      <c r="A21" s="49">
        <v>20</v>
      </c>
      <c r="B21" s="50">
        <v>0.8</v>
      </c>
      <c r="C21" s="51">
        <v>92.8</v>
      </c>
      <c r="D21" s="51">
        <v>29.4</v>
      </c>
      <c r="E21" s="51">
        <v>40</v>
      </c>
      <c r="F21" s="51">
        <v>216</v>
      </c>
      <c r="G21" s="26">
        <v>4</v>
      </c>
      <c r="I21" s="35">
        <v>5</v>
      </c>
      <c r="J21" s="32">
        <v>0.84</v>
      </c>
      <c r="K21" s="31">
        <v>91.8</v>
      </c>
      <c r="L21" s="31">
        <v>29.5</v>
      </c>
      <c r="M21" s="31">
        <v>40</v>
      </c>
      <c r="N21" s="31">
        <v>503</v>
      </c>
      <c r="O21" s="3">
        <f t="shared" si="5"/>
        <v>133.72582893027911</v>
      </c>
      <c r="P21" s="3">
        <f t="shared" si="6"/>
        <v>15.7444595413752</v>
      </c>
      <c r="Q21" s="3">
        <f t="shared" si="7"/>
        <v>90.393591759869793</v>
      </c>
      <c r="R21" s="3">
        <f t="shared" si="8"/>
        <v>260.72133491956504</v>
      </c>
      <c r="S21" s="3">
        <f t="shared" si="9"/>
        <v>62.340997946776547</v>
      </c>
      <c r="T21" s="3">
        <f t="shared" si="10"/>
        <v>15.7444595413752</v>
      </c>
      <c r="U21" s="71">
        <f t="shared" si="11"/>
        <v>2</v>
      </c>
      <c r="V21" s="3" t="str">
        <f>IF(U21='ITERASI-1'!T17,"Aman","Berubah")</f>
        <v>Aman</v>
      </c>
    </row>
    <row r="22" spans="1:22" x14ac:dyDescent="0.25">
      <c r="A22" s="49">
        <v>21</v>
      </c>
      <c r="B22" s="50">
        <v>0.8</v>
      </c>
      <c r="C22" s="51">
        <v>92.3</v>
      </c>
      <c r="D22" s="51">
        <v>29.4</v>
      </c>
      <c r="E22" s="51">
        <v>39</v>
      </c>
      <c r="F22" s="51">
        <v>205</v>
      </c>
      <c r="G22" s="26">
        <v>4</v>
      </c>
      <c r="I22" s="35">
        <v>6</v>
      </c>
      <c r="J22" s="32">
        <v>0.82</v>
      </c>
      <c r="K22" s="31">
        <v>91.9</v>
      </c>
      <c r="L22" s="31">
        <v>29.4</v>
      </c>
      <c r="M22" s="31">
        <v>39</v>
      </c>
      <c r="N22" s="31">
        <v>499</v>
      </c>
      <c r="O22" s="3">
        <f t="shared" si="5"/>
        <v>129.74543488342962</v>
      </c>
      <c r="P22" s="3">
        <f t="shared" si="6"/>
        <v>11.838044866024138</v>
      </c>
      <c r="Q22" s="3">
        <f t="shared" si="7"/>
        <v>86.420307400807133</v>
      </c>
      <c r="R22" s="3">
        <f t="shared" si="8"/>
        <v>256.72227758852563</v>
      </c>
      <c r="S22" s="3">
        <f t="shared" si="9"/>
        <v>58.343610547057033</v>
      </c>
      <c r="T22" s="3">
        <f t="shared" si="10"/>
        <v>11.838044866024138</v>
      </c>
      <c r="U22" s="71">
        <f t="shared" si="11"/>
        <v>2</v>
      </c>
      <c r="V22" s="3" t="str">
        <f>IF(U22='ITERASI-1'!T18,"Aman","Berubah")</f>
        <v>Aman</v>
      </c>
    </row>
    <row r="23" spans="1:22" x14ac:dyDescent="0.25">
      <c r="A23" s="49">
        <v>22</v>
      </c>
      <c r="B23" s="50">
        <v>0.8</v>
      </c>
      <c r="C23" s="51">
        <v>92.2</v>
      </c>
      <c r="D23" s="51">
        <v>29.5</v>
      </c>
      <c r="E23" s="51">
        <v>39</v>
      </c>
      <c r="F23" s="51">
        <v>197</v>
      </c>
      <c r="G23" s="26">
        <v>4</v>
      </c>
      <c r="I23" s="35">
        <v>7</v>
      </c>
      <c r="J23" s="32">
        <v>0.82</v>
      </c>
      <c r="K23" s="31">
        <v>92.1</v>
      </c>
      <c r="L23" s="31">
        <v>29.4</v>
      </c>
      <c r="M23" s="31">
        <v>40</v>
      </c>
      <c r="N23" s="31">
        <v>496</v>
      </c>
      <c r="O23" s="3">
        <f t="shared" si="5"/>
        <v>126.72903984390058</v>
      </c>
      <c r="P23" s="3">
        <f t="shared" si="6"/>
        <v>8.8660009540190643</v>
      </c>
      <c r="Q23" s="3">
        <f t="shared" si="7"/>
        <v>83.397778934753418</v>
      </c>
      <c r="R23" s="3">
        <f t="shared" si="8"/>
        <v>253.72210429964511</v>
      </c>
      <c r="S23" s="3">
        <f t="shared" si="9"/>
        <v>55.346877885447746</v>
      </c>
      <c r="T23" s="3">
        <f t="shared" si="10"/>
        <v>8.8660009540190643</v>
      </c>
      <c r="U23" s="71">
        <f t="shared" si="11"/>
        <v>2</v>
      </c>
      <c r="V23" s="3" t="str">
        <f>IF(U23='ITERASI-1'!T19,"Aman","Berubah")</f>
        <v>Aman</v>
      </c>
    </row>
    <row r="24" spans="1:22" x14ac:dyDescent="0.25">
      <c r="A24" s="49">
        <v>23</v>
      </c>
      <c r="B24" s="50">
        <v>0.8</v>
      </c>
      <c r="C24" s="51">
        <v>91.9</v>
      </c>
      <c r="D24" s="51">
        <v>29.5</v>
      </c>
      <c r="E24" s="51">
        <v>39</v>
      </c>
      <c r="F24" s="51">
        <v>192</v>
      </c>
      <c r="G24" s="26">
        <v>4</v>
      </c>
      <c r="I24" s="35">
        <v>8</v>
      </c>
      <c r="J24" s="32">
        <v>0.82</v>
      </c>
      <c r="K24" s="31">
        <v>92.1</v>
      </c>
      <c r="L24" s="31">
        <v>29.3</v>
      </c>
      <c r="M24" s="31">
        <v>39</v>
      </c>
      <c r="N24" s="31">
        <v>492</v>
      </c>
      <c r="O24" s="3">
        <f t="shared" si="5"/>
        <v>122.74934978683298</v>
      </c>
      <c r="P24" s="3">
        <f t="shared" si="6"/>
        <v>5.1545422929684213</v>
      </c>
      <c r="Q24" s="3">
        <f t="shared" si="7"/>
        <v>79.426535435268732</v>
      </c>
      <c r="R24" s="3">
        <f t="shared" si="8"/>
        <v>249.72296772671911</v>
      </c>
      <c r="S24" s="3">
        <f t="shared" si="9"/>
        <v>51.349166416473253</v>
      </c>
      <c r="T24" s="3">
        <f t="shared" si="10"/>
        <v>5.1545422929684213</v>
      </c>
      <c r="U24" s="71">
        <f t="shared" si="11"/>
        <v>2</v>
      </c>
      <c r="V24" s="3" t="str">
        <f>IF(U24='ITERASI-1'!T20,"Aman","Berubah")</f>
        <v>Aman</v>
      </c>
    </row>
    <row r="25" spans="1:22" x14ac:dyDescent="0.25">
      <c r="A25" s="49">
        <v>24</v>
      </c>
      <c r="B25" s="50">
        <v>0.78</v>
      </c>
      <c r="C25" s="51">
        <v>92.1</v>
      </c>
      <c r="D25" s="51">
        <v>29.5</v>
      </c>
      <c r="E25" s="51">
        <v>40</v>
      </c>
      <c r="F25" s="51">
        <v>176</v>
      </c>
      <c r="G25" s="26">
        <v>4</v>
      </c>
      <c r="I25" s="58">
        <v>9</v>
      </c>
      <c r="J25" s="59">
        <v>0.8</v>
      </c>
      <c r="K25" s="60">
        <v>92.3</v>
      </c>
      <c r="L25" s="60">
        <v>29.2</v>
      </c>
      <c r="M25" s="60">
        <v>39</v>
      </c>
      <c r="N25" s="60">
        <v>393</v>
      </c>
      <c r="O25" s="3">
        <f t="shared" si="5"/>
        <v>23.93174439435921</v>
      </c>
      <c r="P25" s="3">
        <f t="shared" si="6"/>
        <v>94.363418439474358</v>
      </c>
      <c r="Q25" s="3">
        <f t="shared" si="7"/>
        <v>19.844481128263343</v>
      </c>
      <c r="R25" s="3">
        <f t="shared" si="8"/>
        <v>150.72635449130985</v>
      </c>
      <c r="S25" s="3">
        <f t="shared" si="9"/>
        <v>47.689424666271684</v>
      </c>
      <c r="T25" s="3">
        <f t="shared" si="10"/>
        <v>19.844481128263343</v>
      </c>
      <c r="U25" s="71">
        <f t="shared" si="11"/>
        <v>3</v>
      </c>
      <c r="V25" s="3" t="str">
        <f>IF(U25='ITERASI-1'!T21,"Aman","Berubah")</f>
        <v>Berubah</v>
      </c>
    </row>
    <row r="26" spans="1:22" x14ac:dyDescent="0.25">
      <c r="A26" s="49">
        <v>25</v>
      </c>
      <c r="B26" s="50">
        <v>0.78</v>
      </c>
      <c r="C26" s="51">
        <v>91.8</v>
      </c>
      <c r="D26" s="51">
        <v>29.5</v>
      </c>
      <c r="E26" s="51">
        <v>39</v>
      </c>
      <c r="F26" s="51">
        <v>174</v>
      </c>
      <c r="G26" s="26">
        <v>4</v>
      </c>
      <c r="I26" s="35">
        <v>10</v>
      </c>
      <c r="J26" s="32">
        <v>0.8</v>
      </c>
      <c r="K26" s="31">
        <v>92.3</v>
      </c>
      <c r="L26" s="31">
        <v>29.4</v>
      </c>
      <c r="M26" s="31">
        <v>40</v>
      </c>
      <c r="N26" s="31">
        <v>250</v>
      </c>
      <c r="O26" s="3">
        <f t="shared" si="5"/>
        <v>119.31534571500131</v>
      </c>
      <c r="P26" s="3">
        <f t="shared" si="6"/>
        <v>237.34224530464439</v>
      </c>
      <c r="Q26" s="3">
        <f t="shared" si="7"/>
        <v>162.63767531310205</v>
      </c>
      <c r="R26" s="3">
        <f t="shared" si="8"/>
        <v>7.8067367215757946</v>
      </c>
      <c r="S26" s="3">
        <f t="shared" si="9"/>
        <v>190.67164067667051</v>
      </c>
      <c r="T26" s="3">
        <f t="shared" si="10"/>
        <v>7.8067367215757946</v>
      </c>
      <c r="U26" s="71">
        <f t="shared" si="11"/>
        <v>4</v>
      </c>
      <c r="V26" s="3" t="str">
        <f>IF(U26='ITERASI-1'!T22,"Aman","Berubah")</f>
        <v>Aman</v>
      </c>
    </row>
    <row r="27" spans="1:22" x14ac:dyDescent="0.25">
      <c r="A27" s="40">
        <v>26</v>
      </c>
      <c r="B27" s="41">
        <v>0.78</v>
      </c>
      <c r="C27" s="54">
        <v>92</v>
      </c>
      <c r="D27" s="42">
        <v>29.6</v>
      </c>
      <c r="E27" s="42">
        <v>39</v>
      </c>
      <c r="F27" s="42">
        <v>416</v>
      </c>
      <c r="G27" s="9">
        <v>3</v>
      </c>
      <c r="I27" s="35">
        <v>11</v>
      </c>
      <c r="J27" s="32">
        <v>0.82</v>
      </c>
      <c r="K27" s="31">
        <v>92.8</v>
      </c>
      <c r="L27" s="31">
        <v>29.4</v>
      </c>
      <c r="M27" s="31">
        <v>40</v>
      </c>
      <c r="N27" s="31">
        <v>231</v>
      </c>
      <c r="O27" s="3">
        <f t="shared" si="5"/>
        <v>138.31656458919497</v>
      </c>
      <c r="P27" s="3">
        <f t="shared" si="6"/>
        <v>256.34570272631839</v>
      </c>
      <c r="Q27" s="3">
        <f t="shared" si="7"/>
        <v>181.63931163503676</v>
      </c>
      <c r="R27" s="3">
        <f t="shared" si="8"/>
        <v>11.382469426271262</v>
      </c>
      <c r="S27" s="3">
        <f t="shared" si="9"/>
        <v>209.6742478822805</v>
      </c>
      <c r="T27" s="3">
        <f t="shared" si="10"/>
        <v>11.382469426271262</v>
      </c>
      <c r="U27" s="71">
        <f t="shared" si="11"/>
        <v>4</v>
      </c>
      <c r="V27" s="3" t="str">
        <f>IF(U27='ITERASI-1'!T23,"Aman","Berubah")</f>
        <v>Aman</v>
      </c>
    </row>
    <row r="28" spans="1:22" x14ac:dyDescent="0.25">
      <c r="A28" s="64">
        <v>27</v>
      </c>
      <c r="B28" s="65">
        <v>0.78</v>
      </c>
      <c r="C28" s="66">
        <v>91.8</v>
      </c>
      <c r="D28" s="66">
        <v>29.6</v>
      </c>
      <c r="E28" s="66">
        <v>39</v>
      </c>
      <c r="F28" s="66">
        <v>447</v>
      </c>
      <c r="G28" s="67">
        <v>5</v>
      </c>
      <c r="I28" s="35">
        <v>12</v>
      </c>
      <c r="J28" s="32">
        <v>0.8</v>
      </c>
      <c r="K28" s="31">
        <v>92.6</v>
      </c>
      <c r="L28" s="31">
        <v>29.4</v>
      </c>
      <c r="M28" s="31">
        <v>40</v>
      </c>
      <c r="N28" s="31">
        <v>229</v>
      </c>
      <c r="O28" s="3">
        <f t="shared" si="5"/>
        <v>140.31430512634941</v>
      </c>
      <c r="P28" s="3">
        <f t="shared" si="6"/>
        <v>258.34388207629377</v>
      </c>
      <c r="Q28" s="3">
        <f t="shared" si="7"/>
        <v>183.63785947143361</v>
      </c>
      <c r="R28" s="3">
        <f t="shared" si="8"/>
        <v>13.350757964999591</v>
      </c>
      <c r="S28" s="3">
        <f t="shared" si="9"/>
        <v>211.6728479478021</v>
      </c>
      <c r="T28" s="3">
        <f t="shared" si="10"/>
        <v>13.350757964999591</v>
      </c>
      <c r="U28" s="71">
        <f t="shared" si="11"/>
        <v>4</v>
      </c>
      <c r="V28" s="3" t="str">
        <f>IF(U28='ITERASI-1'!T24,"Aman","Berubah")</f>
        <v>Aman</v>
      </c>
    </row>
    <row r="29" spans="1:22" x14ac:dyDescent="0.25">
      <c r="A29" s="40">
        <v>28</v>
      </c>
      <c r="B29" s="41">
        <v>0.78</v>
      </c>
      <c r="C29" s="42">
        <v>91.9</v>
      </c>
      <c r="D29" s="42">
        <v>29.6</v>
      </c>
      <c r="E29" s="42">
        <v>40</v>
      </c>
      <c r="F29" s="42">
        <v>416</v>
      </c>
      <c r="G29" s="9">
        <v>3</v>
      </c>
      <c r="I29" s="35">
        <v>13</v>
      </c>
      <c r="J29" s="32">
        <v>0.8</v>
      </c>
      <c r="K29" s="31">
        <v>92.3</v>
      </c>
      <c r="L29" s="31">
        <v>29.4</v>
      </c>
      <c r="M29" s="31">
        <v>40</v>
      </c>
      <c r="N29" s="31">
        <v>327</v>
      </c>
      <c r="O29" s="3">
        <f t="shared" si="5"/>
        <v>42.358411873246766</v>
      </c>
      <c r="P29" s="3">
        <f t="shared" si="6"/>
        <v>160.34652497923571</v>
      </c>
      <c r="Q29" s="3">
        <f t="shared" si="7"/>
        <v>85.649071397476348</v>
      </c>
      <c r="R29" s="3">
        <f t="shared" si="8"/>
        <v>84.727947799058612</v>
      </c>
      <c r="S29" s="3">
        <f t="shared" si="9"/>
        <v>113.67500996994313</v>
      </c>
      <c r="T29" s="3">
        <f t="shared" si="10"/>
        <v>42.358411873246766</v>
      </c>
      <c r="U29" s="71">
        <f t="shared" si="11"/>
        <v>1</v>
      </c>
      <c r="V29" s="3" t="str">
        <f>IF(U29='ITERASI-1'!T25,"Aman","Berubah")</f>
        <v>Berubah</v>
      </c>
    </row>
    <row r="30" spans="1:22" x14ac:dyDescent="0.25">
      <c r="A30" s="40">
        <v>29</v>
      </c>
      <c r="B30" s="41">
        <v>0.8</v>
      </c>
      <c r="C30" s="42">
        <v>91.9</v>
      </c>
      <c r="D30" s="42">
        <v>29.8</v>
      </c>
      <c r="E30" s="42">
        <v>39</v>
      </c>
      <c r="F30" s="42">
        <v>410</v>
      </c>
      <c r="G30" s="9">
        <v>3</v>
      </c>
      <c r="I30" s="35">
        <v>14</v>
      </c>
      <c r="J30" s="32">
        <v>0.8</v>
      </c>
      <c r="K30" s="31">
        <v>92.2</v>
      </c>
      <c r="L30" s="31">
        <v>29.4</v>
      </c>
      <c r="M30" s="31">
        <v>40</v>
      </c>
      <c r="N30" s="31">
        <v>241</v>
      </c>
      <c r="O30" s="3">
        <f t="shared" si="5"/>
        <v>128.3129282513014</v>
      </c>
      <c r="P30" s="3">
        <f t="shared" si="6"/>
        <v>246.341175485511</v>
      </c>
      <c r="Q30" s="3">
        <f t="shared" si="7"/>
        <v>171.63654456802024</v>
      </c>
      <c r="R30" s="3">
        <f t="shared" si="8"/>
        <v>1.6869908832000311</v>
      </c>
      <c r="S30" s="3">
        <f t="shared" si="9"/>
        <v>199.67091565456732</v>
      </c>
      <c r="T30" s="3">
        <f t="shared" si="10"/>
        <v>1.6869908832000311</v>
      </c>
      <c r="U30" s="71">
        <f t="shared" si="11"/>
        <v>4</v>
      </c>
      <c r="V30" s="3" t="str">
        <f>IF(U30='ITERASI-1'!T26,"Aman","Berubah")</f>
        <v>Aman</v>
      </c>
    </row>
    <row r="31" spans="1:22" x14ac:dyDescent="0.25">
      <c r="A31" s="46">
        <v>30</v>
      </c>
      <c r="B31" s="47">
        <v>0.78</v>
      </c>
      <c r="C31" s="48">
        <v>91.7</v>
      </c>
      <c r="D31" s="48">
        <v>29.7</v>
      </c>
      <c r="E31" s="48">
        <v>39</v>
      </c>
      <c r="F31" s="48">
        <v>343</v>
      </c>
      <c r="G31" s="12">
        <v>1</v>
      </c>
      <c r="I31" s="35">
        <v>15</v>
      </c>
      <c r="J31" s="32">
        <v>0.8</v>
      </c>
      <c r="K31" s="33">
        <v>92</v>
      </c>
      <c r="L31" s="31">
        <v>29.4</v>
      </c>
      <c r="M31" s="31">
        <v>39</v>
      </c>
      <c r="N31" s="31">
        <v>236</v>
      </c>
      <c r="O31" s="3">
        <f t="shared" si="5"/>
        <v>133.32840116203155</v>
      </c>
      <c r="P31" s="3">
        <f t="shared" si="6"/>
        <v>251.34200087977734</v>
      </c>
      <c r="Q31" s="3">
        <f t="shared" si="7"/>
        <v>176.64751181731941</v>
      </c>
      <c r="R31" s="3">
        <f t="shared" si="8"/>
        <v>6.3802459388333954</v>
      </c>
      <c r="S31" s="3">
        <f t="shared" si="9"/>
        <v>204.66998125030455</v>
      </c>
      <c r="T31" s="3">
        <f t="shared" si="10"/>
        <v>6.3802459388333954</v>
      </c>
      <c r="U31" s="71">
        <f t="shared" si="11"/>
        <v>4</v>
      </c>
      <c r="V31" s="3" t="str">
        <f>IF(U31='ITERASI-1'!T27,"Aman","Berubah")</f>
        <v>Aman</v>
      </c>
    </row>
    <row r="32" spans="1:22" x14ac:dyDescent="0.25">
      <c r="A32" s="46">
        <v>31</v>
      </c>
      <c r="B32" s="47">
        <v>0.8</v>
      </c>
      <c r="C32" s="48">
        <v>91.6</v>
      </c>
      <c r="D32" s="48">
        <v>29.6</v>
      </c>
      <c r="E32" s="48">
        <v>39</v>
      </c>
      <c r="F32" s="48">
        <v>390</v>
      </c>
      <c r="G32" s="12">
        <v>1</v>
      </c>
      <c r="I32" s="35">
        <v>16</v>
      </c>
      <c r="J32" s="32">
        <v>0.8</v>
      </c>
      <c r="K32" s="31">
        <v>91.8</v>
      </c>
      <c r="L32" s="31">
        <v>29.6</v>
      </c>
      <c r="M32" s="31">
        <v>39</v>
      </c>
      <c r="N32" s="31">
        <v>359</v>
      </c>
      <c r="O32" s="3">
        <f t="shared" si="5"/>
        <v>10.733944122437546</v>
      </c>
      <c r="P32" s="3">
        <f t="shared" si="6"/>
        <v>128.34721684912634</v>
      </c>
      <c r="Q32" s="3">
        <f t="shared" si="7"/>
        <v>53.695469373588679</v>
      </c>
      <c r="R32" s="3">
        <f t="shared" si="8"/>
        <v>116.72394929165137</v>
      </c>
      <c r="S32" s="3">
        <f t="shared" si="9"/>
        <v>81.672197788884503</v>
      </c>
      <c r="T32" s="3">
        <f t="shared" si="10"/>
        <v>10.733944122437546</v>
      </c>
      <c r="U32" s="71">
        <f t="shared" si="11"/>
        <v>1</v>
      </c>
      <c r="V32" s="3" t="str">
        <f>IF(U32='ITERASI-1'!T28,"Aman","Berubah")</f>
        <v>Aman</v>
      </c>
    </row>
    <row r="33" spans="1:22" x14ac:dyDescent="0.25">
      <c r="A33" s="40">
        <v>32</v>
      </c>
      <c r="B33" s="41">
        <v>0.8</v>
      </c>
      <c r="C33" s="42">
        <v>91.7</v>
      </c>
      <c r="D33" s="42">
        <v>29.7</v>
      </c>
      <c r="E33" s="42">
        <v>39</v>
      </c>
      <c r="F33" s="42">
        <v>419</v>
      </c>
      <c r="G33" s="9">
        <v>3</v>
      </c>
      <c r="I33" s="35">
        <v>17</v>
      </c>
      <c r="J33" s="32">
        <v>0.82</v>
      </c>
      <c r="K33" s="33">
        <v>92</v>
      </c>
      <c r="L33" s="31">
        <v>29.5</v>
      </c>
      <c r="M33" s="31">
        <v>39</v>
      </c>
      <c r="N33" s="31">
        <v>393</v>
      </c>
      <c r="O33" s="3">
        <f t="shared" si="5"/>
        <v>23.910500617028987</v>
      </c>
      <c r="P33" s="3">
        <f t="shared" si="6"/>
        <v>94.355723936512348</v>
      </c>
      <c r="Q33" s="3">
        <f t="shared" si="7"/>
        <v>19.823080770909449</v>
      </c>
      <c r="R33" s="3">
        <f t="shared" si="8"/>
        <v>150.72376259316246</v>
      </c>
      <c r="S33" s="3">
        <f t="shared" si="9"/>
        <v>47.67959268212487</v>
      </c>
      <c r="T33" s="3">
        <f t="shared" si="10"/>
        <v>19.823080770909449</v>
      </c>
      <c r="U33" s="71">
        <f t="shared" si="11"/>
        <v>3</v>
      </c>
      <c r="V33" s="3" t="str">
        <f>IF(U33='ITERASI-1'!T29,"Aman","Berubah")</f>
        <v>Berubah</v>
      </c>
    </row>
    <row r="34" spans="1:22" x14ac:dyDescent="0.25">
      <c r="A34" s="64">
        <v>33</v>
      </c>
      <c r="B34" s="65">
        <v>0.78</v>
      </c>
      <c r="C34" s="66">
        <v>91.5</v>
      </c>
      <c r="D34" s="66">
        <v>29.8</v>
      </c>
      <c r="E34" s="66">
        <v>39</v>
      </c>
      <c r="F34" s="66">
        <v>431</v>
      </c>
      <c r="G34" s="67">
        <v>5</v>
      </c>
      <c r="I34" s="35">
        <v>18</v>
      </c>
      <c r="J34" s="32">
        <v>0.8</v>
      </c>
      <c r="K34" s="31">
        <v>91.7</v>
      </c>
      <c r="L34" s="31">
        <v>29.6</v>
      </c>
      <c r="M34" s="31">
        <v>39</v>
      </c>
      <c r="N34" s="31">
        <v>248</v>
      </c>
      <c r="O34" s="3">
        <f t="shared" si="5"/>
        <v>121.32960640238205</v>
      </c>
      <c r="P34" s="3">
        <f t="shared" si="6"/>
        <v>239.34022103743865</v>
      </c>
      <c r="Q34" s="3">
        <f t="shared" si="7"/>
        <v>164.64778598951764</v>
      </c>
      <c r="R34" s="3">
        <f t="shared" si="8"/>
        <v>5.7966488801720599</v>
      </c>
      <c r="S34" s="3">
        <f t="shared" si="9"/>
        <v>192.66875172603022</v>
      </c>
      <c r="T34" s="3">
        <f t="shared" si="10"/>
        <v>5.7966488801720599</v>
      </c>
      <c r="U34" s="71">
        <f t="shared" si="11"/>
        <v>4</v>
      </c>
      <c r="V34" s="3" t="str">
        <f>IF(U34='ITERASI-1'!T30,"Aman","Berubah")</f>
        <v>Aman</v>
      </c>
    </row>
    <row r="35" spans="1:22" x14ac:dyDescent="0.25">
      <c r="A35" s="64">
        <v>34</v>
      </c>
      <c r="B35" s="65">
        <v>0.78</v>
      </c>
      <c r="C35" s="66">
        <v>91.6</v>
      </c>
      <c r="D35" s="66">
        <v>29.7</v>
      </c>
      <c r="E35" s="66">
        <v>40</v>
      </c>
      <c r="F35" s="66">
        <v>444</v>
      </c>
      <c r="G35" s="67">
        <v>5</v>
      </c>
      <c r="I35" s="35">
        <v>19</v>
      </c>
      <c r="J35" s="32">
        <v>0.78</v>
      </c>
      <c r="K35" s="31">
        <v>91.6</v>
      </c>
      <c r="L35" s="31">
        <v>29.6</v>
      </c>
      <c r="M35" s="31">
        <v>40</v>
      </c>
      <c r="N35" s="31">
        <v>235</v>
      </c>
      <c r="O35" s="3">
        <f t="shared" si="5"/>
        <v>134.30841574434922</v>
      </c>
      <c r="P35" s="3">
        <f t="shared" si="6"/>
        <v>252.33711110255527</v>
      </c>
      <c r="Q35" s="3">
        <f t="shared" si="7"/>
        <v>177.63411308431159</v>
      </c>
      <c r="R35" s="3">
        <f t="shared" si="8"/>
        <v>7.3214251508842203</v>
      </c>
      <c r="S35" s="3">
        <f t="shared" si="9"/>
        <v>205.6684703392007</v>
      </c>
      <c r="T35" s="3">
        <f t="shared" si="10"/>
        <v>7.3214251508842203</v>
      </c>
      <c r="U35" s="71">
        <f t="shared" si="11"/>
        <v>4</v>
      </c>
      <c r="V35" s="3" t="str">
        <f>IF(U35='ITERASI-1'!T31,"Aman","Berubah")</f>
        <v>Aman</v>
      </c>
    </row>
    <row r="36" spans="1:22" x14ac:dyDescent="0.25">
      <c r="A36" s="43">
        <v>35</v>
      </c>
      <c r="B36" s="44">
        <v>0.78</v>
      </c>
      <c r="C36" s="45">
        <v>91.7</v>
      </c>
      <c r="D36" s="45">
        <v>29.8</v>
      </c>
      <c r="E36" s="45">
        <v>40</v>
      </c>
      <c r="F36" s="45">
        <v>463</v>
      </c>
      <c r="G36" s="15">
        <v>2</v>
      </c>
      <c r="I36" s="35">
        <v>20</v>
      </c>
      <c r="J36" s="32">
        <v>0.8</v>
      </c>
      <c r="K36" s="31">
        <v>92.8</v>
      </c>
      <c r="L36" s="31">
        <v>29.4</v>
      </c>
      <c r="M36" s="31">
        <v>40</v>
      </c>
      <c r="N36" s="31">
        <v>216</v>
      </c>
      <c r="O36" s="3">
        <f t="shared" si="5"/>
        <v>153.31423903133378</v>
      </c>
      <c r="P36" s="3">
        <f t="shared" si="6"/>
        <v>271.34505966803596</v>
      </c>
      <c r="Q36" s="3">
        <f t="shared" si="7"/>
        <v>196.63828068626412</v>
      </c>
      <c r="R36" s="3">
        <f t="shared" si="8"/>
        <v>26.324534910231559</v>
      </c>
      <c r="S36" s="3">
        <f t="shared" si="9"/>
        <v>224.67378105080857</v>
      </c>
      <c r="T36" s="3">
        <f t="shared" si="10"/>
        <v>26.324534910231559</v>
      </c>
      <c r="U36" s="71">
        <f t="shared" si="11"/>
        <v>4</v>
      </c>
      <c r="V36" s="3" t="str">
        <f>IF(U36='ITERASI-1'!T32,"Aman","Berubah")</f>
        <v>Aman</v>
      </c>
    </row>
    <row r="37" spans="1:22" x14ac:dyDescent="0.25">
      <c r="A37" s="49">
        <v>36</v>
      </c>
      <c r="B37" s="50">
        <v>0.82</v>
      </c>
      <c r="C37" s="52">
        <v>92</v>
      </c>
      <c r="D37" s="51">
        <v>29.9</v>
      </c>
      <c r="E37" s="51">
        <v>39</v>
      </c>
      <c r="F37" s="51">
        <v>282</v>
      </c>
      <c r="G37" s="26">
        <v>4</v>
      </c>
      <c r="I37" s="35">
        <v>21</v>
      </c>
      <c r="J37" s="32">
        <v>0.8</v>
      </c>
      <c r="K37" s="31">
        <v>92.3</v>
      </c>
      <c r="L37" s="31">
        <v>29.4</v>
      </c>
      <c r="M37" s="31">
        <v>39</v>
      </c>
      <c r="N37" s="31">
        <v>205</v>
      </c>
      <c r="O37" s="3">
        <f t="shared" si="5"/>
        <v>164.32306104061277</v>
      </c>
      <c r="P37" s="3">
        <f t="shared" si="6"/>
        <v>282.34289095515874</v>
      </c>
      <c r="Q37" s="3">
        <f t="shared" si="7"/>
        <v>207.64516231121303</v>
      </c>
      <c r="R37" s="3">
        <f t="shared" si="8"/>
        <v>37.301811460571194</v>
      </c>
      <c r="S37" s="3">
        <f t="shared" si="9"/>
        <v>235.67069091920052</v>
      </c>
      <c r="T37" s="3">
        <f t="shared" si="10"/>
        <v>37.301811460571194</v>
      </c>
      <c r="U37" s="71">
        <f t="shared" si="11"/>
        <v>4</v>
      </c>
      <c r="V37" s="3" t="str">
        <f>IF(U37='ITERASI-1'!T33,"Aman","Berubah")</f>
        <v>Aman</v>
      </c>
    </row>
    <row r="38" spans="1:22" x14ac:dyDescent="0.25">
      <c r="A38" s="49">
        <v>37</v>
      </c>
      <c r="B38" s="50">
        <v>0.91</v>
      </c>
      <c r="C38" s="51">
        <v>92.7</v>
      </c>
      <c r="D38" s="52">
        <v>30</v>
      </c>
      <c r="E38" s="51">
        <v>39</v>
      </c>
      <c r="F38" s="51">
        <v>224</v>
      </c>
      <c r="G38" s="26">
        <v>4</v>
      </c>
      <c r="I38" s="35">
        <v>22</v>
      </c>
      <c r="J38" s="32">
        <v>0.8</v>
      </c>
      <c r="K38" s="31">
        <v>92.2</v>
      </c>
      <c r="L38" s="31">
        <v>29.5</v>
      </c>
      <c r="M38" s="31">
        <v>39</v>
      </c>
      <c r="N38" s="31">
        <v>197</v>
      </c>
      <c r="O38" s="3">
        <f t="shared" si="5"/>
        <v>172.3206533077902</v>
      </c>
      <c r="P38" s="3">
        <f t="shared" si="6"/>
        <v>290.34180673747852</v>
      </c>
      <c r="Q38" s="3">
        <f t="shared" si="7"/>
        <v>215.64377670419799</v>
      </c>
      <c r="R38" s="3">
        <f t="shared" si="8"/>
        <v>45.295160207686649</v>
      </c>
      <c r="S38" s="3">
        <f t="shared" si="9"/>
        <v>243.66992953241757</v>
      </c>
      <c r="T38" s="3">
        <f t="shared" si="10"/>
        <v>45.295160207686649</v>
      </c>
      <c r="U38" s="71">
        <f t="shared" si="11"/>
        <v>4</v>
      </c>
      <c r="V38" s="3" t="str">
        <f>IF(U38='ITERASI-1'!T34,"Aman","Berubah")</f>
        <v>Aman</v>
      </c>
    </row>
    <row r="39" spans="1:22" x14ac:dyDescent="0.25">
      <c r="A39" s="49">
        <v>38</v>
      </c>
      <c r="B39" s="50">
        <v>0.91</v>
      </c>
      <c r="C39" s="51">
        <v>92.5</v>
      </c>
      <c r="D39" s="51">
        <v>30.1</v>
      </c>
      <c r="E39" s="51">
        <v>39</v>
      </c>
      <c r="F39" s="51">
        <v>217</v>
      </c>
      <c r="G39" s="26">
        <v>4</v>
      </c>
      <c r="I39" s="35">
        <v>23</v>
      </c>
      <c r="J39" s="32">
        <v>0.8</v>
      </c>
      <c r="K39" s="31">
        <v>91.9</v>
      </c>
      <c r="L39" s="31">
        <v>29.5</v>
      </c>
      <c r="M39" s="31">
        <v>39</v>
      </c>
      <c r="N39" s="31">
        <v>192</v>
      </c>
      <c r="O39" s="3">
        <f t="shared" si="5"/>
        <v>177.3185318095384</v>
      </c>
      <c r="P39" s="3">
        <f t="shared" si="6"/>
        <v>295.34000418655893</v>
      </c>
      <c r="Q39" s="3">
        <f t="shared" si="7"/>
        <v>220.64253540795346</v>
      </c>
      <c r="R39" s="3">
        <f t="shared" si="8"/>
        <v>50.290694350346769</v>
      </c>
      <c r="S39" s="3">
        <f t="shared" si="9"/>
        <v>248.6688987891329</v>
      </c>
      <c r="T39" s="3">
        <f t="shared" si="10"/>
        <v>50.290694350346769</v>
      </c>
      <c r="U39" s="71">
        <f t="shared" si="11"/>
        <v>4</v>
      </c>
      <c r="V39" s="3" t="str">
        <f>IF(U39='ITERASI-1'!T35,"Aman","Berubah")</f>
        <v>Aman</v>
      </c>
    </row>
    <row r="40" spans="1:22" x14ac:dyDescent="0.25">
      <c r="A40" s="49">
        <v>39</v>
      </c>
      <c r="B40" s="50">
        <v>0.91</v>
      </c>
      <c r="C40" s="51">
        <v>92.8</v>
      </c>
      <c r="D40" s="52">
        <v>30</v>
      </c>
      <c r="E40" s="51">
        <v>39</v>
      </c>
      <c r="F40" s="51">
        <v>224</v>
      </c>
      <c r="G40" s="26">
        <v>4</v>
      </c>
      <c r="I40" s="35">
        <v>24</v>
      </c>
      <c r="J40" s="32">
        <v>0.78</v>
      </c>
      <c r="K40" s="31">
        <v>92.1</v>
      </c>
      <c r="L40" s="31">
        <v>29.5</v>
      </c>
      <c r="M40" s="31">
        <v>40</v>
      </c>
      <c r="N40" s="31">
        <v>176</v>
      </c>
      <c r="O40" s="3">
        <f t="shared" si="5"/>
        <v>193.30507332475855</v>
      </c>
      <c r="P40" s="3">
        <f t="shared" si="6"/>
        <v>311.33884162797614</v>
      </c>
      <c r="Q40" s="3">
        <f t="shared" si="7"/>
        <v>236.63288683369859</v>
      </c>
      <c r="R40" s="3">
        <f t="shared" si="8"/>
        <v>66.287507618253386</v>
      </c>
      <c r="S40" s="3">
        <f t="shared" si="9"/>
        <v>264.66936548267159</v>
      </c>
      <c r="T40" s="3">
        <f t="shared" si="10"/>
        <v>66.287507618253386</v>
      </c>
      <c r="U40" s="71">
        <f t="shared" si="11"/>
        <v>4</v>
      </c>
      <c r="V40" s="3" t="str">
        <f>IF(U40='ITERASI-1'!T36,"Aman","Berubah")</f>
        <v>Aman</v>
      </c>
    </row>
    <row r="41" spans="1:22" x14ac:dyDescent="0.25">
      <c r="A41" s="49">
        <v>40</v>
      </c>
      <c r="B41" s="50">
        <v>0.91</v>
      </c>
      <c r="C41" s="51">
        <v>93.2</v>
      </c>
      <c r="D41" s="51">
        <v>30.1</v>
      </c>
      <c r="E41" s="51">
        <v>39</v>
      </c>
      <c r="F41" s="51">
        <v>219</v>
      </c>
      <c r="G41" s="26">
        <v>4</v>
      </c>
      <c r="I41" s="35">
        <v>25</v>
      </c>
      <c r="J41" s="32">
        <v>0.78</v>
      </c>
      <c r="K41" s="31">
        <v>91.8</v>
      </c>
      <c r="L41" s="31">
        <v>29.5</v>
      </c>
      <c r="M41" s="31">
        <v>39</v>
      </c>
      <c r="N41" s="31">
        <v>174</v>
      </c>
      <c r="O41" s="3">
        <f t="shared" si="5"/>
        <v>195.31585241967335</v>
      </c>
      <c r="P41" s="3">
        <f t="shared" si="6"/>
        <v>313.33920007916339</v>
      </c>
      <c r="Q41" s="3">
        <f t="shared" si="7"/>
        <v>238.64109690338336</v>
      </c>
      <c r="R41" s="3">
        <f t="shared" si="8"/>
        <v>68.287598187665097</v>
      </c>
      <c r="S41" s="3">
        <f t="shared" si="9"/>
        <v>266.66855774850302</v>
      </c>
      <c r="T41" s="3">
        <f t="shared" si="10"/>
        <v>68.287598187665097</v>
      </c>
      <c r="U41" s="71">
        <f t="shared" si="11"/>
        <v>4</v>
      </c>
      <c r="V41" s="3" t="str">
        <f>IF(U41='ITERASI-1'!T37,"Aman","Berubah")</f>
        <v>Aman</v>
      </c>
    </row>
    <row r="42" spans="1:22" x14ac:dyDescent="0.25">
      <c r="A42" s="49">
        <v>41</v>
      </c>
      <c r="B42" s="50">
        <v>0.91</v>
      </c>
      <c r="C42" s="51">
        <v>92.3</v>
      </c>
      <c r="D42" s="52">
        <v>30</v>
      </c>
      <c r="E42" s="51">
        <v>40</v>
      </c>
      <c r="F42" s="51">
        <v>223</v>
      </c>
      <c r="G42" s="26">
        <v>4</v>
      </c>
      <c r="I42" s="35">
        <v>26</v>
      </c>
      <c r="J42" s="32">
        <v>0.78</v>
      </c>
      <c r="K42" s="33">
        <v>92</v>
      </c>
      <c r="L42" s="31">
        <v>29.6</v>
      </c>
      <c r="M42" s="31">
        <v>39</v>
      </c>
      <c r="N42" s="31">
        <v>416</v>
      </c>
      <c r="O42" s="3">
        <f t="shared" si="5"/>
        <v>46.810795119896675</v>
      </c>
      <c r="P42" s="3">
        <f t="shared" si="6"/>
        <v>71.362625415899586</v>
      </c>
      <c r="Q42" s="3">
        <f t="shared" si="7"/>
        <v>4.3770002570253519</v>
      </c>
      <c r="R42" s="3">
        <f t="shared" si="8"/>
        <v>173.72311321824739</v>
      </c>
      <c r="S42" s="3">
        <f t="shared" si="9"/>
        <v>24.690612757348372</v>
      </c>
      <c r="T42" s="3">
        <f t="shared" si="10"/>
        <v>4.3770002570253519</v>
      </c>
      <c r="U42" s="71">
        <f t="shared" si="11"/>
        <v>3</v>
      </c>
      <c r="V42" s="3" t="str">
        <f>IF(U42='ITERASI-1'!T38,"Aman","Berubah")</f>
        <v>Aman</v>
      </c>
    </row>
    <row r="43" spans="1:22" x14ac:dyDescent="0.25">
      <c r="A43" s="49">
        <v>42</v>
      </c>
      <c r="B43" s="50">
        <v>0.91</v>
      </c>
      <c r="C43" s="51">
        <v>93.4</v>
      </c>
      <c r="D43" s="52">
        <v>30</v>
      </c>
      <c r="E43" s="51">
        <v>39</v>
      </c>
      <c r="F43" s="51">
        <v>223</v>
      </c>
      <c r="G43" s="26">
        <v>4</v>
      </c>
      <c r="I43" s="35">
        <v>27</v>
      </c>
      <c r="J43" s="32">
        <v>0.78</v>
      </c>
      <c r="K43" s="31">
        <v>91.8</v>
      </c>
      <c r="L43" s="31">
        <v>29.6</v>
      </c>
      <c r="M43" s="31">
        <v>39</v>
      </c>
      <c r="N43" s="31">
        <v>447</v>
      </c>
      <c r="O43" s="3">
        <f t="shared" si="5"/>
        <v>77.768366789397575</v>
      </c>
      <c r="P43" s="3">
        <f t="shared" si="6"/>
        <v>40.377769951422508</v>
      </c>
      <c r="Q43" s="3">
        <f t="shared" si="7"/>
        <v>34.485187127953935</v>
      </c>
      <c r="R43" s="3">
        <f t="shared" si="8"/>
        <v>204.72230378305144</v>
      </c>
      <c r="S43" s="3">
        <f t="shared" si="9"/>
        <v>6.4057025375831929</v>
      </c>
      <c r="T43" s="3">
        <f t="shared" si="10"/>
        <v>6.4057025375831929</v>
      </c>
      <c r="U43" s="71">
        <f t="shared" si="11"/>
        <v>5</v>
      </c>
      <c r="V43" s="3" t="str">
        <f>IF(U43='ITERASI-1'!T39,"Aman","Berubah")</f>
        <v>Aman</v>
      </c>
    </row>
    <row r="44" spans="1:22" x14ac:dyDescent="0.25">
      <c r="A44" s="49">
        <v>43</v>
      </c>
      <c r="B44" s="50">
        <v>0.91</v>
      </c>
      <c r="C44" s="51">
        <v>92.2</v>
      </c>
      <c r="D44" s="52">
        <v>30</v>
      </c>
      <c r="E44" s="51">
        <v>40</v>
      </c>
      <c r="F44" s="51">
        <v>234</v>
      </c>
      <c r="G44" s="26">
        <v>4</v>
      </c>
      <c r="I44" s="35">
        <v>28</v>
      </c>
      <c r="J44" s="32">
        <v>0.78</v>
      </c>
      <c r="K44" s="31">
        <v>91.9</v>
      </c>
      <c r="L44" s="31">
        <v>29.6</v>
      </c>
      <c r="M44" s="31">
        <v>40</v>
      </c>
      <c r="N44" s="31">
        <v>416</v>
      </c>
      <c r="O44" s="3">
        <f t="shared" si="5"/>
        <v>46.759487875976674</v>
      </c>
      <c r="P44" s="3">
        <f t="shared" si="6"/>
        <v>71.35230180531434</v>
      </c>
      <c r="Q44" s="3">
        <f t="shared" si="7"/>
        <v>3.8481334761154016</v>
      </c>
      <c r="R44" s="3">
        <f t="shared" si="8"/>
        <v>173.72207938612755</v>
      </c>
      <c r="S44" s="3">
        <f t="shared" si="9"/>
        <v>24.68777750898882</v>
      </c>
      <c r="T44" s="3">
        <f t="shared" si="10"/>
        <v>3.8481334761154016</v>
      </c>
      <c r="U44" s="71">
        <f t="shared" si="11"/>
        <v>3</v>
      </c>
      <c r="V44" s="3" t="str">
        <f>IF(U44='ITERASI-1'!T40,"Aman","Berubah")</f>
        <v>Aman</v>
      </c>
    </row>
    <row r="45" spans="1:22" x14ac:dyDescent="0.25">
      <c r="A45" s="49">
        <v>44</v>
      </c>
      <c r="B45" s="50">
        <v>0.91</v>
      </c>
      <c r="C45" s="51">
        <v>92.8</v>
      </c>
      <c r="D45" s="52">
        <v>30</v>
      </c>
      <c r="E45" s="51">
        <v>39</v>
      </c>
      <c r="F45" s="51">
        <v>238</v>
      </c>
      <c r="G45" s="26">
        <v>4</v>
      </c>
      <c r="I45" s="35">
        <v>29</v>
      </c>
      <c r="J45" s="32">
        <v>0.8</v>
      </c>
      <c r="K45" s="31">
        <v>91.9</v>
      </c>
      <c r="L45" s="31">
        <v>29.8</v>
      </c>
      <c r="M45" s="31">
        <v>39</v>
      </c>
      <c r="N45" s="31">
        <v>410</v>
      </c>
      <c r="O45" s="3">
        <f t="shared" si="5"/>
        <v>40.821747346526088</v>
      </c>
      <c r="P45" s="3">
        <f t="shared" si="6"/>
        <v>77.357447861103395</v>
      </c>
      <c r="Q45" s="3">
        <f t="shared" si="7"/>
        <v>3.7951852721573429</v>
      </c>
      <c r="R45" s="3">
        <f t="shared" si="8"/>
        <v>167.72254093663142</v>
      </c>
      <c r="S45" s="3">
        <f t="shared" si="9"/>
        <v>30.681501891747974</v>
      </c>
      <c r="T45" s="3">
        <f t="shared" si="10"/>
        <v>3.7951852721573429</v>
      </c>
      <c r="U45" s="71">
        <f t="shared" si="11"/>
        <v>3</v>
      </c>
      <c r="V45" s="3" t="str">
        <f>IF(U45='ITERASI-1'!T41,"Aman","Berubah")</f>
        <v>Aman</v>
      </c>
    </row>
    <row r="46" spans="1:22" x14ac:dyDescent="0.25">
      <c r="A46" s="49">
        <v>45</v>
      </c>
      <c r="B46" s="50">
        <v>0.91</v>
      </c>
      <c r="C46" s="51">
        <v>94.3</v>
      </c>
      <c r="D46" s="52">
        <v>30</v>
      </c>
      <c r="E46" s="51">
        <v>40</v>
      </c>
      <c r="F46" s="51">
        <v>244</v>
      </c>
      <c r="G46" s="26">
        <v>4</v>
      </c>
      <c r="I46" s="35">
        <v>30</v>
      </c>
      <c r="J46" s="32">
        <v>0.78</v>
      </c>
      <c r="K46" s="31">
        <v>91.7</v>
      </c>
      <c r="L46" s="31">
        <v>29.7</v>
      </c>
      <c r="M46" s="31">
        <v>39</v>
      </c>
      <c r="N46" s="31">
        <v>343</v>
      </c>
      <c r="O46" s="3">
        <f t="shared" si="5"/>
        <v>26.465034285958243</v>
      </c>
      <c r="P46" s="3">
        <f t="shared" si="6"/>
        <v>144.34459107606583</v>
      </c>
      <c r="Q46" s="3">
        <f t="shared" si="7"/>
        <v>69.678498342386803</v>
      </c>
      <c r="R46" s="3">
        <f t="shared" si="8"/>
        <v>100.72411859251983</v>
      </c>
      <c r="S46" s="3">
        <f t="shared" si="9"/>
        <v>97.670533043492711</v>
      </c>
      <c r="T46" s="3">
        <f t="shared" si="10"/>
        <v>26.465034285958243</v>
      </c>
      <c r="U46" s="71">
        <f t="shared" si="11"/>
        <v>1</v>
      </c>
      <c r="V46" s="3" t="str">
        <f>IF(U46='ITERASI-1'!T42,"Aman","Berubah")</f>
        <v>Aman</v>
      </c>
    </row>
    <row r="47" spans="1:22" x14ac:dyDescent="0.25">
      <c r="A47" s="49">
        <v>46</v>
      </c>
      <c r="B47" s="50">
        <v>0.93</v>
      </c>
      <c r="C47" s="51">
        <v>93.5</v>
      </c>
      <c r="D47" s="51">
        <v>30.2</v>
      </c>
      <c r="E47" s="51">
        <v>39</v>
      </c>
      <c r="F47" s="51">
        <v>255</v>
      </c>
      <c r="G47" s="26">
        <v>4</v>
      </c>
      <c r="I47" s="35">
        <v>31</v>
      </c>
      <c r="J47" s="32">
        <v>0.8</v>
      </c>
      <c r="K47" s="31">
        <v>91.6</v>
      </c>
      <c r="L47" s="31">
        <v>29.6</v>
      </c>
      <c r="M47" s="31">
        <v>39</v>
      </c>
      <c r="N47" s="31">
        <v>390</v>
      </c>
      <c r="O47" s="3">
        <f t="shared" si="5"/>
        <v>20.927634595360836</v>
      </c>
      <c r="P47" s="3">
        <f t="shared" si="6"/>
        <v>97.349001396607363</v>
      </c>
      <c r="Q47" s="3">
        <f t="shared" si="7"/>
        <v>22.78932713464792</v>
      </c>
      <c r="R47" s="3">
        <f t="shared" si="8"/>
        <v>147.72292285979179</v>
      </c>
      <c r="S47" s="3">
        <f t="shared" si="9"/>
        <v>50.673805445548837</v>
      </c>
      <c r="T47" s="3">
        <f t="shared" si="10"/>
        <v>20.927634595360836</v>
      </c>
      <c r="U47" s="71">
        <f t="shared" si="11"/>
        <v>1</v>
      </c>
      <c r="V47" s="3" t="str">
        <f>IF(U47='ITERASI-1'!T43,"Aman","Berubah")</f>
        <v>Aman</v>
      </c>
    </row>
    <row r="48" spans="1:22" x14ac:dyDescent="0.25">
      <c r="A48" s="49">
        <v>47</v>
      </c>
      <c r="B48" s="50">
        <v>0.91</v>
      </c>
      <c r="C48" s="52">
        <v>92</v>
      </c>
      <c r="D48" s="51">
        <v>30.2</v>
      </c>
      <c r="E48" s="51">
        <v>39</v>
      </c>
      <c r="F48" s="51">
        <v>253</v>
      </c>
      <c r="G48" s="26">
        <v>4</v>
      </c>
      <c r="I48" s="35">
        <v>32</v>
      </c>
      <c r="J48" s="32">
        <v>0.8</v>
      </c>
      <c r="K48" s="31">
        <v>91.7</v>
      </c>
      <c r="L48" s="31">
        <v>29.7</v>
      </c>
      <c r="M48" s="31">
        <v>39</v>
      </c>
      <c r="N48" s="31">
        <v>419</v>
      </c>
      <c r="O48" s="3">
        <f t="shared" si="5"/>
        <v>49.799900164795609</v>
      </c>
      <c r="P48" s="3">
        <f t="shared" si="6"/>
        <v>68.356941170959345</v>
      </c>
      <c r="Q48" s="3">
        <f t="shared" si="7"/>
        <v>6.9331400714250684</v>
      </c>
      <c r="R48" s="3">
        <f t="shared" si="8"/>
        <v>176.72228704450382</v>
      </c>
      <c r="S48" s="3">
        <f t="shared" si="9"/>
        <v>21.683662628808833</v>
      </c>
      <c r="T48" s="3">
        <f t="shared" si="10"/>
        <v>6.9331400714250684</v>
      </c>
      <c r="U48" s="71">
        <f t="shared" si="11"/>
        <v>3</v>
      </c>
      <c r="V48" s="3" t="str">
        <f>IF(U48='ITERASI-1'!T44,"Aman","Berubah")</f>
        <v>Aman</v>
      </c>
    </row>
    <row r="49" spans="1:22" x14ac:dyDescent="0.25">
      <c r="A49" s="49">
        <v>48</v>
      </c>
      <c r="B49" s="50">
        <v>0.93</v>
      </c>
      <c r="C49" s="51">
        <v>92.5</v>
      </c>
      <c r="D49" s="51">
        <v>30.2</v>
      </c>
      <c r="E49" s="51">
        <v>39</v>
      </c>
      <c r="F49" s="51">
        <v>235</v>
      </c>
      <c r="G49" s="26">
        <v>4</v>
      </c>
      <c r="I49" s="58">
        <v>33</v>
      </c>
      <c r="J49" s="59">
        <v>0.78</v>
      </c>
      <c r="K49" s="60">
        <v>91.5</v>
      </c>
      <c r="L49" s="60">
        <v>29.8</v>
      </c>
      <c r="M49" s="60">
        <v>39</v>
      </c>
      <c r="N49" s="60">
        <v>431</v>
      </c>
      <c r="O49" s="3">
        <f t="shared" si="5"/>
        <v>61.780765936955994</v>
      </c>
      <c r="P49" s="3">
        <f t="shared" si="6"/>
        <v>56.357528094449499</v>
      </c>
      <c r="Q49" s="3">
        <f t="shared" si="7"/>
        <v>18.573586924716508</v>
      </c>
      <c r="R49" s="3">
        <f t="shared" si="8"/>
        <v>188.72200525174588</v>
      </c>
      <c r="S49" s="3">
        <f t="shared" si="9"/>
        <v>9.6960314046521301</v>
      </c>
      <c r="T49" s="3">
        <f t="shared" si="10"/>
        <v>9.6960314046521301</v>
      </c>
      <c r="U49" s="71">
        <f t="shared" si="11"/>
        <v>5</v>
      </c>
      <c r="V49" s="3" t="str">
        <f>IF(U49='ITERASI-1'!T45,"Aman","Berubah")</f>
        <v>Aman</v>
      </c>
    </row>
    <row r="50" spans="1:22" x14ac:dyDescent="0.25">
      <c r="A50" s="49">
        <v>49</v>
      </c>
      <c r="B50" s="50">
        <v>0.91</v>
      </c>
      <c r="C50" s="51">
        <v>92.1</v>
      </c>
      <c r="D50" s="51">
        <v>30.2</v>
      </c>
      <c r="E50" s="51">
        <v>39</v>
      </c>
      <c r="F50" s="51">
        <v>231</v>
      </c>
      <c r="G50" s="26">
        <v>4</v>
      </c>
      <c r="I50" s="35">
        <v>34</v>
      </c>
      <c r="J50" s="32">
        <v>0.78</v>
      </c>
      <c r="K50" s="31">
        <v>91.6</v>
      </c>
      <c r="L50" s="31">
        <v>29.7</v>
      </c>
      <c r="M50" s="31">
        <v>40</v>
      </c>
      <c r="N50" s="31">
        <v>444</v>
      </c>
      <c r="O50" s="3">
        <f t="shared" si="5"/>
        <v>74.737811981332058</v>
      </c>
      <c r="P50" s="3">
        <f t="shared" si="6"/>
        <v>43.354518867702801</v>
      </c>
      <c r="Q50" s="3">
        <f t="shared" si="7"/>
        <v>31.42535809262959</v>
      </c>
      <c r="R50" s="3">
        <f t="shared" si="8"/>
        <v>201.72131485353748</v>
      </c>
      <c r="S50" s="3">
        <f t="shared" si="9"/>
        <v>3.4331266118995969</v>
      </c>
      <c r="T50" s="3">
        <f t="shared" si="10"/>
        <v>3.4331266118995969</v>
      </c>
      <c r="U50" s="71">
        <f t="shared" si="11"/>
        <v>5</v>
      </c>
      <c r="V50" s="3" t="str">
        <f>IF(U50='ITERASI-1'!T46,"Aman","Berubah")</f>
        <v>Aman</v>
      </c>
    </row>
    <row r="51" spans="1:22" x14ac:dyDescent="0.25">
      <c r="A51" s="49">
        <v>50</v>
      </c>
      <c r="B51" s="50">
        <v>0.93</v>
      </c>
      <c r="C51" s="51">
        <v>92.2</v>
      </c>
      <c r="D51" s="51">
        <v>30.1</v>
      </c>
      <c r="E51" s="51">
        <v>39</v>
      </c>
      <c r="F51" s="51">
        <v>232</v>
      </c>
      <c r="G51" s="26">
        <v>4</v>
      </c>
      <c r="I51" s="35">
        <v>35</v>
      </c>
      <c r="J51" s="32">
        <v>0.78</v>
      </c>
      <c r="K51" s="31">
        <v>91.7</v>
      </c>
      <c r="L51" s="31">
        <v>29.8</v>
      </c>
      <c r="M51" s="31">
        <v>40</v>
      </c>
      <c r="N51" s="31">
        <v>463</v>
      </c>
      <c r="O51" s="3">
        <f t="shared" si="5"/>
        <v>93.731841120064118</v>
      </c>
      <c r="P51" s="3">
        <f t="shared" si="6"/>
        <v>24.375075512703528</v>
      </c>
      <c r="Q51" s="3">
        <f t="shared" si="7"/>
        <v>50.406231075631908</v>
      </c>
      <c r="R51" s="3">
        <f t="shared" si="8"/>
        <v>220.72112193045774</v>
      </c>
      <c r="S51" s="3">
        <f t="shared" si="9"/>
        <v>22.349191446970345</v>
      </c>
      <c r="T51" s="3">
        <f t="shared" si="10"/>
        <v>22.349191446970345</v>
      </c>
      <c r="U51" s="71">
        <f t="shared" si="11"/>
        <v>5</v>
      </c>
      <c r="V51" s="3" t="str">
        <f>IF(U51='ITERASI-1'!T47,"Aman","Berubah")</f>
        <v>Berubah</v>
      </c>
    </row>
    <row r="52" spans="1:22" x14ac:dyDescent="0.25">
      <c r="A52" s="43">
        <v>51</v>
      </c>
      <c r="B52" s="44">
        <v>2.08</v>
      </c>
      <c r="C52" s="45">
        <v>91.4</v>
      </c>
      <c r="D52" s="45">
        <v>30.4</v>
      </c>
      <c r="E52" s="45">
        <v>42</v>
      </c>
      <c r="F52" s="45">
        <v>481</v>
      </c>
      <c r="G52" s="15">
        <v>2</v>
      </c>
      <c r="I52" s="35">
        <v>36</v>
      </c>
      <c r="J52" s="32">
        <v>0.82</v>
      </c>
      <c r="K52" s="33">
        <v>92</v>
      </c>
      <c r="L52" s="31">
        <v>29.9</v>
      </c>
      <c r="M52" s="31">
        <v>39</v>
      </c>
      <c r="N52" s="31">
        <v>282</v>
      </c>
      <c r="O52" s="3">
        <f t="shared" si="5"/>
        <v>87.344883687733045</v>
      </c>
      <c r="P52" s="3">
        <f t="shared" si="6"/>
        <v>205.34303650132216</v>
      </c>
      <c r="Q52" s="3">
        <f t="shared" si="7"/>
        <v>130.6539112742133</v>
      </c>
      <c r="R52" s="3">
        <f t="shared" si="8"/>
        <v>39.731033339695557</v>
      </c>
      <c r="S52" s="3">
        <f t="shared" si="9"/>
        <v>158.66983611155169</v>
      </c>
      <c r="T52" s="3">
        <f t="shared" si="10"/>
        <v>39.731033339695557</v>
      </c>
      <c r="U52" s="71">
        <f t="shared" si="11"/>
        <v>4</v>
      </c>
      <c r="V52" s="3" t="str">
        <f>IF(U52='ITERASI-1'!T48,"Aman","Berubah")</f>
        <v>Aman</v>
      </c>
    </row>
    <row r="53" spans="1:22" x14ac:dyDescent="0.25">
      <c r="A53" s="49">
        <v>52</v>
      </c>
      <c r="B53" s="50">
        <v>2.23</v>
      </c>
      <c r="C53" s="51">
        <v>91.4</v>
      </c>
      <c r="D53" s="51">
        <v>30.3</v>
      </c>
      <c r="E53" s="51">
        <v>40</v>
      </c>
      <c r="F53" s="51">
        <v>263</v>
      </c>
      <c r="G53" s="26">
        <v>4</v>
      </c>
      <c r="I53" s="35">
        <v>37</v>
      </c>
      <c r="J53" s="32">
        <v>0.91</v>
      </c>
      <c r="K53" s="31">
        <v>92.7</v>
      </c>
      <c r="L53" s="33">
        <v>30</v>
      </c>
      <c r="M53" s="31">
        <v>39</v>
      </c>
      <c r="N53" s="31">
        <v>224</v>
      </c>
      <c r="O53" s="3">
        <f t="shared" si="5"/>
        <v>145.32819908087447</v>
      </c>
      <c r="P53" s="3">
        <f t="shared" si="6"/>
        <v>263.34584945071123</v>
      </c>
      <c r="Q53" s="3">
        <f t="shared" si="7"/>
        <v>188.64806355022571</v>
      </c>
      <c r="R53" s="3">
        <f t="shared" si="8"/>
        <v>18.33173571269235</v>
      </c>
      <c r="S53" s="3">
        <f t="shared" si="9"/>
        <v>216.67236546992638</v>
      </c>
      <c r="T53" s="3">
        <f t="shared" si="10"/>
        <v>18.33173571269235</v>
      </c>
      <c r="U53" s="71">
        <f t="shared" si="11"/>
        <v>4</v>
      </c>
      <c r="V53" s="3" t="str">
        <f>IF(U53='ITERASI-1'!T49,"Aman","Berubah")</f>
        <v>Aman</v>
      </c>
    </row>
    <row r="54" spans="1:22" x14ac:dyDescent="0.25">
      <c r="A54" s="49">
        <v>53</v>
      </c>
      <c r="B54" s="50">
        <v>1.85</v>
      </c>
      <c r="C54" s="51">
        <v>85.9</v>
      </c>
      <c r="D54" s="51">
        <v>31.9</v>
      </c>
      <c r="E54" s="51">
        <v>40</v>
      </c>
      <c r="F54" s="51">
        <v>269</v>
      </c>
      <c r="G54" s="26">
        <v>4</v>
      </c>
      <c r="I54" s="35">
        <v>38</v>
      </c>
      <c r="J54" s="32">
        <v>0.91</v>
      </c>
      <c r="K54" s="31">
        <v>92.5</v>
      </c>
      <c r="L54" s="31">
        <v>30.1</v>
      </c>
      <c r="M54" s="31">
        <v>39</v>
      </c>
      <c r="N54" s="31">
        <v>217</v>
      </c>
      <c r="O54" s="3">
        <f t="shared" si="5"/>
        <v>152.32474229342043</v>
      </c>
      <c r="P54" s="3">
        <f t="shared" si="6"/>
        <v>270.34392864691819</v>
      </c>
      <c r="Q54" s="3">
        <f t="shared" si="7"/>
        <v>195.64607555800856</v>
      </c>
      <c r="R54" s="3">
        <f t="shared" si="8"/>
        <v>25.309281582850197</v>
      </c>
      <c r="S54" s="3">
        <f t="shared" si="9"/>
        <v>223.67100980010801</v>
      </c>
      <c r="T54" s="3">
        <f t="shared" si="10"/>
        <v>25.309281582850197</v>
      </c>
      <c r="U54" s="71">
        <f t="shared" si="11"/>
        <v>4</v>
      </c>
      <c r="V54" s="3" t="str">
        <f>IF(U54='ITERASI-1'!T50,"Aman","Berubah")</f>
        <v>Aman</v>
      </c>
    </row>
    <row r="55" spans="1:22" x14ac:dyDescent="0.25">
      <c r="A55" s="64">
        <v>54</v>
      </c>
      <c r="B55" s="65">
        <v>2.2999999999999998</v>
      </c>
      <c r="C55" s="66">
        <v>90.9</v>
      </c>
      <c r="D55" s="66">
        <v>30.6</v>
      </c>
      <c r="E55" s="66">
        <v>40</v>
      </c>
      <c r="F55" s="66">
        <v>444</v>
      </c>
      <c r="G55" s="67">
        <v>5</v>
      </c>
      <c r="I55" s="35">
        <v>39</v>
      </c>
      <c r="J55" s="32">
        <v>0.91</v>
      </c>
      <c r="K55" s="31">
        <v>92.8</v>
      </c>
      <c r="L55" s="33">
        <v>30</v>
      </c>
      <c r="M55" s="31">
        <v>39</v>
      </c>
      <c r="N55" s="31">
        <v>224</v>
      </c>
      <c r="O55" s="3">
        <f t="shared" si="5"/>
        <v>145.3292111543889</v>
      </c>
      <c r="P55" s="3">
        <f t="shared" si="6"/>
        <v>263.34673548305727</v>
      </c>
      <c r="Q55" s="3">
        <f t="shared" si="7"/>
        <v>188.64875266285222</v>
      </c>
      <c r="R55" s="3">
        <f t="shared" si="8"/>
        <v>18.338258757035796</v>
      </c>
      <c r="S55" s="3">
        <f t="shared" si="9"/>
        <v>216.673057758304</v>
      </c>
      <c r="T55" s="3">
        <f t="shared" si="10"/>
        <v>18.338258757035796</v>
      </c>
      <c r="U55" s="71">
        <f t="shared" si="11"/>
        <v>4</v>
      </c>
      <c r="V55" s="3" t="str">
        <f>IF(U55='ITERASI-1'!T51,"Aman","Berubah")</f>
        <v>Aman</v>
      </c>
    </row>
    <row r="56" spans="1:22" x14ac:dyDescent="0.25">
      <c r="A56" s="49">
        <v>55</v>
      </c>
      <c r="B56" s="50">
        <v>1.81</v>
      </c>
      <c r="C56" s="51">
        <v>91.9</v>
      </c>
      <c r="D56" s="51">
        <v>31.2</v>
      </c>
      <c r="E56" s="51">
        <v>40</v>
      </c>
      <c r="F56" s="51">
        <v>264</v>
      </c>
      <c r="G56" s="26">
        <v>4</v>
      </c>
      <c r="I56" s="35">
        <v>40</v>
      </c>
      <c r="J56" s="32">
        <v>0.91</v>
      </c>
      <c r="K56" s="31">
        <v>93.2</v>
      </c>
      <c r="L56" s="31">
        <v>30.1</v>
      </c>
      <c r="M56" s="31">
        <v>39</v>
      </c>
      <c r="N56" s="31">
        <v>219</v>
      </c>
      <c r="O56" s="3">
        <f t="shared" si="5"/>
        <v>150.33249686863098</v>
      </c>
      <c r="P56" s="3">
        <f t="shared" si="6"/>
        <v>268.35035511357785</v>
      </c>
      <c r="Q56" s="3">
        <f t="shared" si="7"/>
        <v>193.65135393601048</v>
      </c>
      <c r="R56" s="3">
        <f t="shared" si="8"/>
        <v>23.350677382894059</v>
      </c>
      <c r="S56" s="3">
        <f t="shared" si="9"/>
        <v>221.67610145961459</v>
      </c>
      <c r="T56" s="3">
        <f t="shared" si="10"/>
        <v>23.350677382894059</v>
      </c>
      <c r="U56" s="71">
        <f t="shared" si="11"/>
        <v>4</v>
      </c>
      <c r="V56" s="3" t="str">
        <f>IF(U56='ITERASI-1'!T52,"Aman","Berubah")</f>
        <v>Aman</v>
      </c>
    </row>
    <row r="57" spans="1:22" x14ac:dyDescent="0.25">
      <c r="A57" s="49">
        <v>56</v>
      </c>
      <c r="B57" s="50">
        <v>1.81</v>
      </c>
      <c r="C57" s="52">
        <v>90</v>
      </c>
      <c r="D57" s="51">
        <v>30.9</v>
      </c>
      <c r="E57" s="51">
        <v>40</v>
      </c>
      <c r="F57" s="51">
        <v>242</v>
      </c>
      <c r="G57" s="26">
        <v>4</v>
      </c>
      <c r="I57" s="35">
        <v>41</v>
      </c>
      <c r="J57" s="32">
        <v>0.91</v>
      </c>
      <c r="K57" s="31">
        <v>92.3</v>
      </c>
      <c r="L57" s="33">
        <v>30</v>
      </c>
      <c r="M57" s="31">
        <v>40</v>
      </c>
      <c r="N57" s="31">
        <v>223</v>
      </c>
      <c r="O57" s="3">
        <f t="shared" si="5"/>
        <v>146.30866497952294</v>
      </c>
      <c r="P57" s="3">
        <f t="shared" si="6"/>
        <v>264.3404429069642</v>
      </c>
      <c r="Q57" s="3">
        <f t="shared" si="7"/>
        <v>189.63452186047243</v>
      </c>
      <c r="R57" s="3">
        <f t="shared" si="8"/>
        <v>19.302220966510564</v>
      </c>
      <c r="S57" s="3">
        <f t="shared" si="9"/>
        <v>217.67004224666903</v>
      </c>
      <c r="T57" s="3">
        <f t="shared" si="10"/>
        <v>19.302220966510564</v>
      </c>
      <c r="U57" s="71">
        <f t="shared" si="11"/>
        <v>4</v>
      </c>
      <c r="V57" s="3" t="str">
        <f>IF(U57='ITERASI-1'!T53,"Aman","Berubah")</f>
        <v>Aman</v>
      </c>
    </row>
    <row r="58" spans="1:22" x14ac:dyDescent="0.25">
      <c r="A58" s="46">
        <v>57</v>
      </c>
      <c r="B58" s="47">
        <v>1.98</v>
      </c>
      <c r="C58" s="48">
        <v>90.4</v>
      </c>
      <c r="D58" s="48">
        <v>30.6</v>
      </c>
      <c r="E58" s="48">
        <v>40</v>
      </c>
      <c r="F58" s="48">
        <v>354</v>
      </c>
      <c r="G58" s="12">
        <v>1</v>
      </c>
      <c r="I58" s="35">
        <v>42</v>
      </c>
      <c r="J58" s="32">
        <v>0.91</v>
      </c>
      <c r="K58" s="31">
        <v>93.4</v>
      </c>
      <c r="L58" s="33">
        <v>30</v>
      </c>
      <c r="M58" s="31">
        <v>39</v>
      </c>
      <c r="N58" s="31">
        <v>223</v>
      </c>
      <c r="O58" s="3">
        <f t="shared" si="5"/>
        <v>146.33642044306771</v>
      </c>
      <c r="P58" s="3">
        <f t="shared" si="6"/>
        <v>264.35277520058304</v>
      </c>
      <c r="Q58" s="3">
        <f t="shared" si="7"/>
        <v>189.65384752556432</v>
      </c>
      <c r="R58" s="3">
        <f t="shared" si="8"/>
        <v>19.383161100295279</v>
      </c>
      <c r="S58" s="3">
        <f t="shared" si="9"/>
        <v>217.67812772914664</v>
      </c>
      <c r="T58" s="3">
        <f t="shared" si="10"/>
        <v>19.383161100295279</v>
      </c>
      <c r="U58" s="71">
        <f t="shared" si="11"/>
        <v>4</v>
      </c>
      <c r="V58" s="3" t="str">
        <f>IF(U58='ITERASI-1'!T54,"Aman","Berubah")</f>
        <v>Aman</v>
      </c>
    </row>
    <row r="59" spans="1:22" x14ac:dyDescent="0.25">
      <c r="A59" s="46">
        <v>58</v>
      </c>
      <c r="B59" s="47">
        <v>2.08</v>
      </c>
      <c r="C59" s="48">
        <v>90.8</v>
      </c>
      <c r="D59" s="48">
        <v>30.5</v>
      </c>
      <c r="E59" s="48">
        <v>40</v>
      </c>
      <c r="F59" s="48">
        <v>343</v>
      </c>
      <c r="G59" s="12">
        <v>1</v>
      </c>
      <c r="I59" s="35">
        <v>43</v>
      </c>
      <c r="J59" s="32">
        <v>0.91</v>
      </c>
      <c r="K59" s="31">
        <v>92.2</v>
      </c>
      <c r="L59" s="33">
        <v>30</v>
      </c>
      <c r="M59" s="31">
        <v>40</v>
      </c>
      <c r="N59" s="31">
        <v>234</v>
      </c>
      <c r="O59" s="3">
        <f t="shared" si="5"/>
        <v>135.30932937073092</v>
      </c>
      <c r="P59" s="3">
        <f t="shared" si="6"/>
        <v>253.34002793923031</v>
      </c>
      <c r="Q59" s="3">
        <f t="shared" si="7"/>
        <v>178.63466035808952</v>
      </c>
      <c r="R59" s="3">
        <f t="shared" si="8"/>
        <v>8.3232526238244162</v>
      </c>
      <c r="S59" s="3">
        <f t="shared" si="9"/>
        <v>206.66973804841388</v>
      </c>
      <c r="T59" s="3">
        <f t="shared" si="10"/>
        <v>8.3232526238244162</v>
      </c>
      <c r="U59" s="71">
        <f t="shared" si="11"/>
        <v>4</v>
      </c>
      <c r="V59" s="3" t="str">
        <f>IF(U59='ITERASI-1'!T55,"Aman","Berubah")</f>
        <v>Aman</v>
      </c>
    </row>
    <row r="60" spans="1:22" x14ac:dyDescent="0.25">
      <c r="A60" s="46">
        <v>59</v>
      </c>
      <c r="B60" s="47">
        <v>2.19</v>
      </c>
      <c r="C60" s="53">
        <v>91</v>
      </c>
      <c r="D60" s="48">
        <v>30.5</v>
      </c>
      <c r="E60" s="48">
        <v>40</v>
      </c>
      <c r="F60" s="48">
        <v>369</v>
      </c>
      <c r="G60" s="12">
        <v>1</v>
      </c>
      <c r="I60" s="35">
        <v>44</v>
      </c>
      <c r="J60" s="32">
        <v>0.91</v>
      </c>
      <c r="K60" s="31">
        <v>92.8</v>
      </c>
      <c r="L60" s="33">
        <v>30</v>
      </c>
      <c r="M60" s="31">
        <v>39</v>
      </c>
      <c r="N60" s="31">
        <v>238</v>
      </c>
      <c r="O60" s="3">
        <f t="shared" si="5"/>
        <v>131.33321342330083</v>
      </c>
      <c r="P60" s="3">
        <f t="shared" si="6"/>
        <v>249.34748796859773</v>
      </c>
      <c r="Q60" s="3">
        <f t="shared" si="7"/>
        <v>174.65065668714217</v>
      </c>
      <c r="R60" s="3">
        <f t="shared" si="8"/>
        <v>4.5223593665253983</v>
      </c>
      <c r="S60" s="3">
        <f t="shared" si="9"/>
        <v>202.67349923378407</v>
      </c>
      <c r="T60" s="3">
        <f t="shared" si="10"/>
        <v>4.5223593665253983</v>
      </c>
      <c r="U60" s="71">
        <f t="shared" si="11"/>
        <v>4</v>
      </c>
      <c r="V60" s="3" t="str">
        <f>IF(U60='ITERASI-1'!T56,"Aman","Berubah")</f>
        <v>Aman</v>
      </c>
    </row>
    <row r="61" spans="1:22" x14ac:dyDescent="0.25">
      <c r="A61" s="46">
        <v>60</v>
      </c>
      <c r="B61" s="47">
        <v>1.98</v>
      </c>
      <c r="C61" s="48">
        <v>91.1</v>
      </c>
      <c r="D61" s="48">
        <v>30.3</v>
      </c>
      <c r="E61" s="48">
        <v>40</v>
      </c>
      <c r="F61" s="48">
        <v>393</v>
      </c>
      <c r="G61" s="12">
        <v>1</v>
      </c>
      <c r="I61" s="35">
        <v>45</v>
      </c>
      <c r="J61" s="32">
        <v>0.91</v>
      </c>
      <c r="K61" s="31">
        <v>94.3</v>
      </c>
      <c r="L61" s="33">
        <v>30</v>
      </c>
      <c r="M61" s="31">
        <v>40</v>
      </c>
      <c r="N61" s="31">
        <v>244</v>
      </c>
      <c r="O61" s="3">
        <f t="shared" si="5"/>
        <v>125.34376243524692</v>
      </c>
      <c r="P61" s="3">
        <f t="shared" si="6"/>
        <v>243.36475317839952</v>
      </c>
      <c r="Q61" s="3">
        <f t="shared" si="7"/>
        <v>168.65764696938589</v>
      </c>
      <c r="R61" s="3">
        <f t="shared" si="8"/>
        <v>3.2862949106858883</v>
      </c>
      <c r="S61" s="3">
        <f t="shared" si="9"/>
        <v>196.69124864026534</v>
      </c>
      <c r="T61" s="3">
        <f t="shared" si="10"/>
        <v>3.2862949106858883</v>
      </c>
      <c r="U61" s="71">
        <f t="shared" si="11"/>
        <v>4</v>
      </c>
      <c r="V61" s="3" t="str">
        <f>IF(U61='ITERASI-1'!T57,"Aman","Berubah")</f>
        <v>Aman</v>
      </c>
    </row>
    <row r="62" spans="1:22" x14ac:dyDescent="0.25">
      <c r="A62" s="49">
        <v>61</v>
      </c>
      <c r="B62" s="50">
        <v>2.0099999999999998</v>
      </c>
      <c r="C62" s="51">
        <v>91.2</v>
      </c>
      <c r="D62" s="51">
        <v>30.3</v>
      </c>
      <c r="E62" s="51">
        <v>40</v>
      </c>
      <c r="F62" s="51">
        <v>298</v>
      </c>
      <c r="G62" s="26">
        <v>4</v>
      </c>
      <c r="I62" s="35">
        <v>46</v>
      </c>
      <c r="J62" s="32">
        <v>0.93</v>
      </c>
      <c r="K62" s="31">
        <v>93.5</v>
      </c>
      <c r="L62" s="31">
        <v>30.2</v>
      </c>
      <c r="M62" s="31">
        <v>39</v>
      </c>
      <c r="N62" s="31">
        <v>255</v>
      </c>
      <c r="O62" s="3">
        <f t="shared" si="5"/>
        <v>114.35068574968676</v>
      </c>
      <c r="P62" s="3">
        <f t="shared" si="6"/>
        <v>232.35680620455972</v>
      </c>
      <c r="Q62" s="3">
        <f t="shared" si="7"/>
        <v>157.66100463098033</v>
      </c>
      <c r="R62" s="3">
        <f t="shared" si="8"/>
        <v>12.891128974608854</v>
      </c>
      <c r="S62" s="3">
        <f t="shared" si="9"/>
        <v>185.68137770115777</v>
      </c>
      <c r="T62" s="3">
        <f t="shared" si="10"/>
        <v>12.891128974608854</v>
      </c>
      <c r="U62" s="71">
        <f t="shared" si="11"/>
        <v>4</v>
      </c>
      <c r="V62" s="3" t="str">
        <f>IF(U62='ITERASI-1'!T58,"Aman","Berubah")</f>
        <v>Aman</v>
      </c>
    </row>
    <row r="63" spans="1:22" x14ac:dyDescent="0.25">
      <c r="A63" s="49">
        <v>62</v>
      </c>
      <c r="B63" s="50">
        <v>2.12</v>
      </c>
      <c r="C63" s="51">
        <v>91.2</v>
      </c>
      <c r="D63" s="51">
        <v>30.4</v>
      </c>
      <c r="E63" s="51">
        <v>40</v>
      </c>
      <c r="F63" s="51">
        <v>261</v>
      </c>
      <c r="G63" s="26">
        <v>4</v>
      </c>
      <c r="I63" s="35">
        <v>47</v>
      </c>
      <c r="J63" s="32">
        <v>0.91</v>
      </c>
      <c r="K63" s="33">
        <v>92</v>
      </c>
      <c r="L63" s="31">
        <v>30.2</v>
      </c>
      <c r="M63" s="31">
        <v>39</v>
      </c>
      <c r="N63" s="31">
        <v>253</v>
      </c>
      <c r="O63" s="3">
        <f t="shared" si="5"/>
        <v>116.33083403848819</v>
      </c>
      <c r="P63" s="3">
        <f t="shared" si="6"/>
        <v>234.34170867115537</v>
      </c>
      <c r="Q63" s="3">
        <f t="shared" si="7"/>
        <v>159.64840081018664</v>
      </c>
      <c r="R63" s="3">
        <f t="shared" si="8"/>
        <v>10.757756933487574</v>
      </c>
      <c r="S63" s="3">
        <f t="shared" si="9"/>
        <v>187.66926748493836</v>
      </c>
      <c r="T63" s="3">
        <f t="shared" si="10"/>
        <v>10.757756933487574</v>
      </c>
      <c r="U63" s="71">
        <f t="shared" si="11"/>
        <v>4</v>
      </c>
      <c r="V63" s="3" t="str">
        <f>IF(U63='ITERASI-1'!T59,"Aman","Berubah")</f>
        <v>Aman</v>
      </c>
    </row>
    <row r="64" spans="1:22" x14ac:dyDescent="0.25">
      <c r="A64" s="49">
        <v>63</v>
      </c>
      <c r="B64" s="50">
        <v>2.23</v>
      </c>
      <c r="C64" s="51">
        <v>91.1</v>
      </c>
      <c r="D64" s="51">
        <v>30.4</v>
      </c>
      <c r="E64" s="51">
        <v>40</v>
      </c>
      <c r="F64" s="51">
        <v>266</v>
      </c>
      <c r="G64" s="26">
        <v>4</v>
      </c>
      <c r="I64" s="35">
        <v>48</v>
      </c>
      <c r="J64" s="32">
        <v>0.93</v>
      </c>
      <c r="K64" s="31">
        <v>92.5</v>
      </c>
      <c r="L64" s="31">
        <v>30.2</v>
      </c>
      <c r="M64" s="31">
        <v>39</v>
      </c>
      <c r="N64" s="31">
        <v>235</v>
      </c>
      <c r="O64" s="3">
        <f t="shared" si="5"/>
        <v>134.32908966945178</v>
      </c>
      <c r="P64" s="3">
        <f t="shared" si="6"/>
        <v>252.34470879384412</v>
      </c>
      <c r="Q64" s="3">
        <f t="shared" si="7"/>
        <v>177.64822650747178</v>
      </c>
      <c r="R64" s="3">
        <f t="shared" si="8"/>
        <v>7.3816804482448308</v>
      </c>
      <c r="S64" s="3">
        <f t="shared" si="9"/>
        <v>205.67143868720976</v>
      </c>
      <c r="T64" s="3">
        <f t="shared" si="10"/>
        <v>7.3816804482448308</v>
      </c>
      <c r="U64" s="71">
        <f t="shared" si="11"/>
        <v>4</v>
      </c>
      <c r="V64" s="3" t="str">
        <f>IF(U64='ITERASI-1'!T60,"Aman","Berubah")</f>
        <v>Aman</v>
      </c>
    </row>
    <row r="65" spans="1:22" x14ac:dyDescent="0.25">
      <c r="A65" s="49">
        <v>64</v>
      </c>
      <c r="B65" s="50">
        <v>2.0099999999999998</v>
      </c>
      <c r="C65" s="52">
        <v>91</v>
      </c>
      <c r="D65" s="51">
        <v>30.4</v>
      </c>
      <c r="E65" s="51">
        <v>40</v>
      </c>
      <c r="F65" s="51">
        <v>264</v>
      </c>
      <c r="G65" s="26">
        <v>4</v>
      </c>
      <c r="I65" s="35">
        <v>49</v>
      </c>
      <c r="J65" s="32">
        <v>0.91</v>
      </c>
      <c r="K65" s="31">
        <v>92.1</v>
      </c>
      <c r="L65" s="31">
        <v>30.2</v>
      </c>
      <c r="M65" s="31">
        <v>39</v>
      </c>
      <c r="N65" s="31">
        <v>231</v>
      </c>
      <c r="O65" s="3">
        <f t="shared" si="5"/>
        <v>138.32516202083511</v>
      </c>
      <c r="P65" s="3">
        <f t="shared" si="6"/>
        <v>256.34162704533571</v>
      </c>
      <c r="Q65" s="3">
        <f t="shared" si="7"/>
        <v>181.64589695682642</v>
      </c>
      <c r="R65" s="3">
        <f t="shared" si="8"/>
        <v>11.320270943753952</v>
      </c>
      <c r="S65" s="3">
        <f t="shared" si="9"/>
        <v>209.66937614174054</v>
      </c>
      <c r="T65" s="3">
        <f t="shared" si="10"/>
        <v>11.320270943753952</v>
      </c>
      <c r="U65" s="71">
        <f t="shared" si="11"/>
        <v>4</v>
      </c>
      <c r="V65" s="3" t="str">
        <f>IF(U65='ITERASI-1'!T61,"Aman","Berubah")</f>
        <v>Aman</v>
      </c>
    </row>
    <row r="66" spans="1:22" x14ac:dyDescent="0.25">
      <c r="A66" s="49">
        <v>65</v>
      </c>
      <c r="B66" s="50">
        <v>1.98</v>
      </c>
      <c r="C66" s="51">
        <v>91.5</v>
      </c>
      <c r="D66" s="51">
        <v>30.4</v>
      </c>
      <c r="E66" s="51">
        <v>40</v>
      </c>
      <c r="F66" s="51">
        <v>310</v>
      </c>
      <c r="G66" s="26">
        <v>4</v>
      </c>
      <c r="I66" s="35">
        <v>50</v>
      </c>
      <c r="J66" s="32">
        <v>0.93</v>
      </c>
      <c r="K66" s="31">
        <v>92.2</v>
      </c>
      <c r="L66" s="31">
        <v>30.1</v>
      </c>
      <c r="M66" s="31">
        <v>39</v>
      </c>
      <c r="N66" s="31">
        <v>232</v>
      </c>
      <c r="O66" s="3">
        <f t="shared" si="5"/>
        <v>137.32590857065884</v>
      </c>
      <c r="P66" s="3">
        <f t="shared" si="6"/>
        <v>255.34224495028235</v>
      </c>
      <c r="Q66" s="3">
        <f t="shared" si="7"/>
        <v>180.64627696481872</v>
      </c>
      <c r="R66" s="3">
        <f t="shared" si="8"/>
        <v>10.327923617068439</v>
      </c>
      <c r="S66" s="3">
        <f t="shared" si="9"/>
        <v>208.66970877042345</v>
      </c>
      <c r="T66" s="3">
        <f t="shared" si="10"/>
        <v>10.327923617068439</v>
      </c>
      <c r="U66" s="71">
        <f t="shared" si="11"/>
        <v>4</v>
      </c>
      <c r="V66" s="3" t="str">
        <f>IF(U66='ITERASI-1'!T62,"Aman","Berubah")</f>
        <v>Aman</v>
      </c>
    </row>
    <row r="67" spans="1:22" x14ac:dyDescent="0.25">
      <c r="A67" s="64">
        <v>66</v>
      </c>
      <c r="B67" s="65">
        <v>1.98</v>
      </c>
      <c r="C67" s="68">
        <v>91</v>
      </c>
      <c r="D67" s="66">
        <v>30.4</v>
      </c>
      <c r="E67" s="66">
        <v>40</v>
      </c>
      <c r="F67" s="66">
        <v>447</v>
      </c>
      <c r="G67" s="67">
        <v>5</v>
      </c>
      <c r="I67" s="58">
        <v>51</v>
      </c>
      <c r="J67" s="59">
        <v>2.08</v>
      </c>
      <c r="K67" s="60">
        <v>91.4</v>
      </c>
      <c r="L67" s="60">
        <v>30.4</v>
      </c>
      <c r="M67" s="60">
        <v>42</v>
      </c>
      <c r="N67" s="60">
        <v>481</v>
      </c>
      <c r="O67" s="3">
        <f t="shared" si="5"/>
        <v>111.70968604567649</v>
      </c>
      <c r="P67" s="3">
        <f t="shared" si="6"/>
        <v>6.739916387958119</v>
      </c>
      <c r="Q67" s="3">
        <f t="shared" si="7"/>
        <v>68.380381917988728</v>
      </c>
      <c r="R67" s="3">
        <f t="shared" si="8"/>
        <v>238.73321374756384</v>
      </c>
      <c r="S67" s="3">
        <f t="shared" si="9"/>
        <v>40.421652922660137</v>
      </c>
      <c r="T67" s="3">
        <f t="shared" si="10"/>
        <v>6.739916387958119</v>
      </c>
      <c r="U67" s="71">
        <f t="shared" si="11"/>
        <v>2</v>
      </c>
      <c r="V67" s="3" t="str">
        <f>IF(U67='ITERASI-1'!T63,"Aman","Berubah")</f>
        <v>Aman</v>
      </c>
    </row>
    <row r="68" spans="1:22" x14ac:dyDescent="0.25">
      <c r="A68" s="46">
        <v>67</v>
      </c>
      <c r="B68" s="47">
        <v>1.91</v>
      </c>
      <c r="C68" s="48">
        <v>91.5</v>
      </c>
      <c r="D68" s="48">
        <v>30.4</v>
      </c>
      <c r="E68" s="48">
        <v>43</v>
      </c>
      <c r="F68" s="48">
        <v>398</v>
      </c>
      <c r="G68" s="12">
        <v>1</v>
      </c>
      <c r="I68" s="35">
        <v>52</v>
      </c>
      <c r="J68" s="32">
        <v>2.23</v>
      </c>
      <c r="K68" s="31">
        <v>91.4</v>
      </c>
      <c r="L68" s="31">
        <v>30.3</v>
      </c>
      <c r="M68" s="31">
        <v>40</v>
      </c>
      <c r="N68" s="31">
        <v>263</v>
      </c>
      <c r="O68" s="3">
        <f t="shared" si="5"/>
        <v>106.30925131312395</v>
      </c>
      <c r="P68" s="3">
        <f t="shared" si="6"/>
        <v>224.33738183723042</v>
      </c>
      <c r="Q68" s="3">
        <f t="shared" si="7"/>
        <v>149.63634545540734</v>
      </c>
      <c r="R68" s="3">
        <f t="shared" si="8"/>
        <v>20.745391927847493</v>
      </c>
      <c r="S68" s="3">
        <f t="shared" si="9"/>
        <v>177.67040934925924</v>
      </c>
      <c r="T68" s="3">
        <f t="shared" si="10"/>
        <v>20.745391927847493</v>
      </c>
      <c r="U68" s="71">
        <f t="shared" si="11"/>
        <v>4</v>
      </c>
      <c r="V68" s="3" t="str">
        <f>IF(U68='ITERASI-1'!T64,"Aman","Berubah")</f>
        <v>Aman</v>
      </c>
    </row>
    <row r="69" spans="1:22" x14ac:dyDescent="0.25">
      <c r="A69" s="46">
        <v>68</v>
      </c>
      <c r="B69" s="47">
        <v>1.88</v>
      </c>
      <c r="C69" s="48">
        <v>91.4</v>
      </c>
      <c r="D69" s="48">
        <v>30.3</v>
      </c>
      <c r="E69" s="48">
        <v>42</v>
      </c>
      <c r="F69" s="48">
        <v>390</v>
      </c>
      <c r="G69" s="12">
        <v>1</v>
      </c>
      <c r="I69" s="35">
        <v>53</v>
      </c>
      <c r="J69" s="32">
        <v>1.85</v>
      </c>
      <c r="K69" s="31">
        <v>85.9</v>
      </c>
      <c r="L69" s="31">
        <v>31.9</v>
      </c>
      <c r="M69" s="31">
        <v>40</v>
      </c>
      <c r="N69" s="31">
        <v>269</v>
      </c>
      <c r="O69" s="3">
        <f t="shared" si="5"/>
        <v>100.46856605305436</v>
      </c>
      <c r="P69" s="3">
        <f t="shared" si="6"/>
        <v>218.3888717927648</v>
      </c>
      <c r="Q69" s="3">
        <f t="shared" si="7"/>
        <v>143.75428752301616</v>
      </c>
      <c r="R69" s="3">
        <f t="shared" si="8"/>
        <v>27.383573876322277</v>
      </c>
      <c r="S69" s="3">
        <f t="shared" si="9"/>
        <v>171.76247715474221</v>
      </c>
      <c r="T69" s="3">
        <f t="shared" si="10"/>
        <v>27.383573876322277</v>
      </c>
      <c r="U69" s="71">
        <f t="shared" si="11"/>
        <v>4</v>
      </c>
      <c r="V69" s="3" t="str">
        <f>IF(U69='ITERASI-1'!T65,"Aman","Berubah")</f>
        <v>Aman</v>
      </c>
    </row>
    <row r="70" spans="1:22" x14ac:dyDescent="0.25">
      <c r="A70" s="46">
        <v>69</v>
      </c>
      <c r="B70" s="47">
        <v>1.95</v>
      </c>
      <c r="C70" s="48">
        <v>91.3</v>
      </c>
      <c r="D70" s="48">
        <v>30.4</v>
      </c>
      <c r="E70" s="48">
        <v>42</v>
      </c>
      <c r="F70" s="48">
        <v>380</v>
      </c>
      <c r="G70" s="12">
        <v>1</v>
      </c>
      <c r="I70" s="35">
        <v>54</v>
      </c>
      <c r="J70" s="32">
        <v>2.2999999999999998</v>
      </c>
      <c r="K70" s="31">
        <v>90.9</v>
      </c>
      <c r="L70" s="31">
        <v>30.6</v>
      </c>
      <c r="M70" s="31">
        <v>40</v>
      </c>
      <c r="N70" s="31">
        <v>444</v>
      </c>
      <c r="O70" s="3">
        <f t="shared" si="5"/>
        <v>74.73612227758592</v>
      </c>
      <c r="P70" s="3">
        <f t="shared" si="6"/>
        <v>43.350400685383889</v>
      </c>
      <c r="Q70" s="3">
        <f t="shared" si="7"/>
        <v>31.43979852432264</v>
      </c>
      <c r="R70" s="3">
        <f t="shared" si="8"/>
        <v>201.72457445299023</v>
      </c>
      <c r="S70" s="3">
        <f t="shared" si="9"/>
        <v>3.6004015979702233</v>
      </c>
      <c r="T70" s="3">
        <f t="shared" si="10"/>
        <v>3.6004015979702233</v>
      </c>
      <c r="U70" s="71">
        <f t="shared" si="11"/>
        <v>5</v>
      </c>
      <c r="V70" s="3" t="str">
        <f>IF(U70='ITERASI-1'!T66,"Aman","Berubah")</f>
        <v>Aman</v>
      </c>
    </row>
    <row r="71" spans="1:22" x14ac:dyDescent="0.25">
      <c r="A71" s="46">
        <v>70</v>
      </c>
      <c r="B71" s="47">
        <v>2.0499999999999998</v>
      </c>
      <c r="C71" s="48">
        <v>91.5</v>
      </c>
      <c r="D71" s="48">
        <v>30.3</v>
      </c>
      <c r="E71" s="48">
        <v>40</v>
      </c>
      <c r="F71" s="48">
        <v>390</v>
      </c>
      <c r="G71" s="12">
        <v>1</v>
      </c>
      <c r="I71" s="35">
        <v>55</v>
      </c>
      <c r="J71" s="32">
        <v>1.81</v>
      </c>
      <c r="K71" s="31">
        <v>91.9</v>
      </c>
      <c r="L71" s="31">
        <v>31.2</v>
      </c>
      <c r="M71" s="31">
        <v>40</v>
      </c>
      <c r="N71" s="31">
        <v>264</v>
      </c>
      <c r="O71" s="3">
        <f t="shared" si="5"/>
        <v>105.31514071944711</v>
      </c>
      <c r="P71" s="3">
        <f t="shared" si="6"/>
        <v>223.34194692500105</v>
      </c>
      <c r="Q71" s="3">
        <f t="shared" si="7"/>
        <v>148.63975370421602</v>
      </c>
      <c r="R71" s="3">
        <f t="shared" si="8"/>
        <v>21.763096614222892</v>
      </c>
      <c r="S71" s="3">
        <f t="shared" si="9"/>
        <v>176.6736415682883</v>
      </c>
      <c r="T71" s="3">
        <f t="shared" si="10"/>
        <v>21.763096614222892</v>
      </c>
      <c r="U71" s="71">
        <f t="shared" si="11"/>
        <v>4</v>
      </c>
      <c r="V71" s="3" t="str">
        <f>IF(U71='ITERASI-1'!T67,"Aman","Berubah")</f>
        <v>Aman</v>
      </c>
    </row>
    <row r="72" spans="1:22" x14ac:dyDescent="0.25">
      <c r="A72" s="46">
        <v>71</v>
      </c>
      <c r="B72" s="47">
        <v>2.08</v>
      </c>
      <c r="C72" s="48">
        <v>91.4</v>
      </c>
      <c r="D72" s="48">
        <v>30.3</v>
      </c>
      <c r="E72" s="48">
        <v>47</v>
      </c>
      <c r="F72" s="48">
        <v>382</v>
      </c>
      <c r="G72" s="12">
        <v>1</v>
      </c>
      <c r="I72" s="35">
        <v>56</v>
      </c>
      <c r="J72" s="32">
        <v>1.81</v>
      </c>
      <c r="K72" s="33">
        <v>90</v>
      </c>
      <c r="L72" s="31">
        <v>30.9</v>
      </c>
      <c r="M72" s="31">
        <v>40</v>
      </c>
      <c r="N72" s="31">
        <v>242</v>
      </c>
      <c r="O72" s="3">
        <f t="shared" si="5"/>
        <v>127.31379749038835</v>
      </c>
      <c r="P72" s="3">
        <f t="shared" si="6"/>
        <v>245.33576024756357</v>
      </c>
      <c r="Q72" s="3">
        <f t="shared" si="7"/>
        <v>170.64161679159631</v>
      </c>
      <c r="R72" s="3">
        <f t="shared" si="8"/>
        <v>1.9054590627982493</v>
      </c>
      <c r="S72" s="3">
        <f t="shared" si="9"/>
        <v>198.67412755145884</v>
      </c>
      <c r="T72" s="3">
        <f t="shared" si="10"/>
        <v>1.9054590627982493</v>
      </c>
      <c r="U72" s="71">
        <f t="shared" si="11"/>
        <v>4</v>
      </c>
      <c r="V72" s="3" t="str">
        <f>IF(U72='ITERASI-1'!T68,"Aman","Berubah")</f>
        <v>Aman</v>
      </c>
    </row>
    <row r="73" spans="1:22" x14ac:dyDescent="0.25">
      <c r="A73" s="46">
        <v>72</v>
      </c>
      <c r="B73" s="47">
        <v>1.98</v>
      </c>
      <c r="C73" s="48">
        <v>91.3</v>
      </c>
      <c r="D73" s="48">
        <v>30.4</v>
      </c>
      <c r="E73" s="48">
        <v>55</v>
      </c>
      <c r="F73" s="48">
        <v>393</v>
      </c>
      <c r="G73" s="12">
        <v>1</v>
      </c>
      <c r="I73" s="35">
        <v>57</v>
      </c>
      <c r="J73" s="32">
        <v>1.98</v>
      </c>
      <c r="K73" s="31">
        <v>90.4</v>
      </c>
      <c r="L73" s="31">
        <v>30.6</v>
      </c>
      <c r="M73" s="31">
        <v>40</v>
      </c>
      <c r="N73" s="31">
        <v>354</v>
      </c>
      <c r="O73" s="3">
        <f t="shared" si="5"/>
        <v>15.437212823464765</v>
      </c>
      <c r="P73" s="3">
        <f t="shared" si="6"/>
        <v>133.33614028555797</v>
      </c>
      <c r="Q73" s="3">
        <f t="shared" si="7"/>
        <v>58.662527487741265</v>
      </c>
      <c r="R73" s="3">
        <f t="shared" si="8"/>
        <v>111.72996548034909</v>
      </c>
      <c r="S73" s="3">
        <f t="shared" si="9"/>
        <v>86.677530873539169</v>
      </c>
      <c r="T73" s="3">
        <f t="shared" si="10"/>
        <v>15.437212823464765</v>
      </c>
      <c r="U73" s="71">
        <f t="shared" si="11"/>
        <v>1</v>
      </c>
      <c r="V73" s="3" t="str">
        <f>IF(U73='ITERASI-1'!T69,"Aman","Berubah")</f>
        <v>Aman</v>
      </c>
    </row>
    <row r="74" spans="1:22" x14ac:dyDescent="0.25">
      <c r="A74" s="46">
        <v>73</v>
      </c>
      <c r="B74" s="47">
        <v>1.95</v>
      </c>
      <c r="C74" s="48">
        <v>91.3</v>
      </c>
      <c r="D74" s="48">
        <v>30.3</v>
      </c>
      <c r="E74" s="48">
        <v>50</v>
      </c>
      <c r="F74" s="48">
        <v>362</v>
      </c>
      <c r="G74" s="12">
        <v>1</v>
      </c>
      <c r="I74" s="35">
        <v>58</v>
      </c>
      <c r="J74" s="32">
        <v>2.08</v>
      </c>
      <c r="K74" s="31">
        <v>90.8</v>
      </c>
      <c r="L74" s="31">
        <v>30.5</v>
      </c>
      <c r="M74" s="31">
        <v>40</v>
      </c>
      <c r="N74" s="31">
        <v>343</v>
      </c>
      <c r="O74" s="3">
        <f t="shared" si="5"/>
        <v>26.366056899423018</v>
      </c>
      <c r="P74" s="3">
        <f t="shared" si="6"/>
        <v>144.33651584491705</v>
      </c>
      <c r="Q74" s="3">
        <f t="shared" si="7"/>
        <v>69.651860213852146</v>
      </c>
      <c r="R74" s="3">
        <f t="shared" si="8"/>
        <v>100.72744286558653</v>
      </c>
      <c r="S74" s="3">
        <f t="shared" si="9"/>
        <v>97.673862206494817</v>
      </c>
      <c r="T74" s="3">
        <f t="shared" si="10"/>
        <v>26.366056899423018</v>
      </c>
      <c r="U74" s="71">
        <f t="shared" si="11"/>
        <v>1</v>
      </c>
      <c r="V74" s="3" t="str">
        <f>IF(U74='ITERASI-1'!T70,"Aman","Berubah")</f>
        <v>Aman</v>
      </c>
    </row>
    <row r="75" spans="1:22" x14ac:dyDescent="0.25">
      <c r="A75" s="46">
        <v>74</v>
      </c>
      <c r="B75" s="47">
        <v>2.0099999999999998</v>
      </c>
      <c r="C75" s="48">
        <v>91.2</v>
      </c>
      <c r="D75" s="48">
        <v>30.4</v>
      </c>
      <c r="E75" s="48">
        <v>47</v>
      </c>
      <c r="F75" s="48">
        <v>364</v>
      </c>
      <c r="G75" s="12">
        <v>1</v>
      </c>
      <c r="I75" s="35">
        <v>59</v>
      </c>
      <c r="J75" s="32">
        <v>2.19</v>
      </c>
      <c r="K75" s="33">
        <v>91</v>
      </c>
      <c r="L75" s="31">
        <v>30.5</v>
      </c>
      <c r="M75" s="31">
        <v>40</v>
      </c>
      <c r="N75" s="31">
        <v>369</v>
      </c>
      <c r="O75" s="3">
        <f t="shared" si="5"/>
        <v>1.9889565330287626</v>
      </c>
      <c r="P75" s="3">
        <f t="shared" si="6"/>
        <v>118.33875001980542</v>
      </c>
      <c r="Q75" s="3">
        <f t="shared" si="7"/>
        <v>43.667169375286967</v>
      </c>
      <c r="R75" s="3">
        <f t="shared" si="8"/>
        <v>126.72558834836791</v>
      </c>
      <c r="S75" s="3">
        <f t="shared" si="9"/>
        <v>71.676851388715477</v>
      </c>
      <c r="T75" s="3">
        <f t="shared" si="10"/>
        <v>1.9889565330287626</v>
      </c>
      <c r="U75" s="71">
        <f t="shared" si="11"/>
        <v>1</v>
      </c>
      <c r="V75" s="3" t="str">
        <f>IF(U75='ITERASI-1'!T71,"Aman","Berubah")</f>
        <v>Aman</v>
      </c>
    </row>
    <row r="76" spans="1:22" x14ac:dyDescent="0.25">
      <c r="A76" s="46">
        <v>75</v>
      </c>
      <c r="B76" s="47">
        <v>1.98</v>
      </c>
      <c r="C76" s="48">
        <v>91.2</v>
      </c>
      <c r="D76" s="48">
        <v>30.4</v>
      </c>
      <c r="E76" s="48">
        <v>42</v>
      </c>
      <c r="F76" s="48">
        <v>357</v>
      </c>
      <c r="G76" s="12">
        <v>1</v>
      </c>
      <c r="I76" s="35">
        <v>60</v>
      </c>
      <c r="J76" s="32">
        <v>1.98</v>
      </c>
      <c r="K76" s="31">
        <v>91.1</v>
      </c>
      <c r="L76" s="31">
        <v>30.3</v>
      </c>
      <c r="M76" s="31">
        <v>40</v>
      </c>
      <c r="N76" s="31">
        <v>393</v>
      </c>
      <c r="O76" s="3">
        <f t="shared" si="5"/>
        <v>23.782697627132425</v>
      </c>
      <c r="P76" s="3">
        <f t="shared" si="6"/>
        <v>94.338343068535309</v>
      </c>
      <c r="Q76" s="3">
        <f t="shared" si="7"/>
        <v>19.705510174821661</v>
      </c>
      <c r="R76" s="3">
        <f t="shared" si="8"/>
        <v>150.7228011491294</v>
      </c>
      <c r="S76" s="3">
        <f t="shared" si="9"/>
        <v>47.676140346438856</v>
      </c>
      <c r="T76" s="3">
        <f t="shared" si="10"/>
        <v>19.705510174821661</v>
      </c>
      <c r="U76" s="71">
        <f t="shared" si="11"/>
        <v>3</v>
      </c>
      <c r="V76" s="3" t="str">
        <f>IF(U76='ITERASI-1'!T72,"Aman","Berubah")</f>
        <v>Berubah</v>
      </c>
    </row>
    <row r="77" spans="1:22" x14ac:dyDescent="0.25">
      <c r="A77" s="40">
        <v>76</v>
      </c>
      <c r="B77" s="41">
        <v>1.95</v>
      </c>
      <c r="C77" s="54">
        <v>91</v>
      </c>
      <c r="D77" s="42">
        <v>30.4</v>
      </c>
      <c r="E77" s="42">
        <v>40</v>
      </c>
      <c r="F77" s="42">
        <v>410</v>
      </c>
      <c r="G77" s="9">
        <v>3</v>
      </c>
      <c r="I77" s="35">
        <v>61</v>
      </c>
      <c r="J77" s="32">
        <v>2.0099999999999998</v>
      </c>
      <c r="K77" s="31">
        <v>91.2</v>
      </c>
      <c r="L77" s="31">
        <v>30.3</v>
      </c>
      <c r="M77" s="31">
        <v>40</v>
      </c>
      <c r="N77" s="31">
        <v>298</v>
      </c>
      <c r="O77" s="3">
        <f t="shared" si="5"/>
        <v>71.316392679081488</v>
      </c>
      <c r="P77" s="3">
        <f t="shared" si="6"/>
        <v>189.33631696776152</v>
      </c>
      <c r="Q77" s="3">
        <f t="shared" si="7"/>
        <v>114.63870367921123</v>
      </c>
      <c r="R77" s="3">
        <f t="shared" si="8"/>
        <v>55.727213228726946</v>
      </c>
      <c r="S77" s="3">
        <f t="shared" si="9"/>
        <v>142.66991843062084</v>
      </c>
      <c r="T77" s="3">
        <f t="shared" si="10"/>
        <v>55.727213228726946</v>
      </c>
      <c r="U77" s="71">
        <f t="shared" si="11"/>
        <v>4</v>
      </c>
      <c r="V77" s="3" t="str">
        <f>IF(U77='ITERASI-1'!T73,"Aman","Berubah")</f>
        <v>Aman</v>
      </c>
    </row>
    <row r="78" spans="1:22" x14ac:dyDescent="0.25">
      <c r="A78" s="40">
        <v>77</v>
      </c>
      <c r="B78" s="41">
        <v>2.0499999999999998</v>
      </c>
      <c r="C78" s="54">
        <v>91</v>
      </c>
      <c r="D78" s="42">
        <v>30.4</v>
      </c>
      <c r="E78" s="42">
        <v>45</v>
      </c>
      <c r="F78" s="42">
        <v>413</v>
      </c>
      <c r="G78" s="9">
        <v>3</v>
      </c>
      <c r="I78" s="35">
        <v>62</v>
      </c>
      <c r="J78" s="32">
        <v>2.12</v>
      </c>
      <c r="K78" s="31">
        <v>91.2</v>
      </c>
      <c r="L78" s="31">
        <v>30.4</v>
      </c>
      <c r="M78" s="31">
        <v>40</v>
      </c>
      <c r="N78" s="31">
        <v>261</v>
      </c>
      <c r="O78" s="3">
        <f t="shared" si="5"/>
        <v>108.30857671374392</v>
      </c>
      <c r="P78" s="3">
        <f t="shared" si="6"/>
        <v>226.33632527630937</v>
      </c>
      <c r="Q78" s="3">
        <f t="shared" si="7"/>
        <v>151.63605122545891</v>
      </c>
      <c r="R78" s="3">
        <f t="shared" si="8"/>
        <v>18.747562247929725</v>
      </c>
      <c r="S78" s="3">
        <f t="shared" si="9"/>
        <v>179.66995081259415</v>
      </c>
      <c r="T78" s="3">
        <f t="shared" si="10"/>
        <v>18.747562247929725</v>
      </c>
      <c r="U78" s="71">
        <f t="shared" si="11"/>
        <v>4</v>
      </c>
      <c r="V78" s="3" t="str">
        <f>IF(U78='ITERASI-1'!T74,"Aman","Berubah")</f>
        <v>Aman</v>
      </c>
    </row>
    <row r="79" spans="1:22" x14ac:dyDescent="0.25">
      <c r="A79" s="46">
        <v>78</v>
      </c>
      <c r="B79" s="47">
        <v>2.08</v>
      </c>
      <c r="C79" s="53">
        <v>91</v>
      </c>
      <c r="D79" s="48">
        <v>30.4</v>
      </c>
      <c r="E79" s="48">
        <v>41</v>
      </c>
      <c r="F79" s="48">
        <v>354</v>
      </c>
      <c r="G79" s="12">
        <v>1</v>
      </c>
      <c r="I79" s="35">
        <v>63</v>
      </c>
      <c r="J79" s="32">
        <v>2.23</v>
      </c>
      <c r="K79" s="31">
        <v>91.1</v>
      </c>
      <c r="L79" s="31">
        <v>30.4</v>
      </c>
      <c r="M79" s="31">
        <v>40</v>
      </c>
      <c r="N79" s="31">
        <v>266</v>
      </c>
      <c r="O79" s="3">
        <f t="shared" si="5"/>
        <v>103.31007250710657</v>
      </c>
      <c r="P79" s="3">
        <f t="shared" si="6"/>
        <v>221.3364653408546</v>
      </c>
      <c r="Q79" s="3">
        <f t="shared" si="7"/>
        <v>146.6372083792173</v>
      </c>
      <c r="R79" s="3">
        <f t="shared" si="8"/>
        <v>23.747405884432933</v>
      </c>
      <c r="S79" s="3">
        <f t="shared" si="9"/>
        <v>174.67068354954895</v>
      </c>
      <c r="T79" s="3">
        <f t="shared" si="10"/>
        <v>23.747405884432933</v>
      </c>
      <c r="U79" s="71">
        <f t="shared" si="11"/>
        <v>4</v>
      </c>
      <c r="V79" s="3" t="str">
        <f>IF(U79='ITERASI-1'!T75,"Aman","Berubah")</f>
        <v>Aman</v>
      </c>
    </row>
    <row r="80" spans="1:22" x14ac:dyDescent="0.25">
      <c r="A80" s="40">
        <v>79</v>
      </c>
      <c r="B80" s="41">
        <v>2.12</v>
      </c>
      <c r="C80" s="42">
        <v>91.1</v>
      </c>
      <c r="D80" s="42">
        <v>30.3</v>
      </c>
      <c r="E80" s="42">
        <v>43</v>
      </c>
      <c r="F80" s="42">
        <v>404</v>
      </c>
      <c r="G80" s="9">
        <v>3</v>
      </c>
      <c r="I80" s="58">
        <v>64</v>
      </c>
      <c r="J80" s="59">
        <v>2.0099999999999998</v>
      </c>
      <c r="K80" s="61">
        <v>91</v>
      </c>
      <c r="L80" s="60">
        <v>30.4</v>
      </c>
      <c r="M80" s="60">
        <v>40</v>
      </c>
      <c r="N80" s="60">
        <v>264</v>
      </c>
      <c r="O80" s="3">
        <f t="shared" si="5"/>
        <v>105.30897175181047</v>
      </c>
      <c r="P80" s="3">
        <f t="shared" si="6"/>
        <v>223.33540752923616</v>
      </c>
      <c r="Q80" s="3">
        <f t="shared" si="7"/>
        <v>148.63625863580529</v>
      </c>
      <c r="R80" s="3">
        <f t="shared" si="8"/>
        <v>21.744182997758273</v>
      </c>
      <c r="S80" s="3">
        <f t="shared" si="9"/>
        <v>176.66966998233363</v>
      </c>
      <c r="T80" s="3">
        <f t="shared" si="10"/>
        <v>21.744182997758273</v>
      </c>
      <c r="U80" s="71">
        <f t="shared" si="11"/>
        <v>4</v>
      </c>
      <c r="V80" s="3" t="str">
        <f>IF(U80='ITERASI-1'!T76,"Aman","Berubah")</f>
        <v>Aman</v>
      </c>
    </row>
    <row r="81" spans="1:22" x14ac:dyDescent="0.25">
      <c r="A81" s="40">
        <v>80</v>
      </c>
      <c r="B81" s="41">
        <v>1.98</v>
      </c>
      <c r="C81" s="54">
        <v>91</v>
      </c>
      <c r="D81" s="42">
        <v>30.4</v>
      </c>
      <c r="E81" s="42">
        <v>48</v>
      </c>
      <c r="F81" s="42">
        <v>413</v>
      </c>
      <c r="G81" s="9">
        <v>3</v>
      </c>
      <c r="I81" s="35">
        <v>65</v>
      </c>
      <c r="J81" s="32">
        <v>1.98</v>
      </c>
      <c r="K81" s="31">
        <v>91.5</v>
      </c>
      <c r="L81" s="31">
        <v>30.4</v>
      </c>
      <c r="M81" s="31">
        <v>40</v>
      </c>
      <c r="N81" s="31">
        <v>310</v>
      </c>
      <c r="O81" s="3">
        <f t="shared" si="5"/>
        <v>59.321974903265094</v>
      </c>
      <c r="P81" s="3">
        <f t="shared" si="6"/>
        <v>177.33818814039086</v>
      </c>
      <c r="Q81" s="3">
        <f t="shared" si="7"/>
        <v>102.6401584724517</v>
      </c>
      <c r="R81" s="3">
        <f t="shared" si="8"/>
        <v>67.725218244314277</v>
      </c>
      <c r="S81" s="3">
        <f t="shared" si="9"/>
        <v>130.67055658538129</v>
      </c>
      <c r="T81" s="3">
        <f t="shared" si="10"/>
        <v>59.321974903265094</v>
      </c>
      <c r="U81" s="71">
        <f t="shared" si="11"/>
        <v>1</v>
      </c>
      <c r="V81" s="3" t="str">
        <f>IF(U81='ITERASI-1'!T77,"Aman","Berubah")</f>
        <v>Berubah</v>
      </c>
    </row>
    <row r="82" spans="1:22" x14ac:dyDescent="0.25">
      <c r="A82" s="49">
        <v>81</v>
      </c>
      <c r="B82" s="50">
        <v>2.0499999999999998</v>
      </c>
      <c r="C82" s="51">
        <v>90.6</v>
      </c>
      <c r="D82" s="51">
        <v>30.4</v>
      </c>
      <c r="E82" s="51">
        <v>40</v>
      </c>
      <c r="F82" s="51">
        <v>282</v>
      </c>
      <c r="G82" s="26">
        <v>4</v>
      </c>
      <c r="I82" s="35">
        <v>66</v>
      </c>
      <c r="J82" s="32">
        <v>1.98</v>
      </c>
      <c r="K82" s="33">
        <v>91</v>
      </c>
      <c r="L82" s="31">
        <v>30.4</v>
      </c>
      <c r="M82" s="31">
        <v>40</v>
      </c>
      <c r="N82" s="31">
        <v>447</v>
      </c>
      <c r="O82" s="3">
        <f t="shared" ref="O82:O116" si="12">SQRT((J82-$K$11)^2+(K82-$L$11)^2+(L82-$M$11)^2+(M82-$N$11)^2+(N82-$O$11)^2)</f>
        <v>77.731648679438209</v>
      </c>
      <c r="P82" s="3">
        <f t="shared" ref="P82:P116" si="13">SQRT((J82-$K$12)^2+(K82-$L$12)^2+(L82-$M$12)^2+(M82-$N$12)^2+(N82-$O$12)^2)</f>
        <v>40.34434664547188</v>
      </c>
      <c r="Q82" s="3">
        <f t="shared" ref="Q82:Q116" si="14">SQRT((J82-$K$13)^2+(K82-$L$13)^2+(L82-$M$13)^2+(M82-$N$13)^2+(N82-$O$13)^2)</f>
        <v>34.423133664005668</v>
      </c>
      <c r="R82" s="3">
        <f t="shared" ref="R82:R116" si="15">SQRT((J82-$K$14)^2+(K82-$L$14)^2+(L82-$M$14)^2+(M82-$N$14)^2+(N82-$O$14)^2)</f>
        <v>204.72246868929653</v>
      </c>
      <c r="S82" s="3">
        <f t="shared" ref="S82:S116" si="16">SQRT((J82-$K$15)^2+(K82-$L$15)^2+(L82-$M$15)^2+(M82-$N$15)^2+(N82-$O$15)^2)</f>
        <v>6.4130875299395713</v>
      </c>
      <c r="T82" s="3">
        <f t="shared" ref="T82:T116" si="17">MIN(O82:S82)</f>
        <v>6.4130875299395713</v>
      </c>
      <c r="U82" s="71">
        <f t="shared" ref="U82:U116" si="18">IF(AND(O82&lt;P82,O82&lt;Q82,O82&lt;R82,O82&lt;S82),1,IF(AND(P82&lt;O82,P82&lt;Q82,P82&lt;R82,P82&lt;S82),2,IF(AND(Q82&lt;O82,Q82&lt;P82,Q82&lt;R82,Q82&lt;S82),3,IF(AND(R82&lt;O82,R82&lt;P82,R82&lt;Q82,R82&lt;S82),4,5))))</f>
        <v>5</v>
      </c>
      <c r="V82" s="3" t="str">
        <f>IF(U82='ITERASI-1'!T78,"Aman","Berubah")</f>
        <v>Aman</v>
      </c>
    </row>
    <row r="83" spans="1:22" x14ac:dyDescent="0.25">
      <c r="A83" s="49">
        <v>82</v>
      </c>
      <c r="B83" s="50">
        <v>2.12</v>
      </c>
      <c r="C83" s="51">
        <v>90.5</v>
      </c>
      <c r="D83" s="51">
        <v>30.4</v>
      </c>
      <c r="E83" s="51">
        <v>40</v>
      </c>
      <c r="F83" s="51">
        <v>280</v>
      </c>
      <c r="G83" s="26">
        <v>4</v>
      </c>
      <c r="I83" s="35">
        <v>67</v>
      </c>
      <c r="J83" s="32">
        <v>1.91</v>
      </c>
      <c r="K83" s="31">
        <v>91.5</v>
      </c>
      <c r="L83" s="31">
        <v>30.4</v>
      </c>
      <c r="M83" s="31">
        <v>43</v>
      </c>
      <c r="N83" s="31">
        <v>398</v>
      </c>
      <c r="O83" s="3">
        <f t="shared" si="12"/>
        <v>28.735395387749175</v>
      </c>
      <c r="P83" s="3">
        <f t="shared" si="13"/>
        <v>89.390070792286522</v>
      </c>
      <c r="Q83" s="3">
        <f t="shared" si="14"/>
        <v>14.702954847580809</v>
      </c>
      <c r="R83" s="3">
        <f t="shared" si="15"/>
        <v>155.75781885427133</v>
      </c>
      <c r="S83" s="3">
        <f t="shared" si="16"/>
        <v>42.817799550342784</v>
      </c>
      <c r="T83" s="3">
        <f t="shared" si="17"/>
        <v>14.702954847580809</v>
      </c>
      <c r="U83" s="71">
        <f t="shared" si="18"/>
        <v>3</v>
      </c>
      <c r="V83" s="3" t="str">
        <f>IF(U83='ITERASI-1'!T79,"Aman","Berubah")</f>
        <v>Berubah</v>
      </c>
    </row>
    <row r="84" spans="1:22" x14ac:dyDescent="0.25">
      <c r="A84" s="46">
        <v>83</v>
      </c>
      <c r="B84" s="47">
        <v>1.78</v>
      </c>
      <c r="C84" s="48">
        <v>90.4</v>
      </c>
      <c r="D84" s="53">
        <v>30</v>
      </c>
      <c r="E84" s="48">
        <v>40</v>
      </c>
      <c r="F84" s="48">
        <v>347</v>
      </c>
      <c r="G84" s="12">
        <v>1</v>
      </c>
      <c r="I84" s="35">
        <v>68</v>
      </c>
      <c r="J84" s="32">
        <v>1.88</v>
      </c>
      <c r="K84" s="31">
        <v>91.4</v>
      </c>
      <c r="L84" s="31">
        <v>30.3</v>
      </c>
      <c r="M84" s="31">
        <v>42</v>
      </c>
      <c r="N84" s="31">
        <v>390</v>
      </c>
      <c r="O84" s="3">
        <f t="shared" si="12"/>
        <v>20.711376658500445</v>
      </c>
      <c r="P84" s="3">
        <f t="shared" si="13"/>
        <v>97.359006463620659</v>
      </c>
      <c r="Q84" s="3">
        <f t="shared" si="14"/>
        <v>22.634765986199195</v>
      </c>
      <c r="R84" s="3">
        <f t="shared" si="15"/>
        <v>147.7402417293271</v>
      </c>
      <c r="S84" s="3">
        <f t="shared" si="16"/>
        <v>50.733408043089995</v>
      </c>
      <c r="T84" s="3">
        <f t="shared" si="17"/>
        <v>20.711376658500445</v>
      </c>
      <c r="U84" s="71">
        <f t="shared" si="18"/>
        <v>1</v>
      </c>
      <c r="V84" s="3" t="str">
        <f>IF(U84='ITERASI-1'!T80,"Aman","Berubah")</f>
        <v>Aman</v>
      </c>
    </row>
    <row r="85" spans="1:22" x14ac:dyDescent="0.25">
      <c r="A85" s="49">
        <v>84</v>
      </c>
      <c r="B85" s="50">
        <v>1.78</v>
      </c>
      <c r="C85" s="51">
        <v>91.3</v>
      </c>
      <c r="D85" s="51">
        <v>29.9</v>
      </c>
      <c r="E85" s="51">
        <v>40</v>
      </c>
      <c r="F85" s="51">
        <v>285</v>
      </c>
      <c r="G85" s="26">
        <v>4</v>
      </c>
      <c r="I85" s="35">
        <v>69</v>
      </c>
      <c r="J85" s="32">
        <v>1.95</v>
      </c>
      <c r="K85" s="31">
        <v>91.3</v>
      </c>
      <c r="L85" s="31">
        <v>30.4</v>
      </c>
      <c r="M85" s="31">
        <v>42</v>
      </c>
      <c r="N85" s="31">
        <v>380</v>
      </c>
      <c r="O85" s="3">
        <f t="shared" si="12"/>
        <v>10.717424197241177</v>
      </c>
      <c r="P85" s="3">
        <f t="shared" si="13"/>
        <v>107.35643198981293</v>
      </c>
      <c r="Q85" s="3">
        <f t="shared" si="14"/>
        <v>32.634164325902383</v>
      </c>
      <c r="R85" s="3">
        <f t="shared" si="15"/>
        <v>137.7423982593595</v>
      </c>
      <c r="S85" s="3">
        <f t="shared" si="16"/>
        <v>60.723621639358782</v>
      </c>
      <c r="T85" s="3">
        <f t="shared" si="17"/>
        <v>10.717424197241177</v>
      </c>
      <c r="U85" s="71">
        <f t="shared" si="18"/>
        <v>1</v>
      </c>
      <c r="V85" s="3" t="str">
        <f>IF(U85='ITERASI-1'!T81,"Aman","Berubah")</f>
        <v>Aman</v>
      </c>
    </row>
    <row r="86" spans="1:22" x14ac:dyDescent="0.25">
      <c r="A86" s="49">
        <v>85</v>
      </c>
      <c r="B86" s="50">
        <v>1.81</v>
      </c>
      <c r="C86" s="51">
        <v>91.1</v>
      </c>
      <c r="D86" s="51">
        <v>29.8</v>
      </c>
      <c r="E86" s="51">
        <v>40</v>
      </c>
      <c r="F86" s="51">
        <v>312</v>
      </c>
      <c r="G86" s="26">
        <v>4</v>
      </c>
      <c r="I86" s="35">
        <v>70</v>
      </c>
      <c r="J86" s="32">
        <v>2.0499999999999998</v>
      </c>
      <c r="K86" s="31">
        <v>91.5</v>
      </c>
      <c r="L86" s="31">
        <v>30.3</v>
      </c>
      <c r="M86" s="31">
        <v>40</v>
      </c>
      <c r="N86" s="31">
        <v>390</v>
      </c>
      <c r="O86" s="3">
        <f t="shared" si="12"/>
        <v>20.795037823727974</v>
      </c>
      <c r="P86" s="3">
        <f t="shared" si="13"/>
        <v>97.342287776604721</v>
      </c>
      <c r="Q86" s="3">
        <f t="shared" si="14"/>
        <v>22.694100141887098</v>
      </c>
      <c r="R86" s="3">
        <f t="shared" si="15"/>
        <v>147.72249807744251</v>
      </c>
      <c r="S86" s="3">
        <f t="shared" si="16"/>
        <v>50.677028573111919</v>
      </c>
      <c r="T86" s="3">
        <f t="shared" si="17"/>
        <v>20.795037823727974</v>
      </c>
      <c r="U86" s="71">
        <f t="shared" si="18"/>
        <v>1</v>
      </c>
      <c r="V86" s="3" t="str">
        <f>IF(U86='ITERASI-1'!T82,"Aman","Berubah")</f>
        <v>Aman</v>
      </c>
    </row>
    <row r="87" spans="1:22" x14ac:dyDescent="0.25">
      <c r="A87" s="43">
        <v>86</v>
      </c>
      <c r="B87" s="44">
        <v>2.12</v>
      </c>
      <c r="C87" s="55">
        <v>85</v>
      </c>
      <c r="D87" s="45">
        <v>31.5</v>
      </c>
      <c r="E87" s="45">
        <v>40</v>
      </c>
      <c r="F87" s="45">
        <v>527</v>
      </c>
      <c r="G87" s="15">
        <v>2</v>
      </c>
      <c r="I87" s="35">
        <v>71</v>
      </c>
      <c r="J87" s="32">
        <v>2.08</v>
      </c>
      <c r="K87" s="31">
        <v>91.4</v>
      </c>
      <c r="L87" s="31">
        <v>30.3</v>
      </c>
      <c r="M87" s="31">
        <v>47</v>
      </c>
      <c r="N87" s="31">
        <v>382</v>
      </c>
      <c r="O87" s="3">
        <f t="shared" si="12"/>
        <v>13.726760594678215</v>
      </c>
      <c r="P87" s="3">
        <f t="shared" si="13"/>
        <v>105.56762353857991</v>
      </c>
      <c r="Q87" s="3">
        <f t="shared" si="14"/>
        <v>31.101633900005961</v>
      </c>
      <c r="R87" s="3">
        <f t="shared" si="15"/>
        <v>139.91612396804021</v>
      </c>
      <c r="S87" s="3">
        <f t="shared" si="16"/>
        <v>59.150965264031569</v>
      </c>
      <c r="T87" s="3">
        <f t="shared" si="17"/>
        <v>13.726760594678215</v>
      </c>
      <c r="U87" s="71">
        <f t="shared" si="18"/>
        <v>1</v>
      </c>
      <c r="V87" s="3" t="str">
        <f>IF(U87='ITERASI-1'!T83,"Aman","Berubah")</f>
        <v>Aman</v>
      </c>
    </row>
    <row r="88" spans="1:22" x14ac:dyDescent="0.25">
      <c r="A88" s="43">
        <v>87</v>
      </c>
      <c r="B88" s="44">
        <v>2.6</v>
      </c>
      <c r="C88" s="45">
        <v>86.4</v>
      </c>
      <c r="D88" s="45">
        <v>31.1</v>
      </c>
      <c r="E88" s="45">
        <v>42</v>
      </c>
      <c r="F88" s="45">
        <v>457</v>
      </c>
      <c r="G88" s="15">
        <v>2</v>
      </c>
      <c r="I88" s="35">
        <v>72</v>
      </c>
      <c r="J88" s="32">
        <v>1.98</v>
      </c>
      <c r="K88" s="31">
        <v>91.3</v>
      </c>
      <c r="L88" s="31">
        <v>30.4</v>
      </c>
      <c r="M88" s="31">
        <v>55</v>
      </c>
      <c r="N88" s="31">
        <v>393</v>
      </c>
      <c r="O88" s="3">
        <f t="shared" si="12"/>
        <v>27.122531342476318</v>
      </c>
      <c r="P88" s="3">
        <f t="shared" si="13"/>
        <v>95.512335885214299</v>
      </c>
      <c r="Q88" s="3">
        <f t="shared" si="14"/>
        <v>23.759674476936759</v>
      </c>
      <c r="R88" s="3">
        <f t="shared" si="15"/>
        <v>151.50276164558849</v>
      </c>
      <c r="S88" s="3">
        <f t="shared" si="16"/>
        <v>50.130506596948216</v>
      </c>
      <c r="T88" s="3">
        <f t="shared" si="17"/>
        <v>23.759674476936759</v>
      </c>
      <c r="U88" s="71">
        <f t="shared" si="18"/>
        <v>3</v>
      </c>
      <c r="V88" s="3" t="str">
        <f>IF(U88='ITERASI-1'!T84,"Aman","Berubah")</f>
        <v>Berubah</v>
      </c>
    </row>
    <row r="89" spans="1:22" x14ac:dyDescent="0.25">
      <c r="A89" s="43">
        <v>88</v>
      </c>
      <c r="B89" s="44">
        <v>2.93</v>
      </c>
      <c r="C89" s="45">
        <v>87.8</v>
      </c>
      <c r="D89" s="45">
        <v>30.7</v>
      </c>
      <c r="E89" s="45">
        <v>40</v>
      </c>
      <c r="F89" s="45">
        <v>527</v>
      </c>
      <c r="G89" s="15">
        <v>2</v>
      </c>
      <c r="I89" s="35">
        <v>73</v>
      </c>
      <c r="J89" s="32">
        <v>1.95</v>
      </c>
      <c r="K89" s="31">
        <v>91.3</v>
      </c>
      <c r="L89" s="31">
        <v>30.3</v>
      </c>
      <c r="M89" s="31">
        <v>50</v>
      </c>
      <c r="N89" s="31">
        <v>362</v>
      </c>
      <c r="O89" s="3">
        <f t="shared" si="12"/>
        <v>10.953683463730881</v>
      </c>
      <c r="P89" s="3">
        <f t="shared" si="13"/>
        <v>125.7298697853855</v>
      </c>
      <c r="Q89" s="3">
        <f t="shared" si="14"/>
        <v>51.316894696093996</v>
      </c>
      <c r="R89" s="3">
        <f t="shared" si="15"/>
        <v>120.16964125035906</v>
      </c>
      <c r="S89" s="3">
        <f t="shared" si="16"/>
        <v>79.368034445024961</v>
      </c>
      <c r="T89" s="3">
        <f t="shared" si="17"/>
        <v>10.953683463730881</v>
      </c>
      <c r="U89" s="71">
        <f t="shared" si="18"/>
        <v>1</v>
      </c>
      <c r="V89" s="3" t="str">
        <f>IF(U89='ITERASI-1'!T85,"Aman","Berubah")</f>
        <v>Aman</v>
      </c>
    </row>
    <row r="90" spans="1:22" x14ac:dyDescent="0.25">
      <c r="A90" s="49">
        <v>89</v>
      </c>
      <c r="B90" s="50">
        <v>2.5299999999999998</v>
      </c>
      <c r="C90" s="51">
        <v>88.6</v>
      </c>
      <c r="D90" s="51">
        <v>30.5</v>
      </c>
      <c r="E90" s="51">
        <v>40</v>
      </c>
      <c r="F90" s="51">
        <v>242</v>
      </c>
      <c r="G90" s="26">
        <v>4</v>
      </c>
      <c r="I90" s="35">
        <v>74</v>
      </c>
      <c r="J90" s="32">
        <v>2.0099999999999998</v>
      </c>
      <c r="K90" s="31">
        <v>91.2</v>
      </c>
      <c r="L90" s="31">
        <v>30.4</v>
      </c>
      <c r="M90" s="31">
        <v>47</v>
      </c>
      <c r="N90" s="31">
        <v>364</v>
      </c>
      <c r="O90" s="3">
        <f t="shared" si="12"/>
        <v>7.4099841266324331</v>
      </c>
      <c r="P90" s="3">
        <f t="shared" si="13"/>
        <v>123.53195641715546</v>
      </c>
      <c r="Q90" s="3">
        <f t="shared" si="14"/>
        <v>48.926959656716868</v>
      </c>
      <c r="R90" s="3">
        <f t="shared" si="15"/>
        <v>121.94534798113457</v>
      </c>
      <c r="S90" s="3">
        <f t="shared" si="16"/>
        <v>77.037516563901107</v>
      </c>
      <c r="T90" s="3">
        <f t="shared" si="17"/>
        <v>7.4099841266324331</v>
      </c>
      <c r="U90" s="71">
        <f t="shared" si="18"/>
        <v>1</v>
      </c>
      <c r="V90" s="3" t="str">
        <f>IF(U90='ITERASI-1'!T86,"Aman","Berubah")</f>
        <v>Aman</v>
      </c>
    </row>
    <row r="91" spans="1:22" x14ac:dyDescent="0.25">
      <c r="A91" s="49">
        <v>90</v>
      </c>
      <c r="B91" s="50">
        <v>2.4500000000000002</v>
      </c>
      <c r="C91" s="51">
        <v>88.9</v>
      </c>
      <c r="D91" s="51">
        <v>30.3</v>
      </c>
      <c r="E91" s="51">
        <v>40</v>
      </c>
      <c r="F91" s="51">
        <v>225</v>
      </c>
      <c r="G91" s="26">
        <v>4</v>
      </c>
      <c r="I91" s="35">
        <v>75</v>
      </c>
      <c r="J91" s="32">
        <v>1.98</v>
      </c>
      <c r="K91" s="31">
        <v>91.2</v>
      </c>
      <c r="L91" s="31">
        <v>30.4</v>
      </c>
      <c r="M91" s="31">
        <v>42</v>
      </c>
      <c r="N91" s="31">
        <v>357</v>
      </c>
      <c r="O91" s="3">
        <f t="shared" si="12"/>
        <v>12.300577483338397</v>
      </c>
      <c r="P91" s="3">
        <f t="shared" si="13"/>
        <v>130.35185578368262</v>
      </c>
      <c r="Q91" s="3">
        <f t="shared" si="14"/>
        <v>55.63103568377997</v>
      </c>
      <c r="R91" s="3">
        <f t="shared" si="15"/>
        <v>114.74732060592962</v>
      </c>
      <c r="S91" s="3">
        <f t="shared" si="16"/>
        <v>83.70822953370039</v>
      </c>
      <c r="T91" s="3">
        <f t="shared" si="17"/>
        <v>12.300577483338397</v>
      </c>
      <c r="U91" s="71">
        <f t="shared" si="18"/>
        <v>1</v>
      </c>
      <c r="V91" s="3" t="str">
        <f>IF(U91='ITERASI-1'!T87,"Aman","Berubah")</f>
        <v>Aman</v>
      </c>
    </row>
    <row r="92" spans="1:22" x14ac:dyDescent="0.25">
      <c r="A92" s="49">
        <v>91</v>
      </c>
      <c r="B92" s="50">
        <v>2.37</v>
      </c>
      <c r="C92" s="51">
        <v>89.2</v>
      </c>
      <c r="D92" s="51">
        <v>30.2</v>
      </c>
      <c r="E92" s="51">
        <v>40</v>
      </c>
      <c r="F92" s="51">
        <v>221</v>
      </c>
      <c r="G92" s="26">
        <v>4</v>
      </c>
      <c r="I92" s="58">
        <v>76</v>
      </c>
      <c r="J92" s="59">
        <v>1.95</v>
      </c>
      <c r="K92" s="61">
        <v>91</v>
      </c>
      <c r="L92" s="60">
        <v>30.4</v>
      </c>
      <c r="M92" s="60">
        <v>40</v>
      </c>
      <c r="N92" s="60">
        <v>410</v>
      </c>
      <c r="O92" s="3">
        <f t="shared" si="12"/>
        <v>40.752595190453121</v>
      </c>
      <c r="P92" s="3">
        <f t="shared" si="13"/>
        <v>77.338844204685813</v>
      </c>
      <c r="Q92" s="3">
        <f t="shared" si="14"/>
        <v>3.1888369745096719</v>
      </c>
      <c r="R92" s="3">
        <f t="shared" si="15"/>
        <v>167.7228984910528</v>
      </c>
      <c r="S92" s="3">
        <f t="shared" si="16"/>
        <v>30.682539415765461</v>
      </c>
      <c r="T92" s="3">
        <f t="shared" si="17"/>
        <v>3.1888369745096719</v>
      </c>
      <c r="U92" s="71">
        <f t="shared" si="18"/>
        <v>3</v>
      </c>
      <c r="V92" s="3" t="str">
        <f>IF(U92='ITERASI-1'!T88,"Aman","Berubah")</f>
        <v>Aman</v>
      </c>
    </row>
    <row r="93" spans="1:22" x14ac:dyDescent="0.25">
      <c r="A93" s="49">
        <v>92</v>
      </c>
      <c r="B93" s="50">
        <v>2.41</v>
      </c>
      <c r="C93" s="51">
        <v>90.3</v>
      </c>
      <c r="D93" s="51">
        <v>30.1</v>
      </c>
      <c r="E93" s="51">
        <v>40</v>
      </c>
      <c r="F93" s="51">
        <v>189</v>
      </c>
      <c r="G93" s="26">
        <v>4</v>
      </c>
      <c r="I93" s="35">
        <v>77</v>
      </c>
      <c r="J93" s="32">
        <v>2.0499999999999998</v>
      </c>
      <c r="K93" s="33">
        <v>91</v>
      </c>
      <c r="L93" s="31">
        <v>30.4</v>
      </c>
      <c r="M93" s="31">
        <v>45</v>
      </c>
      <c r="N93" s="31">
        <v>413</v>
      </c>
      <c r="O93" s="3">
        <f t="shared" si="12"/>
        <v>43.82646952953899</v>
      </c>
      <c r="P93" s="3">
        <f t="shared" si="13"/>
        <v>74.502288485544724</v>
      </c>
      <c r="Q93" s="3">
        <f t="shared" si="14"/>
        <v>3.5053075827949822</v>
      </c>
      <c r="R93" s="3">
        <f t="shared" si="15"/>
        <v>170.8069847466432</v>
      </c>
      <c r="S93" s="3">
        <f t="shared" si="16"/>
        <v>28.223534358167612</v>
      </c>
      <c r="T93" s="3">
        <f t="shared" si="17"/>
        <v>3.5053075827949822</v>
      </c>
      <c r="U93" s="71">
        <f t="shared" si="18"/>
        <v>3</v>
      </c>
      <c r="V93" s="3" t="str">
        <f>IF(U93='ITERASI-1'!T89,"Aman","Berubah")</f>
        <v>Aman</v>
      </c>
    </row>
    <row r="94" spans="1:22" x14ac:dyDescent="0.25">
      <c r="A94" s="49">
        <v>93</v>
      </c>
      <c r="B94" s="50">
        <v>1.2</v>
      </c>
      <c r="C94" s="51">
        <v>90.5</v>
      </c>
      <c r="D94" s="52">
        <v>30</v>
      </c>
      <c r="E94" s="51">
        <v>40</v>
      </c>
      <c r="F94" s="51">
        <v>188</v>
      </c>
      <c r="G94" s="26">
        <v>4</v>
      </c>
      <c r="I94" s="35">
        <v>78</v>
      </c>
      <c r="J94" s="32">
        <v>2.08</v>
      </c>
      <c r="K94" s="33">
        <v>91</v>
      </c>
      <c r="L94" s="31">
        <v>30.4</v>
      </c>
      <c r="M94" s="31">
        <v>41</v>
      </c>
      <c r="N94" s="31">
        <v>354</v>
      </c>
      <c r="O94" s="3">
        <f t="shared" si="12"/>
        <v>15.325380574620162</v>
      </c>
      <c r="P94" s="3">
        <f t="shared" si="13"/>
        <v>133.34029075858254</v>
      </c>
      <c r="Q94" s="3">
        <f t="shared" si="14"/>
        <v>58.635114319407613</v>
      </c>
      <c r="R94" s="3">
        <f t="shared" si="15"/>
        <v>111.73285347756944</v>
      </c>
      <c r="S94" s="3">
        <f t="shared" si="16"/>
        <v>86.684966160997817</v>
      </c>
      <c r="T94" s="3">
        <f t="shared" si="17"/>
        <v>15.325380574620162</v>
      </c>
      <c r="U94" s="71">
        <f t="shared" si="18"/>
        <v>1</v>
      </c>
      <c r="V94" s="3" t="str">
        <f>IF(U94='ITERASI-1'!T90,"Aman","Berubah")</f>
        <v>Aman</v>
      </c>
    </row>
    <row r="95" spans="1:22" x14ac:dyDescent="0.25">
      <c r="A95" s="49">
        <v>94</v>
      </c>
      <c r="B95" s="50">
        <v>1.23</v>
      </c>
      <c r="C95" s="51">
        <v>90.4</v>
      </c>
      <c r="D95" s="52">
        <v>30</v>
      </c>
      <c r="E95" s="51">
        <v>40</v>
      </c>
      <c r="F95" s="51">
        <v>195</v>
      </c>
      <c r="G95" s="26">
        <v>4</v>
      </c>
      <c r="I95" s="35">
        <v>79</v>
      </c>
      <c r="J95" s="32">
        <v>2.12</v>
      </c>
      <c r="K95" s="31">
        <v>91.1</v>
      </c>
      <c r="L95" s="31">
        <v>30.3</v>
      </c>
      <c r="M95" s="31">
        <v>43</v>
      </c>
      <c r="N95" s="31">
        <v>404</v>
      </c>
      <c r="O95" s="3">
        <f t="shared" si="12"/>
        <v>34.731977913112623</v>
      </c>
      <c r="P95" s="3">
        <f t="shared" si="13"/>
        <v>83.391139454880516</v>
      </c>
      <c r="Q95" s="3">
        <f t="shared" si="14"/>
        <v>8.7742253931614957</v>
      </c>
      <c r="R95" s="3">
        <f t="shared" si="15"/>
        <v>161.75773950646072</v>
      </c>
      <c r="S95" s="3">
        <f t="shared" si="16"/>
        <v>36.845233409492764</v>
      </c>
      <c r="T95" s="3">
        <f t="shared" si="17"/>
        <v>8.7742253931614957</v>
      </c>
      <c r="U95" s="71">
        <f t="shared" si="18"/>
        <v>3</v>
      </c>
      <c r="V95" s="3" t="str">
        <f>IF(U95='ITERASI-1'!T91,"Aman","Berubah")</f>
        <v>Aman</v>
      </c>
    </row>
    <row r="96" spans="1:22" x14ac:dyDescent="0.25">
      <c r="A96" s="46">
        <v>95</v>
      </c>
      <c r="B96" s="47">
        <v>1.34</v>
      </c>
      <c r="C96" s="48">
        <v>91.3</v>
      </c>
      <c r="D96" s="48">
        <v>29.8</v>
      </c>
      <c r="E96" s="48">
        <v>40</v>
      </c>
      <c r="F96" s="48">
        <v>352</v>
      </c>
      <c r="G96" s="12">
        <v>1</v>
      </c>
      <c r="I96" s="35">
        <v>80</v>
      </c>
      <c r="J96" s="32">
        <v>1.98</v>
      </c>
      <c r="K96" s="33">
        <v>91</v>
      </c>
      <c r="L96" s="31">
        <v>30.4</v>
      </c>
      <c r="M96" s="31">
        <v>48</v>
      </c>
      <c r="N96" s="31">
        <v>413</v>
      </c>
      <c r="O96" s="3">
        <f t="shared" si="12"/>
        <v>44.144186552972172</v>
      </c>
      <c r="P96" s="3">
        <f t="shared" si="13"/>
        <v>74.759612355758847</v>
      </c>
      <c r="Q96" s="3">
        <f t="shared" si="14"/>
        <v>6.4383329558201634</v>
      </c>
      <c r="R96" s="3">
        <f t="shared" si="15"/>
        <v>170.92714584360203</v>
      </c>
      <c r="S96" s="3">
        <f t="shared" si="16"/>
        <v>28.95619147954373</v>
      </c>
      <c r="T96" s="3">
        <f t="shared" si="17"/>
        <v>6.4383329558201634</v>
      </c>
      <c r="U96" s="71">
        <f t="shared" si="18"/>
        <v>3</v>
      </c>
      <c r="V96" s="3" t="str">
        <f>IF(U96='ITERASI-1'!T92,"Aman","Berubah")</f>
        <v>Aman</v>
      </c>
    </row>
    <row r="97" spans="1:22" x14ac:dyDescent="0.25">
      <c r="A97" s="46">
        <v>96</v>
      </c>
      <c r="B97" s="47">
        <v>1.36</v>
      </c>
      <c r="C97" s="48">
        <v>91.1</v>
      </c>
      <c r="D97" s="48">
        <v>29.9</v>
      </c>
      <c r="E97" s="48">
        <v>40</v>
      </c>
      <c r="F97" s="48">
        <v>352</v>
      </c>
      <c r="G97" s="12">
        <v>1</v>
      </c>
      <c r="I97" s="35">
        <v>81</v>
      </c>
      <c r="J97" s="32">
        <v>2.0499999999999998</v>
      </c>
      <c r="K97" s="31">
        <v>90.6</v>
      </c>
      <c r="L97" s="31">
        <v>30.4</v>
      </c>
      <c r="M97" s="31">
        <v>40</v>
      </c>
      <c r="N97" s="31">
        <v>282</v>
      </c>
      <c r="O97" s="3">
        <f t="shared" si="12"/>
        <v>87.31490574212944</v>
      </c>
      <c r="P97" s="3">
        <f t="shared" si="13"/>
        <v>205.33497264125106</v>
      </c>
      <c r="Q97" s="3">
        <f t="shared" si="14"/>
        <v>130.63999074268949</v>
      </c>
      <c r="R97" s="3">
        <f t="shared" si="15"/>
        <v>39.741530396299538</v>
      </c>
      <c r="S97" s="3">
        <f t="shared" si="16"/>
        <v>158.6713413264454</v>
      </c>
      <c r="T97" s="3">
        <f t="shared" si="17"/>
        <v>39.741530396299538</v>
      </c>
      <c r="U97" s="71">
        <f t="shared" si="18"/>
        <v>4</v>
      </c>
      <c r="V97" s="3" t="str">
        <f>IF(U97='ITERASI-1'!T93,"Aman","Berubah")</f>
        <v>Aman</v>
      </c>
    </row>
    <row r="98" spans="1:22" x14ac:dyDescent="0.25">
      <c r="A98" s="46">
        <v>97</v>
      </c>
      <c r="B98" s="47">
        <v>1.45</v>
      </c>
      <c r="C98" s="48">
        <v>91.1</v>
      </c>
      <c r="D98" s="53">
        <v>30</v>
      </c>
      <c r="E98" s="48">
        <v>40</v>
      </c>
      <c r="F98" s="48">
        <v>338</v>
      </c>
      <c r="G98" s="12">
        <v>1</v>
      </c>
      <c r="I98" s="35">
        <v>82</v>
      </c>
      <c r="J98" s="32">
        <v>2.12</v>
      </c>
      <c r="K98" s="31">
        <v>90.5</v>
      </c>
      <c r="L98" s="31">
        <v>30.4</v>
      </c>
      <c r="M98" s="31">
        <v>40</v>
      </c>
      <c r="N98" s="31">
        <v>280</v>
      </c>
      <c r="O98" s="3">
        <f t="shared" si="12"/>
        <v>89.31553778462596</v>
      </c>
      <c r="P98" s="3">
        <f t="shared" si="13"/>
        <v>207.33513644881802</v>
      </c>
      <c r="Q98" s="3">
        <f t="shared" si="14"/>
        <v>132.64080077883276</v>
      </c>
      <c r="R98" s="3">
        <f t="shared" si="15"/>
        <v>37.746744101180433</v>
      </c>
      <c r="S98" s="3">
        <f t="shared" si="16"/>
        <v>160.6720818675935</v>
      </c>
      <c r="T98" s="3">
        <f t="shared" si="17"/>
        <v>37.746744101180433</v>
      </c>
      <c r="U98" s="71">
        <f t="shared" si="18"/>
        <v>4</v>
      </c>
      <c r="V98" s="3" t="str">
        <f>IF(U98='ITERASI-1'!T94,"Aman","Berubah")</f>
        <v>Aman</v>
      </c>
    </row>
    <row r="99" spans="1:22" x14ac:dyDescent="0.25">
      <c r="A99" s="49">
        <v>98</v>
      </c>
      <c r="B99" s="50">
        <v>1.6</v>
      </c>
      <c r="C99" s="51">
        <v>91.3</v>
      </c>
      <c r="D99" s="51">
        <v>29.9</v>
      </c>
      <c r="E99" s="51">
        <v>40</v>
      </c>
      <c r="F99" s="51">
        <v>255</v>
      </c>
      <c r="G99" s="26">
        <v>4</v>
      </c>
      <c r="I99" s="35">
        <v>83</v>
      </c>
      <c r="J99" s="32">
        <v>1.78</v>
      </c>
      <c r="K99" s="31">
        <v>90.4</v>
      </c>
      <c r="L99" s="33">
        <v>30</v>
      </c>
      <c r="M99" s="31">
        <v>40</v>
      </c>
      <c r="N99" s="31">
        <v>347</v>
      </c>
      <c r="O99" s="3">
        <f t="shared" si="12"/>
        <v>22.384846952576616</v>
      </c>
      <c r="P99" s="3">
        <f t="shared" si="13"/>
        <v>140.33398010787215</v>
      </c>
      <c r="Q99" s="3">
        <f t="shared" si="14"/>
        <v>65.654574336065878</v>
      </c>
      <c r="R99" s="3">
        <f t="shared" si="15"/>
        <v>104.72797556641683</v>
      </c>
      <c r="S99" s="3">
        <f t="shared" si="16"/>
        <v>93.673349242638579</v>
      </c>
      <c r="T99" s="3">
        <f t="shared" si="17"/>
        <v>22.384846952576616</v>
      </c>
      <c r="U99" s="71">
        <f t="shared" si="18"/>
        <v>1</v>
      </c>
      <c r="V99" s="3" t="str">
        <f>IF(U99='ITERASI-1'!T95,"Aman","Berubah")</f>
        <v>Aman</v>
      </c>
    </row>
    <row r="100" spans="1:22" x14ac:dyDescent="0.25">
      <c r="A100" s="46">
        <v>99</v>
      </c>
      <c r="B100" s="47">
        <v>1.72</v>
      </c>
      <c r="C100" s="53">
        <v>91</v>
      </c>
      <c r="D100" s="53">
        <v>30</v>
      </c>
      <c r="E100" s="48">
        <v>40</v>
      </c>
      <c r="F100" s="48">
        <v>367</v>
      </c>
      <c r="G100" s="12">
        <v>1</v>
      </c>
      <c r="I100" s="35">
        <v>84</v>
      </c>
      <c r="J100" s="32">
        <v>1.78</v>
      </c>
      <c r="K100" s="31">
        <v>91.3</v>
      </c>
      <c r="L100" s="31">
        <v>29.9</v>
      </c>
      <c r="M100" s="31">
        <v>40</v>
      </c>
      <c r="N100" s="31">
        <v>285</v>
      </c>
      <c r="O100" s="3">
        <f t="shared" si="12"/>
        <v>84.311973485918841</v>
      </c>
      <c r="P100" s="3">
        <f t="shared" si="13"/>
        <v>202.33573413080052</v>
      </c>
      <c r="Q100" s="3">
        <f t="shared" si="14"/>
        <v>127.63603774502717</v>
      </c>
      <c r="R100" s="3">
        <f t="shared" si="15"/>
        <v>42.724888136073567</v>
      </c>
      <c r="S100" s="3">
        <f t="shared" si="16"/>
        <v>155.6683965731859</v>
      </c>
      <c r="T100" s="3">
        <f t="shared" si="17"/>
        <v>42.724888136073567</v>
      </c>
      <c r="U100" s="71">
        <f t="shared" si="18"/>
        <v>4</v>
      </c>
      <c r="V100" s="3" t="str">
        <f>IF(U100='ITERASI-1'!T96,"Aman","Berubah")</f>
        <v>Aman</v>
      </c>
    </row>
    <row r="101" spans="1:22" x14ac:dyDescent="0.25">
      <c r="A101" s="49">
        <v>100</v>
      </c>
      <c r="B101" s="50">
        <v>1.78</v>
      </c>
      <c r="C101" s="51">
        <v>88.7</v>
      </c>
      <c r="D101" s="52">
        <v>30</v>
      </c>
      <c r="E101" s="51">
        <v>40</v>
      </c>
      <c r="F101" s="51">
        <v>312</v>
      </c>
      <c r="G101" s="26">
        <v>4</v>
      </c>
      <c r="I101" s="35">
        <v>85</v>
      </c>
      <c r="J101" s="32">
        <v>1.81</v>
      </c>
      <c r="K101" s="31">
        <v>91.1</v>
      </c>
      <c r="L101" s="31">
        <v>29.8</v>
      </c>
      <c r="M101" s="31">
        <v>40</v>
      </c>
      <c r="N101" s="31">
        <v>312</v>
      </c>
      <c r="O101" s="3">
        <f t="shared" si="12"/>
        <v>57.322353389321691</v>
      </c>
      <c r="P101" s="3">
        <f t="shared" si="13"/>
        <v>175.3353698570732</v>
      </c>
      <c r="Q101" s="3">
        <f t="shared" si="14"/>
        <v>100.63978528022604</v>
      </c>
      <c r="R101" s="3">
        <f t="shared" si="15"/>
        <v>69.724460372526366</v>
      </c>
      <c r="S101" s="3">
        <f t="shared" si="16"/>
        <v>128.66906760497389</v>
      </c>
      <c r="T101" s="3">
        <f t="shared" si="17"/>
        <v>57.322353389321691</v>
      </c>
      <c r="U101" s="71">
        <f t="shared" si="18"/>
        <v>1</v>
      </c>
      <c r="V101" s="3" t="str">
        <f>IF(U101='ITERASI-1'!T97,"Aman","Berubah")</f>
        <v>Berubah</v>
      </c>
    </row>
    <row r="102" spans="1:22" x14ac:dyDescent="0.25">
      <c r="I102" s="35">
        <v>86</v>
      </c>
      <c r="J102" s="32">
        <v>2.12</v>
      </c>
      <c r="K102" s="33">
        <v>85</v>
      </c>
      <c r="L102" s="31">
        <v>31.5</v>
      </c>
      <c r="M102" s="31">
        <v>40</v>
      </c>
      <c r="N102" s="31">
        <v>527</v>
      </c>
      <c r="O102" s="3">
        <f t="shared" si="12"/>
        <v>157.85067666339054</v>
      </c>
      <c r="P102" s="3">
        <f t="shared" si="13"/>
        <v>40.070131930362649</v>
      </c>
      <c r="Q102" s="3">
        <f t="shared" si="14"/>
        <v>114.57995911698521</v>
      </c>
      <c r="R102" s="3">
        <f t="shared" si="15"/>
        <v>284.80060093026492</v>
      </c>
      <c r="S102" s="3">
        <f t="shared" si="16"/>
        <v>86.578353097064607</v>
      </c>
      <c r="T102" s="3">
        <f t="shared" si="17"/>
        <v>40.070131930362649</v>
      </c>
      <c r="U102" s="71">
        <f t="shared" si="18"/>
        <v>2</v>
      </c>
      <c r="V102" s="3" t="str">
        <f>IF(U102='ITERASI-1'!T98,"Aman","Berubah")</f>
        <v>Aman</v>
      </c>
    </row>
    <row r="103" spans="1:22" x14ac:dyDescent="0.25">
      <c r="I103" s="35">
        <v>87</v>
      </c>
      <c r="J103" s="32">
        <v>2.6</v>
      </c>
      <c r="K103" s="31">
        <v>86.4</v>
      </c>
      <c r="L103" s="31">
        <v>31.1</v>
      </c>
      <c r="M103" s="31">
        <v>42</v>
      </c>
      <c r="N103" s="31">
        <v>457</v>
      </c>
      <c r="O103" s="3">
        <f t="shared" si="12"/>
        <v>87.854671985939035</v>
      </c>
      <c r="P103" s="3">
        <f t="shared" si="13"/>
        <v>30.702764363870106</v>
      </c>
      <c r="Q103" s="3">
        <f t="shared" si="14"/>
        <v>44.691849718377064</v>
      </c>
      <c r="R103" s="3">
        <f t="shared" si="15"/>
        <v>214.80131288760782</v>
      </c>
      <c r="S103" s="3">
        <f t="shared" si="16"/>
        <v>17.309397014338753</v>
      </c>
      <c r="T103" s="3">
        <f t="shared" si="17"/>
        <v>17.309397014338753</v>
      </c>
      <c r="U103" s="71">
        <f t="shared" si="18"/>
        <v>5</v>
      </c>
      <c r="V103" s="3" t="str">
        <f>IF(U103='ITERASI-1'!T99,"Aman","Berubah")</f>
        <v>Berubah</v>
      </c>
    </row>
    <row r="104" spans="1:22" x14ac:dyDescent="0.25">
      <c r="I104" s="35">
        <v>88</v>
      </c>
      <c r="J104" s="32">
        <v>2.93</v>
      </c>
      <c r="K104" s="31">
        <v>87.8</v>
      </c>
      <c r="L104" s="31">
        <v>30.7</v>
      </c>
      <c r="M104" s="31">
        <v>40</v>
      </c>
      <c r="N104" s="31">
        <v>527</v>
      </c>
      <c r="O104" s="3">
        <f t="shared" si="12"/>
        <v>157.76357891295319</v>
      </c>
      <c r="P104" s="3">
        <f t="shared" si="13"/>
        <v>39.790016204863939</v>
      </c>
      <c r="Q104" s="3">
        <f t="shared" si="14"/>
        <v>114.45688000836822</v>
      </c>
      <c r="R104" s="3">
        <f t="shared" si="15"/>
        <v>284.75031519954462</v>
      </c>
      <c r="S104" s="3">
        <f t="shared" si="16"/>
        <v>86.422956199920236</v>
      </c>
      <c r="T104" s="3">
        <f t="shared" si="17"/>
        <v>39.790016204863939</v>
      </c>
      <c r="U104" s="71">
        <f t="shared" si="18"/>
        <v>2</v>
      </c>
      <c r="V104" s="3" t="str">
        <f>IF(U104='ITERASI-1'!T100,"Aman","Berubah")</f>
        <v>Aman</v>
      </c>
    </row>
    <row r="105" spans="1:22" x14ac:dyDescent="0.25">
      <c r="I105" s="35">
        <v>89</v>
      </c>
      <c r="J105" s="32">
        <v>2.5299999999999998</v>
      </c>
      <c r="K105" s="31">
        <v>88.6</v>
      </c>
      <c r="L105" s="31">
        <v>30.5</v>
      </c>
      <c r="M105" s="31">
        <v>40</v>
      </c>
      <c r="N105" s="31">
        <v>242</v>
      </c>
      <c r="O105" s="3">
        <f t="shared" si="12"/>
        <v>127.33663193057848</v>
      </c>
      <c r="P105" s="3">
        <f t="shared" si="13"/>
        <v>245.34336086985655</v>
      </c>
      <c r="Q105" s="3">
        <f t="shared" si="14"/>
        <v>170.66089001657645</v>
      </c>
      <c r="R105" s="3">
        <f t="shared" si="15"/>
        <v>3.2586755346306009</v>
      </c>
      <c r="S105" s="3">
        <f t="shared" si="16"/>
        <v>198.6897531957801</v>
      </c>
      <c r="T105" s="3">
        <f t="shared" si="17"/>
        <v>3.2586755346306009</v>
      </c>
      <c r="U105" s="71">
        <f t="shared" si="18"/>
        <v>4</v>
      </c>
      <c r="V105" s="3" t="str">
        <f>IF(U105='ITERASI-1'!T101,"Aman","Berubah")</f>
        <v>Aman</v>
      </c>
    </row>
    <row r="106" spans="1:22" x14ac:dyDescent="0.25">
      <c r="I106" s="35">
        <v>90</v>
      </c>
      <c r="J106" s="32">
        <v>2.4500000000000002</v>
      </c>
      <c r="K106" s="31">
        <v>88.9</v>
      </c>
      <c r="L106" s="31">
        <v>30.3</v>
      </c>
      <c r="M106" s="31">
        <v>40</v>
      </c>
      <c r="N106" s="31">
        <v>225</v>
      </c>
      <c r="O106" s="3">
        <f t="shared" si="12"/>
        <v>144.32522393801074</v>
      </c>
      <c r="P106" s="3">
        <f t="shared" si="13"/>
        <v>262.34015639289765</v>
      </c>
      <c r="Q106" s="3">
        <f t="shared" si="14"/>
        <v>187.6524611649152</v>
      </c>
      <c r="R106" s="3">
        <f t="shared" si="15"/>
        <v>17.524801803158859</v>
      </c>
      <c r="S106" s="3">
        <f t="shared" si="16"/>
        <v>215.68361062367876</v>
      </c>
      <c r="T106" s="3">
        <f t="shared" si="17"/>
        <v>17.524801803158859</v>
      </c>
      <c r="U106" s="71">
        <f t="shared" si="18"/>
        <v>4</v>
      </c>
      <c r="V106" s="3" t="str">
        <f>IF(U106='ITERASI-1'!T102,"Aman","Berubah")</f>
        <v>Aman</v>
      </c>
    </row>
    <row r="107" spans="1:22" x14ac:dyDescent="0.25">
      <c r="I107" s="35">
        <v>91</v>
      </c>
      <c r="J107" s="32">
        <v>2.37</v>
      </c>
      <c r="K107" s="31">
        <v>89.2</v>
      </c>
      <c r="L107" s="31">
        <v>30.2</v>
      </c>
      <c r="M107" s="31">
        <v>40</v>
      </c>
      <c r="N107" s="31">
        <v>221</v>
      </c>
      <c r="O107" s="3">
        <f t="shared" si="12"/>
        <v>148.31931375051468</v>
      </c>
      <c r="P107" s="3">
        <f t="shared" si="13"/>
        <v>266.33810602862792</v>
      </c>
      <c r="Q107" s="3">
        <f t="shared" si="14"/>
        <v>191.64759529211423</v>
      </c>
      <c r="R107" s="3">
        <f t="shared" si="15"/>
        <v>21.43914154624667</v>
      </c>
      <c r="S107" s="3">
        <f t="shared" si="16"/>
        <v>219.67975454814524</v>
      </c>
      <c r="T107" s="3">
        <f t="shared" si="17"/>
        <v>21.43914154624667</v>
      </c>
      <c r="U107" s="71">
        <f t="shared" si="18"/>
        <v>4</v>
      </c>
      <c r="V107" s="3" t="str">
        <f>IF(U107='ITERASI-1'!T103,"Aman","Berubah")</f>
        <v>Aman</v>
      </c>
    </row>
    <row r="108" spans="1:22" x14ac:dyDescent="0.25">
      <c r="I108" s="35">
        <v>92</v>
      </c>
      <c r="J108" s="32">
        <v>2.41</v>
      </c>
      <c r="K108" s="31">
        <v>90.3</v>
      </c>
      <c r="L108" s="31">
        <v>30.1</v>
      </c>
      <c r="M108" s="31">
        <v>40</v>
      </c>
      <c r="N108" s="31">
        <v>189</v>
      </c>
      <c r="O108" s="3">
        <f t="shared" si="12"/>
        <v>180.30522278835119</v>
      </c>
      <c r="P108" s="3">
        <f t="shared" si="13"/>
        <v>298.33522351472902</v>
      </c>
      <c r="Q108" s="3">
        <f t="shared" si="14"/>
        <v>223.63612047531589</v>
      </c>
      <c r="R108" s="3">
        <f t="shared" si="15"/>
        <v>53.307107727206514</v>
      </c>
      <c r="S108" s="3">
        <f t="shared" si="16"/>
        <v>251.67164909527125</v>
      </c>
      <c r="T108" s="3">
        <f t="shared" si="17"/>
        <v>53.307107727206514</v>
      </c>
      <c r="U108" s="71">
        <f t="shared" si="18"/>
        <v>4</v>
      </c>
      <c r="V108" s="3" t="str">
        <f>IF(U108='ITERASI-1'!T104,"Aman","Berubah")</f>
        <v>Aman</v>
      </c>
    </row>
    <row r="109" spans="1:22" x14ac:dyDescent="0.25">
      <c r="I109" s="35">
        <v>93</v>
      </c>
      <c r="J109" s="32">
        <v>1.2</v>
      </c>
      <c r="K109" s="31">
        <v>90.5</v>
      </c>
      <c r="L109" s="33">
        <v>30</v>
      </c>
      <c r="M109" s="31">
        <v>40</v>
      </c>
      <c r="N109" s="31">
        <v>188</v>
      </c>
      <c r="O109" s="3">
        <f t="shared" si="12"/>
        <v>181.30322222662494</v>
      </c>
      <c r="P109" s="3">
        <f t="shared" si="13"/>
        <v>299.33340064146421</v>
      </c>
      <c r="Q109" s="3">
        <f t="shared" si="14"/>
        <v>224.63298384531601</v>
      </c>
      <c r="R109" s="3">
        <f t="shared" si="15"/>
        <v>54.291570047660251</v>
      </c>
      <c r="S109" s="3">
        <f t="shared" si="16"/>
        <v>252.66828034335191</v>
      </c>
      <c r="T109" s="3">
        <f t="shared" si="17"/>
        <v>54.291570047660251</v>
      </c>
      <c r="U109" s="71">
        <f t="shared" si="18"/>
        <v>4</v>
      </c>
      <c r="V109" s="3" t="str">
        <f>IF(U109='ITERASI-1'!T105,"Aman","Berubah")</f>
        <v>Aman</v>
      </c>
    </row>
    <row r="110" spans="1:22" x14ac:dyDescent="0.25">
      <c r="I110" s="35">
        <v>94</v>
      </c>
      <c r="J110" s="32">
        <v>1.23</v>
      </c>
      <c r="K110" s="31">
        <v>90.4</v>
      </c>
      <c r="L110" s="33">
        <v>30</v>
      </c>
      <c r="M110" s="31">
        <v>40</v>
      </c>
      <c r="N110" s="31">
        <v>195</v>
      </c>
      <c r="O110" s="3">
        <f t="shared" si="12"/>
        <v>174.3040860529579</v>
      </c>
      <c r="P110" s="3">
        <f t="shared" si="13"/>
        <v>292.33337571384146</v>
      </c>
      <c r="Q110" s="3">
        <f t="shared" si="14"/>
        <v>217.63367359223159</v>
      </c>
      <c r="R110" s="3">
        <f t="shared" si="15"/>
        <v>47.295548270846801</v>
      </c>
      <c r="S110" s="3">
        <f t="shared" si="16"/>
        <v>245.66864748749146</v>
      </c>
      <c r="T110" s="3">
        <f t="shared" si="17"/>
        <v>47.295548270846801</v>
      </c>
      <c r="U110" s="71">
        <f t="shared" si="18"/>
        <v>4</v>
      </c>
      <c r="V110" s="3" t="str">
        <f>IF(U110='ITERASI-1'!T106,"Aman","Berubah")</f>
        <v>Aman</v>
      </c>
    </row>
    <row r="111" spans="1:22" x14ac:dyDescent="0.25">
      <c r="I111" s="35">
        <v>95</v>
      </c>
      <c r="J111" s="32">
        <v>1.34</v>
      </c>
      <c r="K111" s="31">
        <v>91.3</v>
      </c>
      <c r="L111" s="31">
        <v>29.8</v>
      </c>
      <c r="M111" s="31">
        <v>40</v>
      </c>
      <c r="N111" s="31">
        <v>352</v>
      </c>
      <c r="O111" s="3">
        <f t="shared" si="12"/>
        <v>17.394354632761701</v>
      </c>
      <c r="P111" s="3">
        <f t="shared" si="13"/>
        <v>135.33639140890128</v>
      </c>
      <c r="Q111" s="3">
        <f t="shared" si="14"/>
        <v>60.647414876893144</v>
      </c>
      <c r="R111" s="3">
        <f t="shared" si="15"/>
        <v>109.72111046758504</v>
      </c>
      <c r="S111" s="3">
        <f t="shared" si="16"/>
        <v>88.66832406032421</v>
      </c>
      <c r="T111" s="3">
        <f t="shared" si="17"/>
        <v>17.394354632761701</v>
      </c>
      <c r="U111" s="71">
        <f t="shared" si="18"/>
        <v>1</v>
      </c>
      <c r="V111" s="3" t="str">
        <f>IF(U111='ITERASI-1'!T107,"Aman","Berubah")</f>
        <v>Aman</v>
      </c>
    </row>
    <row r="112" spans="1:22" x14ac:dyDescent="0.25">
      <c r="I112" s="35">
        <v>96</v>
      </c>
      <c r="J112" s="32">
        <v>1.36</v>
      </c>
      <c r="K112" s="31">
        <v>91.1</v>
      </c>
      <c r="L112" s="31">
        <v>29.9</v>
      </c>
      <c r="M112" s="31">
        <v>40</v>
      </c>
      <c r="N112" s="31">
        <v>352</v>
      </c>
      <c r="O112" s="3">
        <f t="shared" si="12"/>
        <v>17.393379672266448</v>
      </c>
      <c r="P112" s="3">
        <f t="shared" si="13"/>
        <v>135.33512111144688</v>
      </c>
      <c r="Q112" s="3">
        <f t="shared" si="14"/>
        <v>60.647931796970617</v>
      </c>
      <c r="R112" s="3">
        <f t="shared" si="15"/>
        <v>109.72160386286741</v>
      </c>
      <c r="S112" s="3">
        <f t="shared" si="16"/>
        <v>88.668308647077154</v>
      </c>
      <c r="T112" s="3">
        <f t="shared" si="17"/>
        <v>17.393379672266448</v>
      </c>
      <c r="U112" s="71">
        <f t="shared" si="18"/>
        <v>1</v>
      </c>
      <c r="V112" s="3" t="str">
        <f>IF(U112='ITERASI-1'!T108,"Aman","Berubah")</f>
        <v>Aman</v>
      </c>
    </row>
    <row r="113" spans="9:28" x14ac:dyDescent="0.25">
      <c r="I113" s="35">
        <v>97</v>
      </c>
      <c r="J113" s="32">
        <v>1.45</v>
      </c>
      <c r="K113" s="31">
        <v>91.1</v>
      </c>
      <c r="L113" s="33">
        <v>30</v>
      </c>
      <c r="M113" s="31">
        <v>40</v>
      </c>
      <c r="N113" s="31">
        <v>338</v>
      </c>
      <c r="O113" s="3">
        <f t="shared" si="12"/>
        <v>31.346734515048702</v>
      </c>
      <c r="P113" s="3">
        <f t="shared" si="13"/>
        <v>149.33494564094275</v>
      </c>
      <c r="Q113" s="3">
        <f t="shared" si="14"/>
        <v>74.643527390189703</v>
      </c>
      <c r="R113" s="3">
        <f t="shared" si="15"/>
        <v>95.721840131915556</v>
      </c>
      <c r="S113" s="3">
        <f t="shared" si="16"/>
        <v>102.66818669058755</v>
      </c>
      <c r="T113" s="3">
        <f t="shared" si="17"/>
        <v>31.346734515048702</v>
      </c>
      <c r="U113" s="71">
        <f t="shared" si="18"/>
        <v>1</v>
      </c>
      <c r="V113" s="3" t="str">
        <f>IF(U113='ITERASI-1'!T109,"Aman","Berubah")</f>
        <v>Aman</v>
      </c>
    </row>
    <row r="114" spans="9:28" x14ac:dyDescent="0.25">
      <c r="I114" s="35">
        <v>98</v>
      </c>
      <c r="J114" s="32">
        <v>1.6</v>
      </c>
      <c r="K114" s="31">
        <v>91.3</v>
      </c>
      <c r="L114" s="31">
        <v>29.9</v>
      </c>
      <c r="M114" s="31">
        <v>40</v>
      </c>
      <c r="N114" s="31">
        <v>255</v>
      </c>
      <c r="O114" s="3">
        <f t="shared" si="12"/>
        <v>114.30659089960771</v>
      </c>
      <c r="P114" s="3">
        <f t="shared" si="13"/>
        <v>232.33517040312685</v>
      </c>
      <c r="Q114" s="3">
        <f t="shared" si="14"/>
        <v>157.63361453462267</v>
      </c>
      <c r="R114" s="3">
        <f t="shared" si="15"/>
        <v>12.731222181707457</v>
      </c>
      <c r="S114" s="3">
        <f t="shared" si="16"/>
        <v>185.6676921051874</v>
      </c>
      <c r="T114" s="3">
        <f t="shared" si="17"/>
        <v>12.731222181707457</v>
      </c>
      <c r="U114" s="71">
        <f t="shared" si="18"/>
        <v>4</v>
      </c>
      <c r="V114" s="3" t="str">
        <f>IF(U114='ITERASI-1'!T110,"Aman","Berubah")</f>
        <v>Aman</v>
      </c>
    </row>
    <row r="115" spans="9:28" x14ac:dyDescent="0.25">
      <c r="I115" s="35">
        <v>99</v>
      </c>
      <c r="J115" s="32">
        <v>1.72</v>
      </c>
      <c r="K115" s="33">
        <v>91</v>
      </c>
      <c r="L115" s="33">
        <v>30</v>
      </c>
      <c r="M115" s="31">
        <v>40</v>
      </c>
      <c r="N115" s="31">
        <v>367</v>
      </c>
      <c r="O115" s="3">
        <f t="shared" si="12"/>
        <v>2.9510093906341943</v>
      </c>
      <c r="P115" s="3">
        <f t="shared" si="13"/>
        <v>120.33530711966179</v>
      </c>
      <c r="Q115" s="3">
        <f t="shared" si="14"/>
        <v>45.657223210024497</v>
      </c>
      <c r="R115" s="3">
        <f t="shared" si="15"/>
        <v>124.72238311642381</v>
      </c>
      <c r="S115" s="3">
        <f t="shared" si="16"/>
        <v>73.670278210867849</v>
      </c>
      <c r="T115" s="3">
        <f t="shared" si="17"/>
        <v>2.9510093906341943</v>
      </c>
      <c r="U115" s="71">
        <f t="shared" si="18"/>
        <v>1</v>
      </c>
      <c r="V115" s="3" t="str">
        <f>IF(U115='ITERASI-1'!T111,"Aman","Berubah")</f>
        <v>Aman</v>
      </c>
    </row>
    <row r="116" spans="9:28" x14ac:dyDescent="0.25">
      <c r="I116" s="35">
        <v>100</v>
      </c>
      <c r="J116" s="32">
        <v>1.78</v>
      </c>
      <c r="K116" s="31">
        <v>88.7</v>
      </c>
      <c r="L116" s="33">
        <v>30</v>
      </c>
      <c r="M116" s="31">
        <v>40</v>
      </c>
      <c r="N116" s="31">
        <v>312</v>
      </c>
      <c r="O116" s="3">
        <f t="shared" si="12"/>
        <v>57.379240204307457</v>
      </c>
      <c r="P116" s="3">
        <f t="shared" si="13"/>
        <v>175.34225381497941</v>
      </c>
      <c r="Q116" s="3">
        <f t="shared" si="14"/>
        <v>100.67637821877582</v>
      </c>
      <c r="R116" s="3">
        <f t="shared" si="15"/>
        <v>69.780817322814443</v>
      </c>
      <c r="S116" s="3">
        <f t="shared" si="16"/>
        <v>128.69398985578155</v>
      </c>
      <c r="T116" s="3">
        <f t="shared" si="17"/>
        <v>57.379240204307457</v>
      </c>
      <c r="U116" s="71">
        <f t="shared" si="18"/>
        <v>1</v>
      </c>
      <c r="V116" s="3" t="str">
        <f>IF(U116='ITERASI-1'!T112,"Aman","Berubah")</f>
        <v>Berubah</v>
      </c>
    </row>
    <row r="117" spans="9:28" x14ac:dyDescent="0.25">
      <c r="U117" t="s">
        <v>36</v>
      </c>
      <c r="V117">
        <f>COUNTIF(V17:V116,"Berubah")</f>
        <v>12</v>
      </c>
    </row>
    <row r="119" spans="9:28" x14ac:dyDescent="0.25">
      <c r="T119" t="s">
        <v>50</v>
      </c>
      <c r="U119" t="s">
        <v>9</v>
      </c>
      <c r="V119">
        <f>COUNTIF(U17:U116,1)</f>
        <v>23</v>
      </c>
      <c r="X119" s="75" t="s">
        <v>9</v>
      </c>
      <c r="Y119" s="75" t="s">
        <v>10</v>
      </c>
      <c r="Z119" s="75" t="s">
        <v>11</v>
      </c>
      <c r="AA119" s="75" t="s">
        <v>24</v>
      </c>
      <c r="AB119" s="75" t="s">
        <v>40</v>
      </c>
    </row>
    <row r="120" spans="9:28" x14ac:dyDescent="0.25">
      <c r="U120" t="s">
        <v>10</v>
      </c>
      <c r="V120">
        <f>COUNTIF(U17:U116,2)</f>
        <v>9</v>
      </c>
      <c r="X120" s="3">
        <v>23</v>
      </c>
      <c r="Y120" s="3">
        <v>9</v>
      </c>
      <c r="Z120" s="3">
        <v>13</v>
      </c>
      <c r="AA120" s="3">
        <v>46</v>
      </c>
      <c r="AB120" s="3">
        <v>9</v>
      </c>
    </row>
    <row r="121" spans="9:28" x14ac:dyDescent="0.25">
      <c r="U121" t="s">
        <v>11</v>
      </c>
      <c r="V121">
        <f>COUNTIF(U17:U116,3)</f>
        <v>13</v>
      </c>
    </row>
    <row r="122" spans="9:28" x14ac:dyDescent="0.25">
      <c r="U122" t="s">
        <v>24</v>
      </c>
      <c r="V122">
        <f>COUNTIF(U17:U116,4)</f>
        <v>46</v>
      </c>
    </row>
    <row r="123" spans="9:28" x14ac:dyDescent="0.25">
      <c r="U123" t="s">
        <v>40</v>
      </c>
      <c r="V123">
        <f>COUNTIF(U17:U116,5)</f>
        <v>9</v>
      </c>
    </row>
  </sheetData>
  <mergeCells count="7">
    <mergeCell ref="I15:J15"/>
    <mergeCell ref="I14:J14"/>
    <mergeCell ref="I13:J13"/>
    <mergeCell ref="I7:K7"/>
    <mergeCell ref="I8:K8"/>
    <mergeCell ref="I11:J11"/>
    <mergeCell ref="I12:J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3FF-DFD1-452A-AB44-A4DA364A5123}">
  <dimension ref="A1:AB123"/>
  <sheetViews>
    <sheetView topLeftCell="E5" workbookViewId="0">
      <selection activeCell="R11" sqref="R11"/>
    </sheetView>
  </sheetViews>
  <sheetFormatPr defaultRowHeight="15" x14ac:dyDescent="0.25"/>
  <cols>
    <col min="9" max="9" width="6.28515625" customWidth="1"/>
    <col min="10" max="10" width="8.28515625" customWidth="1"/>
    <col min="11" max="11" width="10.28515625" customWidth="1"/>
    <col min="12" max="12" width="13.5703125" customWidth="1"/>
    <col min="13" max="13" width="8.28515625" customWidth="1"/>
    <col min="14" max="14" width="7.85546875" customWidth="1"/>
  </cols>
  <sheetData>
    <row r="1" spans="1:22" x14ac:dyDescent="0.25">
      <c r="A1" s="34" t="s">
        <v>26</v>
      </c>
      <c r="B1" s="34" t="s">
        <v>27</v>
      </c>
      <c r="C1" s="34" t="s">
        <v>28</v>
      </c>
      <c r="D1" s="34" t="s">
        <v>29</v>
      </c>
      <c r="E1" s="34" t="s">
        <v>30</v>
      </c>
      <c r="F1" s="34" t="s">
        <v>31</v>
      </c>
      <c r="G1" s="19" t="s">
        <v>13</v>
      </c>
      <c r="I1" s="14" t="s">
        <v>35</v>
      </c>
    </row>
    <row r="2" spans="1:22" x14ac:dyDescent="0.25">
      <c r="A2" s="64">
        <v>1</v>
      </c>
      <c r="B2" s="65">
        <v>0.89</v>
      </c>
      <c r="C2" s="66">
        <v>90.7</v>
      </c>
      <c r="D2" s="66">
        <v>29.8</v>
      </c>
      <c r="E2" s="66">
        <v>39</v>
      </c>
      <c r="F2" s="66">
        <v>431</v>
      </c>
      <c r="G2" s="69">
        <v>5</v>
      </c>
      <c r="I2" s="17" t="s">
        <v>44</v>
      </c>
    </row>
    <row r="3" spans="1:22" x14ac:dyDescent="0.25">
      <c r="A3" s="64">
        <v>2</v>
      </c>
      <c r="B3" s="65">
        <v>0.86</v>
      </c>
      <c r="C3" s="66">
        <v>90.9</v>
      </c>
      <c r="D3" s="66">
        <v>29.7</v>
      </c>
      <c r="E3" s="66">
        <v>40</v>
      </c>
      <c r="F3" s="66">
        <v>463</v>
      </c>
      <c r="G3" s="69">
        <v>5</v>
      </c>
      <c r="I3" s="11" t="s">
        <v>45</v>
      </c>
    </row>
    <row r="4" spans="1:22" x14ac:dyDescent="0.25">
      <c r="A4" s="43">
        <v>3</v>
      </c>
      <c r="B4" s="44">
        <v>0.84</v>
      </c>
      <c r="C4" s="45">
        <v>92.1</v>
      </c>
      <c r="D4" s="45">
        <v>29.6</v>
      </c>
      <c r="E4" s="45">
        <v>39</v>
      </c>
      <c r="F4" s="45">
        <v>470</v>
      </c>
      <c r="G4" s="16">
        <v>2</v>
      </c>
      <c r="I4" s="25" t="s">
        <v>34</v>
      </c>
    </row>
    <row r="5" spans="1:22" x14ac:dyDescent="0.25">
      <c r="A5" s="43">
        <v>4</v>
      </c>
      <c r="B5" s="44">
        <v>0.84</v>
      </c>
      <c r="C5" s="45">
        <v>91.8</v>
      </c>
      <c r="D5" s="45">
        <v>29.6</v>
      </c>
      <c r="E5" s="45">
        <v>40</v>
      </c>
      <c r="F5" s="45">
        <v>470</v>
      </c>
      <c r="G5" s="16">
        <v>2</v>
      </c>
      <c r="I5" s="63" t="s">
        <v>46</v>
      </c>
    </row>
    <row r="6" spans="1:22" x14ac:dyDescent="0.25">
      <c r="A6" s="43">
        <v>5</v>
      </c>
      <c r="B6" s="44">
        <v>0.84</v>
      </c>
      <c r="C6" s="45">
        <v>91.8</v>
      </c>
      <c r="D6" s="45">
        <v>29.5</v>
      </c>
      <c r="E6" s="45">
        <v>40</v>
      </c>
      <c r="F6" s="45">
        <v>503</v>
      </c>
      <c r="G6" s="16">
        <v>2</v>
      </c>
      <c r="I6">
        <f>23+9+13+46+9</f>
        <v>100</v>
      </c>
      <c r="J6" s="5"/>
      <c r="K6" s="5"/>
    </row>
    <row r="7" spans="1:22" x14ac:dyDescent="0.25">
      <c r="A7" s="43">
        <v>6</v>
      </c>
      <c r="B7" s="44">
        <v>0.82</v>
      </c>
      <c r="C7" s="45">
        <v>91.9</v>
      </c>
      <c r="D7" s="45">
        <v>29.4</v>
      </c>
      <c r="E7" s="45">
        <v>39</v>
      </c>
      <c r="F7" s="45">
        <v>499</v>
      </c>
      <c r="G7" s="16">
        <v>2</v>
      </c>
      <c r="I7" s="5" t="s">
        <v>39</v>
      </c>
      <c r="J7" s="20"/>
      <c r="K7" s="20"/>
      <c r="L7" s="20"/>
      <c r="M7" s="20"/>
      <c r="N7" s="20"/>
    </row>
    <row r="8" spans="1:22" x14ac:dyDescent="0.25">
      <c r="A8" s="43">
        <v>7</v>
      </c>
      <c r="B8" s="44">
        <v>0.82</v>
      </c>
      <c r="C8" s="45">
        <v>92.1</v>
      </c>
      <c r="D8" s="45">
        <v>29.4</v>
      </c>
      <c r="E8" s="45">
        <v>40</v>
      </c>
      <c r="F8" s="45">
        <v>496</v>
      </c>
      <c r="G8" s="16">
        <v>2</v>
      </c>
      <c r="I8" s="5" t="s">
        <v>22</v>
      </c>
      <c r="J8" s="5"/>
      <c r="K8" s="5"/>
    </row>
    <row r="9" spans="1:22" x14ac:dyDescent="0.25">
      <c r="A9" s="43">
        <v>8</v>
      </c>
      <c r="B9" s="44">
        <v>0.82</v>
      </c>
      <c r="C9" s="45">
        <v>92.1</v>
      </c>
      <c r="D9" s="45">
        <v>29.3</v>
      </c>
      <c r="E9" s="45">
        <v>39</v>
      </c>
      <c r="F9" s="45">
        <v>492</v>
      </c>
      <c r="G9" s="16">
        <v>2</v>
      </c>
      <c r="I9" s="5" t="s">
        <v>16</v>
      </c>
      <c r="J9" s="5"/>
      <c r="K9" s="5"/>
    </row>
    <row r="10" spans="1:22" x14ac:dyDescent="0.25">
      <c r="A10" s="40">
        <v>9</v>
      </c>
      <c r="B10" s="41">
        <v>0.8</v>
      </c>
      <c r="C10" s="42">
        <v>92.3</v>
      </c>
      <c r="D10" s="42">
        <v>29.2</v>
      </c>
      <c r="E10" s="42">
        <v>39</v>
      </c>
      <c r="F10" s="42">
        <v>393</v>
      </c>
      <c r="G10" s="10">
        <v>3</v>
      </c>
      <c r="I10" s="3" t="s">
        <v>17</v>
      </c>
      <c r="J10" s="3"/>
      <c r="K10" s="3" t="s">
        <v>0</v>
      </c>
      <c r="L10" s="3" t="s">
        <v>7</v>
      </c>
      <c r="M10" s="3" t="s">
        <v>8</v>
      </c>
      <c r="N10" s="3" t="s">
        <v>1</v>
      </c>
      <c r="O10" s="3" t="s">
        <v>2</v>
      </c>
    </row>
    <row r="11" spans="1:22" x14ac:dyDescent="0.25">
      <c r="A11" s="49">
        <v>10</v>
      </c>
      <c r="B11" s="50">
        <v>0.8</v>
      </c>
      <c r="C11" s="51">
        <v>92.3</v>
      </c>
      <c r="D11" s="51">
        <v>29.4</v>
      </c>
      <c r="E11" s="51">
        <v>40</v>
      </c>
      <c r="F11" s="51">
        <v>250</v>
      </c>
      <c r="G11" s="27">
        <v>4</v>
      </c>
      <c r="I11" s="79" t="s">
        <v>18</v>
      </c>
      <c r="J11" s="80"/>
      <c r="K11" s="1">
        <f>SUM(B14,B17,B31:B32,B58:B60,B66,B69:B72,B74:B76,B79,B84,B86,B96:B98,B100:B101,)/23</f>
        <v>1.6795652173913045</v>
      </c>
      <c r="L11" s="1">
        <f t="shared" ref="L11:O11" si="0">SUM(C14,C17,C31:C32,C58:C60,C66,C69:C72,C74:C76,C79,C84,C86,C96:C98,C100:C101,)/23</f>
        <v>91.13478260869563</v>
      </c>
      <c r="M11" s="1">
        <f t="shared" si="0"/>
        <v>30.11304347826086</v>
      </c>
      <c r="N11" s="1">
        <f t="shared" si="0"/>
        <v>41.217391304347828</v>
      </c>
      <c r="O11" s="1">
        <f t="shared" si="0"/>
        <v>354.52173913043481</v>
      </c>
    </row>
    <row r="12" spans="1:22" x14ac:dyDescent="0.25">
      <c r="A12" s="49">
        <v>11</v>
      </c>
      <c r="B12" s="50">
        <v>0.82</v>
      </c>
      <c r="C12" s="51">
        <v>92.8</v>
      </c>
      <c r="D12" s="51">
        <v>29.4</v>
      </c>
      <c r="E12" s="51">
        <v>40</v>
      </c>
      <c r="F12" s="51">
        <v>231</v>
      </c>
      <c r="G12" s="27">
        <v>4</v>
      </c>
      <c r="I12" s="79" t="s">
        <v>19</v>
      </c>
      <c r="J12" s="80"/>
      <c r="K12" s="1">
        <f>SUM(B4:B9,B52,B87,B89,)/9</f>
        <v>1.3455555555555554</v>
      </c>
      <c r="L12" s="1">
        <f t="shared" ref="L12:O12" si="1">SUM(C4:C9,C52,C87,C89,)/9</f>
        <v>90.666666666666671</v>
      </c>
      <c r="M12" s="1">
        <f t="shared" si="1"/>
        <v>29.933333333333337</v>
      </c>
      <c r="N12" s="1">
        <f t="shared" si="1"/>
        <v>39.888888888888886</v>
      </c>
      <c r="O12" s="1">
        <f t="shared" si="1"/>
        <v>496.11111111111109</v>
      </c>
    </row>
    <row r="13" spans="1:22" x14ac:dyDescent="0.25">
      <c r="A13" s="49">
        <v>12</v>
      </c>
      <c r="B13" s="50">
        <v>0.8</v>
      </c>
      <c r="C13" s="51">
        <v>92.6</v>
      </c>
      <c r="D13" s="51">
        <v>29.4</v>
      </c>
      <c r="E13" s="51">
        <v>40</v>
      </c>
      <c r="F13" s="51">
        <v>229</v>
      </c>
      <c r="G13" s="27">
        <v>4</v>
      </c>
      <c r="I13" s="79" t="s">
        <v>20</v>
      </c>
      <c r="J13" s="80"/>
      <c r="K13" s="1">
        <f>SUM(B10,B18,B27,B29:B30,B33,B61,B68,B73,B77:B78,B80:B81,)/13</f>
        <v>1.4423076923076923</v>
      </c>
      <c r="L13" s="1">
        <f t="shared" ref="L13:O13" si="2">SUM(C10,C18,C27,C29:C30,C33,C61,C68,C73,C77:C78,C80:C81,)/13</f>
        <v>91.523076923076914</v>
      </c>
      <c r="M13" s="1">
        <f t="shared" si="2"/>
        <v>29.999999999999996</v>
      </c>
      <c r="N13" s="1">
        <f t="shared" si="2"/>
        <v>42.230769230769234</v>
      </c>
      <c r="O13" s="1">
        <f t="shared" si="2"/>
        <v>405.46153846153845</v>
      </c>
    </row>
    <row r="14" spans="1:22" x14ac:dyDescent="0.25">
      <c r="A14" s="46">
        <v>13</v>
      </c>
      <c r="B14" s="47">
        <v>0.8</v>
      </c>
      <c r="C14" s="48">
        <v>92.3</v>
      </c>
      <c r="D14" s="48">
        <v>29.4</v>
      </c>
      <c r="E14" s="48">
        <v>40</v>
      </c>
      <c r="F14" s="48">
        <v>327</v>
      </c>
      <c r="G14" s="13">
        <v>1</v>
      </c>
      <c r="I14" s="78" t="s">
        <v>25</v>
      </c>
      <c r="J14" s="78"/>
      <c r="K14" s="1">
        <f>SUM(B11:B13,B15:B16,B19:B26,B37:B51,B53:B54,B56:B57,B62:B65,B82:B83,B85,B90:B95,B99,)/46</f>
        <v>1.2997826086956521</v>
      </c>
      <c r="L14" s="1">
        <f t="shared" ref="L14:O14" si="3">SUM(C11:C13,C15:C16,C19:C26,C37:C51,C53:C54,C56:C57,C62:C65,C82:C83,C85,C90:C95,C99,)/46</f>
        <v>91.610869565217385</v>
      </c>
      <c r="M14" s="1">
        <f t="shared" si="3"/>
        <v>30.032608695652183</v>
      </c>
      <c r="N14" s="1">
        <f t="shared" si="3"/>
        <v>39.608695652173914</v>
      </c>
      <c r="O14" s="1">
        <f t="shared" si="3"/>
        <v>235.93478260869566</v>
      </c>
    </row>
    <row r="15" spans="1:22" x14ac:dyDescent="0.25">
      <c r="A15" s="49">
        <v>14</v>
      </c>
      <c r="B15" s="50">
        <v>0.8</v>
      </c>
      <c r="C15" s="51">
        <v>92.2</v>
      </c>
      <c r="D15" s="51">
        <v>29.4</v>
      </c>
      <c r="E15" s="51">
        <v>40</v>
      </c>
      <c r="F15" s="51">
        <v>241</v>
      </c>
      <c r="G15" s="27">
        <v>4</v>
      </c>
      <c r="I15" s="78" t="s">
        <v>43</v>
      </c>
      <c r="J15" s="78"/>
      <c r="K15" s="1">
        <f>SUM(B2:B3,B28,B34:B36,B55,B67,B88,)/9</f>
        <v>1.3055555555555556</v>
      </c>
      <c r="L15" s="1">
        <f t="shared" ref="L15:O15" si="4">SUM(C2:C3,C28,C34:C36,C55,C67,C88,)/9</f>
        <v>90.722222222222229</v>
      </c>
      <c r="M15" s="1">
        <f t="shared" si="4"/>
        <v>30.055555555555557</v>
      </c>
      <c r="N15" s="1">
        <f t="shared" si="4"/>
        <v>39.888888888888886</v>
      </c>
      <c r="O15" s="1">
        <f t="shared" si="4"/>
        <v>447.44444444444446</v>
      </c>
    </row>
    <row r="16" spans="1:22" x14ac:dyDescent="0.25">
      <c r="A16" s="49">
        <v>15</v>
      </c>
      <c r="B16" s="50">
        <v>0.8</v>
      </c>
      <c r="C16" s="52">
        <v>92</v>
      </c>
      <c r="D16" s="51">
        <v>29.4</v>
      </c>
      <c r="E16" s="51">
        <v>39</v>
      </c>
      <c r="F16" s="51">
        <v>236</v>
      </c>
      <c r="G16" s="27">
        <v>4</v>
      </c>
      <c r="I16" s="34" t="s">
        <v>26</v>
      </c>
      <c r="J16" s="34" t="s">
        <v>27</v>
      </c>
      <c r="K16" s="34" t="s">
        <v>28</v>
      </c>
      <c r="L16" s="34" t="s">
        <v>29</v>
      </c>
      <c r="M16" s="34" t="s">
        <v>30</v>
      </c>
      <c r="N16" s="34" t="s">
        <v>31</v>
      </c>
      <c r="O16" s="8" t="s">
        <v>9</v>
      </c>
      <c r="P16" s="8" t="s">
        <v>10</v>
      </c>
      <c r="Q16" s="8" t="s">
        <v>11</v>
      </c>
      <c r="R16" s="8" t="s">
        <v>24</v>
      </c>
      <c r="S16" s="62" t="s">
        <v>40</v>
      </c>
      <c r="T16" s="8" t="s">
        <v>12</v>
      </c>
      <c r="U16" s="8" t="s">
        <v>13</v>
      </c>
      <c r="V16" s="18" t="s">
        <v>21</v>
      </c>
    </row>
    <row r="17" spans="1:22" x14ac:dyDescent="0.25">
      <c r="A17" s="46">
        <v>16</v>
      </c>
      <c r="B17" s="47">
        <v>0.8</v>
      </c>
      <c r="C17" s="48">
        <v>91.8</v>
      </c>
      <c r="D17" s="48">
        <v>29.6</v>
      </c>
      <c r="E17" s="48">
        <v>39</v>
      </c>
      <c r="F17" s="48">
        <v>359</v>
      </c>
      <c r="G17" s="13">
        <v>1</v>
      </c>
      <c r="I17" s="35">
        <v>1</v>
      </c>
      <c r="J17" s="32">
        <v>0.89</v>
      </c>
      <c r="K17" s="31">
        <v>90.7</v>
      </c>
      <c r="L17" s="31">
        <v>29.8</v>
      </c>
      <c r="M17" s="31">
        <v>39</v>
      </c>
      <c r="N17" s="31">
        <v>431</v>
      </c>
      <c r="O17" s="3">
        <f>SQRT((J17-$K$11)^2+(K17-$L$11)^2+(L17-$M$11)^2+(M17-$N$11)^2+(N17-$O$11)^2)</f>
        <v>76.516348940592323</v>
      </c>
      <c r="P17" s="3">
        <f>SQRT((J17-$K$12)^2+(K17-$L$12)^2+(L17-$M$12)^2+(M17-$N$12)^2+(N17-$O$12)^2)</f>
        <v>65.118916862408952</v>
      </c>
      <c r="Q17" s="3">
        <f>SQRT((J17-$K$13)^2+(K17-$L$13)^2+(L17-$M$13)^2+(M17-$N$13)^2+(N17-$O$13)^2)</f>
        <v>25.761859152286522</v>
      </c>
      <c r="R17" s="3">
        <f>SQRT((J17-$K$14)^2+(K17-$L$14)^2+(L17-$M$14)^2+(M17-$N$14)^2+(N17-$O$14)^2)</f>
        <v>195.06886286199116</v>
      </c>
      <c r="S17" s="3">
        <f>SQRT((J17-$K$15)^2+(K17-$L$15)^2+(L17-$M$15)^2+(M17-$N$15)^2+(N17-$O$15)^2)</f>
        <v>16.475690135229513</v>
      </c>
      <c r="T17" s="3">
        <f>MIN(O17:S17)</f>
        <v>16.475690135229513</v>
      </c>
      <c r="U17" s="71">
        <f>IF(AND(O17&lt;P17,O17&lt;Q17,O17&lt;R17,O17&lt;S17),1,IF(AND(P17&lt;O17,P17&lt;Q17,P17&lt;R17,P17&lt;S17),2,IF(AND(Q17&lt;O17,Q17&lt;P17,Q17&lt;R17,Q17&lt;S17),3,IF(AND(R17&lt;O17,R17&lt;P17,R17&lt;Q17,R17&lt;S17),4,5))))</f>
        <v>5</v>
      </c>
      <c r="V17" s="3" t="str">
        <f>IF(U17='ITERASI-2'!U17,"Aman","Berubah")</f>
        <v>Aman</v>
      </c>
    </row>
    <row r="18" spans="1:22" x14ac:dyDescent="0.25">
      <c r="A18" s="40">
        <v>17</v>
      </c>
      <c r="B18" s="41">
        <v>0.82</v>
      </c>
      <c r="C18" s="54">
        <v>92</v>
      </c>
      <c r="D18" s="42">
        <v>29.5</v>
      </c>
      <c r="E18" s="42">
        <v>39</v>
      </c>
      <c r="F18" s="42">
        <v>393</v>
      </c>
      <c r="G18" s="10">
        <v>3</v>
      </c>
      <c r="I18" s="35">
        <v>2</v>
      </c>
      <c r="J18" s="32">
        <v>0.86</v>
      </c>
      <c r="K18" s="31">
        <v>90.9</v>
      </c>
      <c r="L18" s="31">
        <v>29.7</v>
      </c>
      <c r="M18" s="31">
        <v>40</v>
      </c>
      <c r="N18" s="31">
        <v>463</v>
      </c>
      <c r="O18" s="3">
        <f t="shared" ref="O18:O81" si="5">SQRT((J18-$K$11)^2+(K18-$L$11)^2+(L18-$M$11)^2+(M18-$N$11)^2+(N18-$O$11)^2)</f>
        <v>108.48922775007286</v>
      </c>
      <c r="P18" s="3">
        <f t="shared" ref="P18:P81" si="6">SQRT((J18-$K$12)^2+(K18-$L$12)^2+(L18-$M$12)^2+(M18-$N$12)^2+(N18-$O$12)^2)</f>
        <v>33.116501593280894</v>
      </c>
      <c r="Q18" s="3">
        <f t="shared" ref="Q18:Q81" si="7">SQRT((J18-$K$13)^2+(K18-$L$13)^2+(L18-$M$13)^2+(M18-$N$13)^2+(N18-$O$13)^2)</f>
        <v>57.588785320360401</v>
      </c>
      <c r="R18" s="3">
        <f t="shared" ref="R18:R81" si="8">SQRT((J18-$K$14)^2+(K18-$L$14)^2+(L18-$M$14)^2+(M18-$N$14)^2+(N18-$O$14)^2)</f>
        <v>227.0673367987545</v>
      </c>
      <c r="S18" s="3">
        <f t="shared" ref="S18:S81" si="9">SQRT((J18-$K$15)^2+(K18-$L$15)^2+(L18-$M$15)^2+(M18-$N$15)^2+(N18-$O$15)^2)</f>
        <v>15.567408222483012</v>
      </c>
      <c r="T18" s="3">
        <f t="shared" ref="T18:T81" si="10">MIN(O18:S18)</f>
        <v>15.567408222483012</v>
      </c>
      <c r="U18" s="71">
        <f t="shared" ref="U18:U81" si="11">IF(AND(O18&lt;P18,O18&lt;Q18,O18&lt;R18,O18&lt;S18),1,IF(AND(P18&lt;O18,P18&lt;Q18,P18&lt;R18,P18&lt;S18),2,IF(AND(Q18&lt;O18,Q18&lt;P18,Q18&lt;R18,Q18&lt;S18),3,IF(AND(R18&lt;O18,R18&lt;P18,R18&lt;Q18,R18&lt;S18),4,5))))</f>
        <v>5</v>
      </c>
      <c r="V18" s="3" t="str">
        <f>IF(U18='ITERASI-2'!U18,"Aman","Berubah")</f>
        <v>Aman</v>
      </c>
    </row>
    <row r="19" spans="1:22" x14ac:dyDescent="0.25">
      <c r="A19" s="49">
        <v>18</v>
      </c>
      <c r="B19" s="50">
        <v>0.8</v>
      </c>
      <c r="C19" s="51">
        <v>91.7</v>
      </c>
      <c r="D19" s="51">
        <v>29.6</v>
      </c>
      <c r="E19" s="51">
        <v>39</v>
      </c>
      <c r="F19" s="51">
        <v>248</v>
      </c>
      <c r="G19" s="27">
        <v>4</v>
      </c>
      <c r="I19" s="35">
        <v>3</v>
      </c>
      <c r="J19" s="32">
        <v>0.84</v>
      </c>
      <c r="K19" s="31">
        <v>92.1</v>
      </c>
      <c r="L19" s="31">
        <v>29.6</v>
      </c>
      <c r="M19" s="31">
        <v>39</v>
      </c>
      <c r="N19" s="31">
        <v>470</v>
      </c>
      <c r="O19" s="3">
        <f t="shared" si="5"/>
        <v>115.50777153782019</v>
      </c>
      <c r="P19" s="3">
        <f t="shared" si="6"/>
        <v>26.172531189949655</v>
      </c>
      <c r="Q19" s="3">
        <f t="shared" si="7"/>
        <v>64.62589653046885</v>
      </c>
      <c r="R19" s="3">
        <f t="shared" si="8"/>
        <v>234.06737128815837</v>
      </c>
      <c r="S19" s="3">
        <f t="shared" si="9"/>
        <v>22.624450365058308</v>
      </c>
      <c r="T19" s="3">
        <f t="shared" si="10"/>
        <v>22.624450365058308</v>
      </c>
      <c r="U19" s="71">
        <f t="shared" si="11"/>
        <v>5</v>
      </c>
      <c r="V19" s="3" t="str">
        <f>IF(U19='ITERASI-2'!U19,"Aman","Berubah")</f>
        <v>Berubah</v>
      </c>
    </row>
    <row r="20" spans="1:22" x14ac:dyDescent="0.25">
      <c r="A20" s="49">
        <v>19</v>
      </c>
      <c r="B20" s="50">
        <v>0.78</v>
      </c>
      <c r="C20" s="51">
        <v>91.6</v>
      </c>
      <c r="D20" s="51">
        <v>29.6</v>
      </c>
      <c r="E20" s="51">
        <v>40</v>
      </c>
      <c r="F20" s="51">
        <v>235</v>
      </c>
      <c r="G20" s="27">
        <v>4</v>
      </c>
      <c r="I20" s="35">
        <v>4</v>
      </c>
      <c r="J20" s="32">
        <v>0.84</v>
      </c>
      <c r="K20" s="31">
        <v>91.8</v>
      </c>
      <c r="L20" s="31">
        <v>29.6</v>
      </c>
      <c r="M20" s="31">
        <v>40</v>
      </c>
      <c r="N20" s="31">
        <v>470</v>
      </c>
      <c r="O20" s="3">
        <f t="shared" si="5"/>
        <v>115.49078479510729</v>
      </c>
      <c r="P20" s="3">
        <f t="shared" si="6"/>
        <v>26.142945723676775</v>
      </c>
      <c r="Q20" s="3">
        <f t="shared" si="7"/>
        <v>64.581644528915277</v>
      </c>
      <c r="R20" s="3">
        <f t="shared" si="8"/>
        <v>234.06647225133153</v>
      </c>
      <c r="S20" s="3">
        <f t="shared" si="9"/>
        <v>22.590956373658521</v>
      </c>
      <c r="T20" s="3">
        <f t="shared" si="10"/>
        <v>22.590956373658521</v>
      </c>
      <c r="U20" s="71">
        <f t="shared" si="11"/>
        <v>5</v>
      </c>
      <c r="V20" s="3" t="str">
        <f>IF(U20='ITERASI-2'!U20,"Aman","Berubah")</f>
        <v>Berubah</v>
      </c>
    </row>
    <row r="21" spans="1:22" x14ac:dyDescent="0.25">
      <c r="A21" s="49">
        <v>20</v>
      </c>
      <c r="B21" s="50">
        <v>0.8</v>
      </c>
      <c r="C21" s="51">
        <v>92.8</v>
      </c>
      <c r="D21" s="51">
        <v>29.4</v>
      </c>
      <c r="E21" s="51">
        <v>40</v>
      </c>
      <c r="F21" s="51">
        <v>216</v>
      </c>
      <c r="G21" s="27">
        <v>4</v>
      </c>
      <c r="I21" s="35">
        <v>5</v>
      </c>
      <c r="J21" s="32">
        <v>0.84</v>
      </c>
      <c r="K21" s="31">
        <v>91.8</v>
      </c>
      <c r="L21" s="31">
        <v>29.5</v>
      </c>
      <c r="M21" s="31">
        <v>40</v>
      </c>
      <c r="N21" s="31">
        <v>503</v>
      </c>
      <c r="O21" s="3">
        <f t="shared" si="5"/>
        <v>148.48838068575176</v>
      </c>
      <c r="P21" s="3">
        <f t="shared" si="6"/>
        <v>7.0140533534073422</v>
      </c>
      <c r="Q21" s="3">
        <f t="shared" si="7"/>
        <v>97.567501103582813</v>
      </c>
      <c r="R21" s="3">
        <f t="shared" si="8"/>
        <v>267.06649790220524</v>
      </c>
      <c r="S21" s="3">
        <f t="shared" si="9"/>
        <v>55.570847462085005</v>
      </c>
      <c r="T21" s="3">
        <f t="shared" si="10"/>
        <v>7.0140533534073422</v>
      </c>
      <c r="U21" s="71">
        <f t="shared" si="11"/>
        <v>2</v>
      </c>
      <c r="V21" s="3" t="str">
        <f>IF(U21='ITERASI-2'!U21,"Aman","Berubah")</f>
        <v>Aman</v>
      </c>
    </row>
    <row r="22" spans="1:22" x14ac:dyDescent="0.25">
      <c r="A22" s="49">
        <v>21</v>
      </c>
      <c r="B22" s="50">
        <v>0.8</v>
      </c>
      <c r="C22" s="51">
        <v>92.3</v>
      </c>
      <c r="D22" s="51">
        <v>29.4</v>
      </c>
      <c r="E22" s="51">
        <v>39</v>
      </c>
      <c r="F22" s="51">
        <v>205</v>
      </c>
      <c r="G22" s="27">
        <v>4</v>
      </c>
      <c r="I22" s="35">
        <v>6</v>
      </c>
      <c r="J22" s="32">
        <v>0.82</v>
      </c>
      <c r="K22" s="31">
        <v>91.9</v>
      </c>
      <c r="L22" s="31">
        <v>29.4</v>
      </c>
      <c r="M22" s="31">
        <v>39</v>
      </c>
      <c r="N22" s="31">
        <v>499</v>
      </c>
      <c r="O22" s="3">
        <f t="shared" si="5"/>
        <v>144.50161773873509</v>
      </c>
      <c r="P22" s="3">
        <f t="shared" si="6"/>
        <v>3.3492636006541519</v>
      </c>
      <c r="Q22" s="3">
        <f t="shared" si="7"/>
        <v>93.598990350722048</v>
      </c>
      <c r="R22" s="3">
        <f t="shared" si="8"/>
        <v>263.06727864379661</v>
      </c>
      <c r="S22" s="3">
        <f t="shared" si="9"/>
        <v>51.583118458237308</v>
      </c>
      <c r="T22" s="3">
        <f t="shared" si="10"/>
        <v>3.3492636006541519</v>
      </c>
      <c r="U22" s="71">
        <f t="shared" si="11"/>
        <v>2</v>
      </c>
      <c r="V22" s="3" t="str">
        <f>IF(U22='ITERASI-2'!U22,"Aman","Berubah")</f>
        <v>Aman</v>
      </c>
    </row>
    <row r="23" spans="1:22" x14ac:dyDescent="0.25">
      <c r="A23" s="49">
        <v>22</v>
      </c>
      <c r="B23" s="50">
        <v>0.8</v>
      </c>
      <c r="C23" s="51">
        <v>92.2</v>
      </c>
      <c r="D23" s="51">
        <v>29.5</v>
      </c>
      <c r="E23" s="51">
        <v>39</v>
      </c>
      <c r="F23" s="51">
        <v>197</v>
      </c>
      <c r="G23" s="27">
        <v>4</v>
      </c>
      <c r="I23" s="35">
        <v>7</v>
      </c>
      <c r="J23" s="32">
        <v>0.82</v>
      </c>
      <c r="K23" s="31">
        <v>92.1</v>
      </c>
      <c r="L23" s="31">
        <v>29.4</v>
      </c>
      <c r="M23" s="31">
        <v>40</v>
      </c>
      <c r="N23" s="31">
        <v>496</v>
      </c>
      <c r="O23" s="3">
        <f t="shared" si="5"/>
        <v>141.49119855398058</v>
      </c>
      <c r="P23" s="3">
        <f t="shared" si="6"/>
        <v>1.6247427146748064</v>
      </c>
      <c r="Q23" s="3">
        <f t="shared" si="7"/>
        <v>90.571902134232673</v>
      </c>
      <c r="R23" s="3">
        <f t="shared" si="8"/>
        <v>260.06718372292704</v>
      </c>
      <c r="S23" s="3">
        <f t="shared" si="9"/>
        <v>48.58207601447824</v>
      </c>
      <c r="T23" s="3">
        <f t="shared" si="10"/>
        <v>1.6247427146748064</v>
      </c>
      <c r="U23" s="71">
        <f t="shared" si="11"/>
        <v>2</v>
      </c>
      <c r="V23" s="3" t="str">
        <f>IF(U23='ITERASI-2'!U23,"Aman","Berubah")</f>
        <v>Aman</v>
      </c>
    </row>
    <row r="24" spans="1:22" x14ac:dyDescent="0.25">
      <c r="A24" s="49">
        <v>23</v>
      </c>
      <c r="B24" s="50">
        <v>0.8</v>
      </c>
      <c r="C24" s="51">
        <v>91.9</v>
      </c>
      <c r="D24" s="51">
        <v>29.5</v>
      </c>
      <c r="E24" s="51">
        <v>39</v>
      </c>
      <c r="F24" s="51">
        <v>192</v>
      </c>
      <c r="G24" s="27">
        <v>4</v>
      </c>
      <c r="I24" s="35">
        <v>8</v>
      </c>
      <c r="J24" s="32">
        <v>0.82</v>
      </c>
      <c r="K24" s="31">
        <v>92.1</v>
      </c>
      <c r="L24" s="31">
        <v>29.3</v>
      </c>
      <c r="M24" s="31">
        <v>39</v>
      </c>
      <c r="N24" s="31">
        <v>492</v>
      </c>
      <c r="O24" s="3">
        <f t="shared" si="5"/>
        <v>137.50462018634059</v>
      </c>
      <c r="P24" s="3">
        <f t="shared" si="6"/>
        <v>4.5191948643781652</v>
      </c>
      <c r="Q24" s="3">
        <f t="shared" si="7"/>
        <v>86.605734812233223</v>
      </c>
      <c r="R24" s="3">
        <f t="shared" si="8"/>
        <v>256.06790549283551</v>
      </c>
      <c r="S24" s="3">
        <f t="shared" si="9"/>
        <v>44.594759269683095</v>
      </c>
      <c r="T24" s="3">
        <f t="shared" si="10"/>
        <v>4.5191948643781652</v>
      </c>
      <c r="U24" s="71">
        <f t="shared" si="11"/>
        <v>2</v>
      </c>
      <c r="V24" s="3" t="str">
        <f>IF(U24='ITERASI-2'!U24,"Aman","Berubah")</f>
        <v>Aman</v>
      </c>
    </row>
    <row r="25" spans="1:22" x14ac:dyDescent="0.25">
      <c r="A25" s="49">
        <v>24</v>
      </c>
      <c r="B25" s="50">
        <v>0.78</v>
      </c>
      <c r="C25" s="51">
        <v>92.1</v>
      </c>
      <c r="D25" s="51">
        <v>29.5</v>
      </c>
      <c r="E25" s="51">
        <v>40</v>
      </c>
      <c r="F25" s="51">
        <v>176</v>
      </c>
      <c r="G25" s="27">
        <v>4</v>
      </c>
      <c r="I25" s="58">
        <v>9</v>
      </c>
      <c r="J25" s="59">
        <v>0.8</v>
      </c>
      <c r="K25" s="60">
        <v>92.3</v>
      </c>
      <c r="L25" s="60">
        <v>29.2</v>
      </c>
      <c r="M25" s="60">
        <v>39</v>
      </c>
      <c r="N25" s="60">
        <v>393</v>
      </c>
      <c r="O25" s="3">
        <f t="shared" si="5"/>
        <v>38.580544302494573</v>
      </c>
      <c r="P25" s="3">
        <f t="shared" si="6"/>
        <v>103.13192786157175</v>
      </c>
      <c r="Q25" s="3">
        <f t="shared" si="7"/>
        <v>12.937696058029058</v>
      </c>
      <c r="R25" s="3">
        <f t="shared" si="8"/>
        <v>157.07091056343577</v>
      </c>
      <c r="S25" s="3">
        <f t="shared" si="9"/>
        <v>54.483617709963362</v>
      </c>
      <c r="T25" s="3">
        <f t="shared" si="10"/>
        <v>12.937696058029058</v>
      </c>
      <c r="U25" s="71">
        <f t="shared" si="11"/>
        <v>3</v>
      </c>
      <c r="V25" s="3" t="str">
        <f>IF(U25='ITERASI-2'!U25,"Aman","Berubah")</f>
        <v>Aman</v>
      </c>
    </row>
    <row r="26" spans="1:22" x14ac:dyDescent="0.25">
      <c r="A26" s="49">
        <v>25</v>
      </c>
      <c r="B26" s="50">
        <v>0.78</v>
      </c>
      <c r="C26" s="51">
        <v>91.8</v>
      </c>
      <c r="D26" s="51">
        <v>29.5</v>
      </c>
      <c r="E26" s="51">
        <v>39</v>
      </c>
      <c r="F26" s="51">
        <v>174</v>
      </c>
      <c r="G26" s="27">
        <v>4</v>
      </c>
      <c r="I26" s="35">
        <v>10</v>
      </c>
      <c r="J26" s="32">
        <v>0.8</v>
      </c>
      <c r="K26" s="31">
        <v>92.3</v>
      </c>
      <c r="L26" s="31">
        <v>29.4</v>
      </c>
      <c r="M26" s="31">
        <v>40</v>
      </c>
      <c r="N26" s="31">
        <v>250</v>
      </c>
      <c r="O26" s="3">
        <f t="shared" si="5"/>
        <v>104.54145488743259</v>
      </c>
      <c r="P26" s="3">
        <f t="shared" si="6"/>
        <v>246.11773851372661</v>
      </c>
      <c r="Q26" s="3">
        <f t="shared" si="7"/>
        <v>155.48196821763094</v>
      </c>
      <c r="R26" s="3">
        <f t="shared" si="8"/>
        <v>14.110575343733892</v>
      </c>
      <c r="S26" s="3">
        <f t="shared" si="9"/>
        <v>197.4525150760976</v>
      </c>
      <c r="T26" s="3">
        <f t="shared" si="10"/>
        <v>14.110575343733892</v>
      </c>
      <c r="U26" s="71">
        <f t="shared" si="11"/>
        <v>4</v>
      </c>
      <c r="V26" s="3" t="str">
        <f>IF(U26='ITERASI-2'!U26,"Aman","Berubah")</f>
        <v>Aman</v>
      </c>
    </row>
    <row r="27" spans="1:22" x14ac:dyDescent="0.25">
      <c r="A27" s="40">
        <v>26</v>
      </c>
      <c r="B27" s="41">
        <v>0.78</v>
      </c>
      <c r="C27" s="54">
        <v>92</v>
      </c>
      <c r="D27" s="42">
        <v>29.6</v>
      </c>
      <c r="E27" s="42">
        <v>39</v>
      </c>
      <c r="F27" s="42">
        <v>416</v>
      </c>
      <c r="G27" s="10">
        <v>3</v>
      </c>
      <c r="I27" s="35">
        <v>11</v>
      </c>
      <c r="J27" s="32">
        <v>0.82</v>
      </c>
      <c r="K27" s="31">
        <v>92.8</v>
      </c>
      <c r="L27" s="31">
        <v>29.4</v>
      </c>
      <c r="M27" s="31">
        <v>40</v>
      </c>
      <c r="N27" s="31">
        <v>231</v>
      </c>
      <c r="O27" s="3">
        <f t="shared" si="5"/>
        <v>123.54400961487462</v>
      </c>
      <c r="P27" s="3">
        <f t="shared" si="6"/>
        <v>265.12077501479291</v>
      </c>
      <c r="Q27" s="3">
        <f t="shared" si="7"/>
        <v>174.48261384199887</v>
      </c>
      <c r="R27" s="3">
        <f t="shared" si="8"/>
        <v>5.1526318316041708</v>
      </c>
      <c r="S27" s="3">
        <f t="shared" si="9"/>
        <v>216.45598294877641</v>
      </c>
      <c r="T27" s="3">
        <f t="shared" si="10"/>
        <v>5.1526318316041708</v>
      </c>
      <c r="U27" s="71">
        <f t="shared" si="11"/>
        <v>4</v>
      </c>
      <c r="V27" s="3" t="str">
        <f>IF(U27='ITERASI-2'!U27,"Aman","Berubah")</f>
        <v>Aman</v>
      </c>
    </row>
    <row r="28" spans="1:22" x14ac:dyDescent="0.25">
      <c r="A28" s="64">
        <v>27</v>
      </c>
      <c r="B28" s="65">
        <v>0.78</v>
      </c>
      <c r="C28" s="66">
        <v>91.8</v>
      </c>
      <c r="D28" s="66">
        <v>29.6</v>
      </c>
      <c r="E28" s="66">
        <v>39</v>
      </c>
      <c r="F28" s="66">
        <v>447</v>
      </c>
      <c r="G28" s="69">
        <v>5</v>
      </c>
      <c r="I28" s="35">
        <v>12</v>
      </c>
      <c r="J28" s="32">
        <v>0.8</v>
      </c>
      <c r="K28" s="31">
        <v>92.6</v>
      </c>
      <c r="L28" s="31">
        <v>29.4</v>
      </c>
      <c r="M28" s="31">
        <v>40</v>
      </c>
      <c r="N28" s="31">
        <v>229</v>
      </c>
      <c r="O28" s="3">
        <f t="shared" si="5"/>
        <v>125.54129983353744</v>
      </c>
      <c r="P28" s="3">
        <f t="shared" si="6"/>
        <v>267.1192203451069</v>
      </c>
      <c r="Q28" s="3">
        <f t="shared" si="7"/>
        <v>176.48111289897048</v>
      </c>
      <c r="R28" s="3">
        <f t="shared" si="8"/>
        <v>7.062059498282208</v>
      </c>
      <c r="S28" s="3">
        <f t="shared" si="9"/>
        <v>218.45411198512579</v>
      </c>
      <c r="T28" s="3">
        <f t="shared" si="10"/>
        <v>7.062059498282208</v>
      </c>
      <c r="U28" s="71">
        <f t="shared" si="11"/>
        <v>4</v>
      </c>
      <c r="V28" s="3" t="str">
        <f>IF(U28='ITERASI-2'!U28,"Aman","Berubah")</f>
        <v>Aman</v>
      </c>
    </row>
    <row r="29" spans="1:22" x14ac:dyDescent="0.25">
      <c r="A29" s="40">
        <v>28</v>
      </c>
      <c r="B29" s="41">
        <v>0.78</v>
      </c>
      <c r="C29" s="42">
        <v>91.9</v>
      </c>
      <c r="D29" s="42">
        <v>29.6</v>
      </c>
      <c r="E29" s="42">
        <v>40</v>
      </c>
      <c r="F29" s="42">
        <v>416</v>
      </c>
      <c r="G29" s="10">
        <v>3</v>
      </c>
      <c r="I29" s="35">
        <v>13</v>
      </c>
      <c r="J29" s="32">
        <v>0.8</v>
      </c>
      <c r="K29" s="31">
        <v>92.3</v>
      </c>
      <c r="L29" s="31">
        <v>29.4</v>
      </c>
      <c r="M29" s="31">
        <v>40</v>
      </c>
      <c r="N29" s="31">
        <v>327</v>
      </c>
      <c r="O29" s="3">
        <f t="shared" si="5"/>
        <v>27.596520865756638</v>
      </c>
      <c r="P29" s="3">
        <f t="shared" si="6"/>
        <v>169.12075597040121</v>
      </c>
      <c r="Q29" s="3">
        <f t="shared" si="7"/>
        <v>78.502009641482928</v>
      </c>
      <c r="R29" s="3">
        <f t="shared" si="8"/>
        <v>91.072234049638098</v>
      </c>
      <c r="S29" s="3">
        <f t="shared" si="9"/>
        <v>120.45767416579196</v>
      </c>
      <c r="T29" s="3">
        <f t="shared" si="10"/>
        <v>27.596520865756638</v>
      </c>
      <c r="U29" s="71">
        <f t="shared" si="11"/>
        <v>1</v>
      </c>
      <c r="V29" s="3" t="str">
        <f>IF(U29='ITERASI-2'!U29,"Aman","Berubah")</f>
        <v>Aman</v>
      </c>
    </row>
    <row r="30" spans="1:22" x14ac:dyDescent="0.25">
      <c r="A30" s="40">
        <v>29</v>
      </c>
      <c r="B30" s="41">
        <v>0.8</v>
      </c>
      <c r="C30" s="42">
        <v>91.9</v>
      </c>
      <c r="D30" s="42">
        <v>29.8</v>
      </c>
      <c r="E30" s="42">
        <v>39</v>
      </c>
      <c r="F30" s="42">
        <v>410</v>
      </c>
      <c r="G30" s="10">
        <v>3</v>
      </c>
      <c r="I30" s="35">
        <v>14</v>
      </c>
      <c r="J30" s="32">
        <v>0.8</v>
      </c>
      <c r="K30" s="31">
        <v>92.2</v>
      </c>
      <c r="L30" s="31">
        <v>29.4</v>
      </c>
      <c r="M30" s="31">
        <v>40</v>
      </c>
      <c r="N30" s="31">
        <v>241</v>
      </c>
      <c r="O30" s="3">
        <f t="shared" si="5"/>
        <v>113.53890985407016</v>
      </c>
      <c r="P30" s="3">
        <f t="shared" si="6"/>
        <v>255.1168840834421</v>
      </c>
      <c r="Q30" s="3">
        <f t="shared" si="7"/>
        <v>164.48040840331322</v>
      </c>
      <c r="R30" s="3">
        <f t="shared" si="8"/>
        <v>5.1775088025764022</v>
      </c>
      <c r="S30" s="3">
        <f t="shared" si="9"/>
        <v>206.45142323152194</v>
      </c>
      <c r="T30" s="3">
        <f t="shared" si="10"/>
        <v>5.1775088025764022</v>
      </c>
      <c r="U30" s="71">
        <f t="shared" si="11"/>
        <v>4</v>
      </c>
      <c r="V30" s="3" t="str">
        <f>IF(U30='ITERASI-2'!U30,"Aman","Berubah")</f>
        <v>Aman</v>
      </c>
    </row>
    <row r="31" spans="1:22" x14ac:dyDescent="0.25">
      <c r="A31" s="46">
        <v>30</v>
      </c>
      <c r="B31" s="47">
        <v>0.78</v>
      </c>
      <c r="C31" s="48">
        <v>91.7</v>
      </c>
      <c r="D31" s="48">
        <v>29.7</v>
      </c>
      <c r="E31" s="48">
        <v>39</v>
      </c>
      <c r="F31" s="48">
        <v>343</v>
      </c>
      <c r="G31" s="13">
        <v>1</v>
      </c>
      <c r="I31" s="35">
        <v>15</v>
      </c>
      <c r="J31" s="32">
        <v>0.8</v>
      </c>
      <c r="K31" s="33">
        <v>92</v>
      </c>
      <c r="L31" s="31">
        <v>29.4</v>
      </c>
      <c r="M31" s="31">
        <v>39</v>
      </c>
      <c r="N31" s="31">
        <v>236</v>
      </c>
      <c r="O31" s="3">
        <f t="shared" si="5"/>
        <v>118.55104443996767</v>
      </c>
      <c r="P31" s="3">
        <f t="shared" si="6"/>
        <v>260.11716610020181</v>
      </c>
      <c r="Q31" s="3">
        <f t="shared" si="7"/>
        <v>169.4952828321982</v>
      </c>
      <c r="R31" s="3">
        <f t="shared" si="8"/>
        <v>1.0845103126054019</v>
      </c>
      <c r="S31" s="3">
        <f t="shared" si="9"/>
        <v>211.45179418825489</v>
      </c>
      <c r="T31" s="3">
        <f t="shared" si="10"/>
        <v>1.0845103126054019</v>
      </c>
      <c r="U31" s="71">
        <f t="shared" si="11"/>
        <v>4</v>
      </c>
      <c r="V31" s="3" t="str">
        <f>IF(U31='ITERASI-2'!U31,"Aman","Berubah")</f>
        <v>Aman</v>
      </c>
    </row>
    <row r="32" spans="1:22" x14ac:dyDescent="0.25">
      <c r="A32" s="46">
        <v>31</v>
      </c>
      <c r="B32" s="47">
        <v>0.8</v>
      </c>
      <c r="C32" s="48">
        <v>91.6</v>
      </c>
      <c r="D32" s="48">
        <v>29.6</v>
      </c>
      <c r="E32" s="48">
        <v>39</v>
      </c>
      <c r="F32" s="48">
        <v>390</v>
      </c>
      <c r="G32" s="13">
        <v>1</v>
      </c>
      <c r="I32" s="35">
        <v>16</v>
      </c>
      <c r="J32" s="32">
        <v>0.8</v>
      </c>
      <c r="K32" s="31">
        <v>91.8</v>
      </c>
      <c r="L32" s="31">
        <v>29.6</v>
      </c>
      <c r="M32" s="31">
        <v>39</v>
      </c>
      <c r="N32" s="31">
        <v>359</v>
      </c>
      <c r="O32" s="3">
        <f t="shared" si="5"/>
        <v>5.143054284411213</v>
      </c>
      <c r="P32" s="3">
        <f t="shared" si="6"/>
        <v>137.12016664225578</v>
      </c>
      <c r="Q32" s="3">
        <f t="shared" si="7"/>
        <v>46.580700634464833</v>
      </c>
      <c r="R32" s="3">
        <f t="shared" si="8"/>
        <v>123.06864322493703</v>
      </c>
      <c r="S32" s="3">
        <f t="shared" si="9"/>
        <v>88.458095156777119</v>
      </c>
      <c r="T32" s="3">
        <f t="shared" si="10"/>
        <v>5.143054284411213</v>
      </c>
      <c r="U32" s="71">
        <f t="shared" si="11"/>
        <v>1</v>
      </c>
      <c r="V32" s="3" t="str">
        <f>IF(U32='ITERASI-2'!U32,"Aman","Berubah")</f>
        <v>Aman</v>
      </c>
    </row>
    <row r="33" spans="1:22" x14ac:dyDescent="0.25">
      <c r="A33" s="40">
        <v>32</v>
      </c>
      <c r="B33" s="41">
        <v>0.8</v>
      </c>
      <c r="C33" s="42">
        <v>91.7</v>
      </c>
      <c r="D33" s="42">
        <v>29.7</v>
      </c>
      <c r="E33" s="42">
        <v>39</v>
      </c>
      <c r="F33" s="42">
        <v>419</v>
      </c>
      <c r="G33" s="10">
        <v>3</v>
      </c>
      <c r="I33" s="35">
        <v>17</v>
      </c>
      <c r="J33" s="32">
        <v>0.82</v>
      </c>
      <c r="K33" s="33">
        <v>92</v>
      </c>
      <c r="L33" s="31">
        <v>29.5</v>
      </c>
      <c r="M33" s="31">
        <v>39</v>
      </c>
      <c r="N33" s="31">
        <v>393</v>
      </c>
      <c r="O33" s="3">
        <f t="shared" si="5"/>
        <v>38.566263230267872</v>
      </c>
      <c r="P33" s="3">
        <f t="shared" si="6"/>
        <v>103.12581210454644</v>
      </c>
      <c r="Q33" s="3">
        <f t="shared" si="7"/>
        <v>12.907072988718026</v>
      </c>
      <c r="R33" s="3">
        <f t="shared" si="8"/>
        <v>157.06851470121003</v>
      </c>
      <c r="S33" s="3">
        <f t="shared" si="9"/>
        <v>54.471687843715756</v>
      </c>
      <c r="T33" s="3">
        <f t="shared" si="10"/>
        <v>12.907072988718026</v>
      </c>
      <c r="U33" s="71">
        <f t="shared" si="11"/>
        <v>3</v>
      </c>
      <c r="V33" s="3" t="str">
        <f>IF(U33='ITERASI-2'!U33,"Aman","Berubah")</f>
        <v>Aman</v>
      </c>
    </row>
    <row r="34" spans="1:22" x14ac:dyDescent="0.25">
      <c r="A34" s="64">
        <v>33</v>
      </c>
      <c r="B34" s="65">
        <v>0.78</v>
      </c>
      <c r="C34" s="66">
        <v>91.5</v>
      </c>
      <c r="D34" s="66">
        <v>29.8</v>
      </c>
      <c r="E34" s="66">
        <v>39</v>
      </c>
      <c r="F34" s="66">
        <v>431</v>
      </c>
      <c r="G34" s="69">
        <v>5</v>
      </c>
      <c r="I34" s="35">
        <v>18</v>
      </c>
      <c r="J34" s="32">
        <v>0.8</v>
      </c>
      <c r="K34" s="31">
        <v>91.7</v>
      </c>
      <c r="L34" s="31">
        <v>29.6</v>
      </c>
      <c r="M34" s="31">
        <v>39</v>
      </c>
      <c r="N34" s="31">
        <v>248</v>
      </c>
      <c r="O34" s="3">
        <f t="shared" si="5"/>
        <v>106.55118042917529</v>
      </c>
      <c r="P34" s="3">
        <f t="shared" si="6"/>
        <v>248.11567886774102</v>
      </c>
      <c r="Q34" s="3">
        <f t="shared" si="7"/>
        <v>157.49659623447036</v>
      </c>
      <c r="R34" s="3">
        <f t="shared" si="8"/>
        <v>12.098961040945676</v>
      </c>
      <c r="S34" s="3">
        <f t="shared" si="9"/>
        <v>199.44998297787981</v>
      </c>
      <c r="T34" s="3">
        <f t="shared" si="10"/>
        <v>12.098961040945676</v>
      </c>
      <c r="U34" s="71">
        <f t="shared" si="11"/>
        <v>4</v>
      </c>
      <c r="V34" s="3" t="str">
        <f>IF(U34='ITERASI-2'!U34,"Aman","Berubah")</f>
        <v>Aman</v>
      </c>
    </row>
    <row r="35" spans="1:22" x14ac:dyDescent="0.25">
      <c r="A35" s="64">
        <v>34</v>
      </c>
      <c r="B35" s="65">
        <v>0.78</v>
      </c>
      <c r="C35" s="66">
        <v>91.6</v>
      </c>
      <c r="D35" s="66">
        <v>29.7</v>
      </c>
      <c r="E35" s="66">
        <v>40</v>
      </c>
      <c r="F35" s="66">
        <v>444</v>
      </c>
      <c r="G35" s="69">
        <v>5</v>
      </c>
      <c r="I35" s="35">
        <v>19</v>
      </c>
      <c r="J35" s="32">
        <v>0.78</v>
      </c>
      <c r="K35" s="31">
        <v>91.6</v>
      </c>
      <c r="L35" s="31">
        <v>29.6</v>
      </c>
      <c r="M35" s="31">
        <v>40</v>
      </c>
      <c r="N35" s="31">
        <v>235</v>
      </c>
      <c r="O35" s="3">
        <f t="shared" si="5"/>
        <v>119.53333018352544</v>
      </c>
      <c r="P35" s="3">
        <f t="shared" si="6"/>
        <v>261.11362807533936</v>
      </c>
      <c r="Q35" s="3">
        <f t="shared" si="7"/>
        <v>170.4779076439952</v>
      </c>
      <c r="R35" s="3">
        <f t="shared" si="8"/>
        <v>1.2183513489350306</v>
      </c>
      <c r="S35" s="3">
        <f t="shared" si="9"/>
        <v>212.44742538877941</v>
      </c>
      <c r="T35" s="3">
        <f t="shared" si="10"/>
        <v>1.2183513489350306</v>
      </c>
      <c r="U35" s="71">
        <f t="shared" si="11"/>
        <v>4</v>
      </c>
      <c r="V35" s="3" t="str">
        <f>IF(U35='ITERASI-2'!U35,"Aman","Berubah")</f>
        <v>Aman</v>
      </c>
    </row>
    <row r="36" spans="1:22" x14ac:dyDescent="0.25">
      <c r="A36" s="64">
        <v>35</v>
      </c>
      <c r="B36" s="65">
        <v>0.78</v>
      </c>
      <c r="C36" s="66">
        <v>91.7</v>
      </c>
      <c r="D36" s="66">
        <v>29.8</v>
      </c>
      <c r="E36" s="66">
        <v>40</v>
      </c>
      <c r="F36" s="66">
        <v>463</v>
      </c>
      <c r="G36" s="69">
        <v>5</v>
      </c>
      <c r="I36" s="35">
        <v>20</v>
      </c>
      <c r="J36" s="32">
        <v>0.8</v>
      </c>
      <c r="K36" s="31">
        <v>92.8</v>
      </c>
      <c r="L36" s="31">
        <v>29.4</v>
      </c>
      <c r="M36" s="31">
        <v>40</v>
      </c>
      <c r="N36" s="31">
        <v>216</v>
      </c>
      <c r="O36" s="3">
        <f t="shared" si="5"/>
        <v>138.54172392547298</v>
      </c>
      <c r="P36" s="3">
        <f t="shared" si="6"/>
        <v>280.12029576594409</v>
      </c>
      <c r="Q36" s="3">
        <f t="shared" si="7"/>
        <v>189.48101218668307</v>
      </c>
      <c r="R36" s="3">
        <f t="shared" si="8"/>
        <v>19.990314763836963</v>
      </c>
      <c r="S36" s="3">
        <f t="shared" si="9"/>
        <v>231.4552779909686</v>
      </c>
      <c r="T36" s="3">
        <f t="shared" si="10"/>
        <v>19.990314763836963</v>
      </c>
      <c r="U36" s="71">
        <f t="shared" si="11"/>
        <v>4</v>
      </c>
      <c r="V36" s="3" t="str">
        <f>IF(U36='ITERASI-2'!U36,"Aman","Berubah")</f>
        <v>Aman</v>
      </c>
    </row>
    <row r="37" spans="1:22" x14ac:dyDescent="0.25">
      <c r="A37" s="49">
        <v>36</v>
      </c>
      <c r="B37" s="50">
        <v>0.82</v>
      </c>
      <c r="C37" s="52">
        <v>92</v>
      </c>
      <c r="D37" s="51">
        <v>29.9</v>
      </c>
      <c r="E37" s="51">
        <v>39</v>
      </c>
      <c r="F37" s="51">
        <v>282</v>
      </c>
      <c r="G37" s="27">
        <v>4</v>
      </c>
      <c r="I37" s="35">
        <v>21</v>
      </c>
      <c r="J37" s="32">
        <v>0.8</v>
      </c>
      <c r="K37" s="31">
        <v>92.3</v>
      </c>
      <c r="L37" s="31">
        <v>29.4</v>
      </c>
      <c r="M37" s="31">
        <v>39</v>
      </c>
      <c r="N37" s="31">
        <v>205</v>
      </c>
      <c r="O37" s="3">
        <f t="shared" si="5"/>
        <v>149.54700630346611</v>
      </c>
      <c r="P37" s="3">
        <f t="shared" si="6"/>
        <v>291.11804991942506</v>
      </c>
      <c r="Q37" s="3">
        <f t="shared" si="7"/>
        <v>200.49100339124547</v>
      </c>
      <c r="R37" s="3">
        <f t="shared" si="8"/>
        <v>30.958943176700132</v>
      </c>
      <c r="S37" s="3">
        <f t="shared" si="9"/>
        <v>242.45262111937319</v>
      </c>
      <c r="T37" s="3">
        <f t="shared" si="10"/>
        <v>30.958943176700132</v>
      </c>
      <c r="U37" s="71">
        <f t="shared" si="11"/>
        <v>4</v>
      </c>
      <c r="V37" s="3" t="str">
        <f>IF(U37='ITERASI-2'!U37,"Aman","Berubah")</f>
        <v>Aman</v>
      </c>
    </row>
    <row r="38" spans="1:22" x14ac:dyDescent="0.25">
      <c r="A38" s="49">
        <v>37</v>
      </c>
      <c r="B38" s="50">
        <v>0.91</v>
      </c>
      <c r="C38" s="51">
        <v>92.7</v>
      </c>
      <c r="D38" s="52">
        <v>30</v>
      </c>
      <c r="E38" s="51">
        <v>39</v>
      </c>
      <c r="F38" s="51">
        <v>224</v>
      </c>
      <c r="G38" s="27">
        <v>4</v>
      </c>
      <c r="I38" s="35">
        <v>22</v>
      </c>
      <c r="J38" s="32">
        <v>0.8</v>
      </c>
      <c r="K38" s="31">
        <v>92.2</v>
      </c>
      <c r="L38" s="31">
        <v>29.5</v>
      </c>
      <c r="M38" s="31">
        <v>39</v>
      </c>
      <c r="N38" s="31">
        <v>197</v>
      </c>
      <c r="O38" s="3">
        <f t="shared" si="5"/>
        <v>157.54459453831467</v>
      </c>
      <c r="P38" s="3">
        <f t="shared" si="6"/>
        <v>299.11717341759788</v>
      </c>
      <c r="Q38" s="3">
        <f t="shared" si="7"/>
        <v>208.4892603267555</v>
      </c>
      <c r="R38" s="3">
        <f t="shared" si="8"/>
        <v>38.950845132438282</v>
      </c>
      <c r="S38" s="3">
        <f t="shared" si="9"/>
        <v>250.45150814498757</v>
      </c>
      <c r="T38" s="3">
        <f t="shared" si="10"/>
        <v>38.950845132438282</v>
      </c>
      <c r="U38" s="71">
        <f t="shared" si="11"/>
        <v>4</v>
      </c>
      <c r="V38" s="3" t="str">
        <f>IF(U38='ITERASI-2'!U38,"Aman","Berubah")</f>
        <v>Aman</v>
      </c>
    </row>
    <row r="39" spans="1:22" x14ac:dyDescent="0.25">
      <c r="A39" s="49">
        <v>38</v>
      </c>
      <c r="B39" s="50">
        <v>0.91</v>
      </c>
      <c r="C39" s="51">
        <v>92.5</v>
      </c>
      <c r="D39" s="51">
        <v>30.1</v>
      </c>
      <c r="E39" s="51">
        <v>39</v>
      </c>
      <c r="F39" s="51">
        <v>217</v>
      </c>
      <c r="G39" s="27">
        <v>4</v>
      </c>
      <c r="I39" s="35">
        <v>23</v>
      </c>
      <c r="J39" s="32">
        <v>0.8</v>
      </c>
      <c r="K39" s="31">
        <v>91.9</v>
      </c>
      <c r="L39" s="31">
        <v>29.5</v>
      </c>
      <c r="M39" s="31">
        <v>39</v>
      </c>
      <c r="N39" s="31">
        <v>192</v>
      </c>
      <c r="O39" s="3">
        <f t="shared" si="5"/>
        <v>162.5422023017762</v>
      </c>
      <c r="P39" s="3">
        <f t="shared" si="6"/>
        <v>304.11570913789444</v>
      </c>
      <c r="Q39" s="3">
        <f t="shared" si="7"/>
        <v>213.48787062118274</v>
      </c>
      <c r="R39" s="3">
        <f t="shared" si="8"/>
        <v>43.946020119656779</v>
      </c>
      <c r="S39" s="3">
        <f t="shared" si="9"/>
        <v>255.4498105496979</v>
      </c>
      <c r="T39" s="3">
        <f t="shared" si="10"/>
        <v>43.946020119656779</v>
      </c>
      <c r="U39" s="71">
        <f t="shared" si="11"/>
        <v>4</v>
      </c>
      <c r="V39" s="3" t="str">
        <f>IF(U39='ITERASI-2'!U39,"Aman","Berubah")</f>
        <v>Aman</v>
      </c>
    </row>
    <row r="40" spans="1:22" x14ac:dyDescent="0.25">
      <c r="A40" s="49">
        <v>39</v>
      </c>
      <c r="B40" s="50">
        <v>0.91</v>
      </c>
      <c r="C40" s="51">
        <v>92.8</v>
      </c>
      <c r="D40" s="52">
        <v>30</v>
      </c>
      <c r="E40" s="51">
        <v>39</v>
      </c>
      <c r="F40" s="51">
        <v>224</v>
      </c>
      <c r="G40" s="27">
        <v>4</v>
      </c>
      <c r="I40" s="35">
        <v>24</v>
      </c>
      <c r="J40" s="32">
        <v>0.78</v>
      </c>
      <c r="K40" s="31">
        <v>92.1</v>
      </c>
      <c r="L40" s="31">
        <v>29.5</v>
      </c>
      <c r="M40" s="31">
        <v>40</v>
      </c>
      <c r="N40" s="31">
        <v>176</v>
      </c>
      <c r="O40" s="3">
        <f t="shared" si="5"/>
        <v>178.53181808361774</v>
      </c>
      <c r="P40" s="3">
        <f t="shared" si="6"/>
        <v>320.11513222242053</v>
      </c>
      <c r="Q40" s="3">
        <f t="shared" si="7"/>
        <v>229.47460743231051</v>
      </c>
      <c r="R40" s="3">
        <f t="shared" si="8"/>
        <v>59.942675782863184</v>
      </c>
      <c r="S40" s="3">
        <f t="shared" si="9"/>
        <v>271.44904105127046</v>
      </c>
      <c r="T40" s="3">
        <f t="shared" si="10"/>
        <v>59.942675782863184</v>
      </c>
      <c r="U40" s="71">
        <f t="shared" si="11"/>
        <v>4</v>
      </c>
      <c r="V40" s="3" t="str">
        <f>IF(U40='ITERASI-2'!U40,"Aman","Berubah")</f>
        <v>Aman</v>
      </c>
    </row>
    <row r="41" spans="1:22" x14ac:dyDescent="0.25">
      <c r="A41" s="49">
        <v>40</v>
      </c>
      <c r="B41" s="50">
        <v>0.91</v>
      </c>
      <c r="C41" s="51">
        <v>93.2</v>
      </c>
      <c r="D41" s="51">
        <v>30.1</v>
      </c>
      <c r="E41" s="51">
        <v>39</v>
      </c>
      <c r="F41" s="51">
        <v>219</v>
      </c>
      <c r="G41" s="27">
        <v>4</v>
      </c>
      <c r="I41" s="35">
        <v>25</v>
      </c>
      <c r="J41" s="32">
        <v>0.78</v>
      </c>
      <c r="K41" s="31">
        <v>91.8</v>
      </c>
      <c r="L41" s="31">
        <v>29.5</v>
      </c>
      <c r="M41" s="31">
        <v>39</v>
      </c>
      <c r="N41" s="31">
        <v>174</v>
      </c>
      <c r="O41" s="3">
        <f t="shared" si="5"/>
        <v>180.53986450902644</v>
      </c>
      <c r="P41" s="3">
        <f t="shared" si="6"/>
        <v>322.11511932847856</v>
      </c>
      <c r="Q41" s="3">
        <f t="shared" si="7"/>
        <v>231.48573821009913</v>
      </c>
      <c r="R41" s="3">
        <f t="shared" si="8"/>
        <v>61.942533234343209</v>
      </c>
      <c r="S41" s="3">
        <f t="shared" si="9"/>
        <v>273.44908260322109</v>
      </c>
      <c r="T41" s="3">
        <f t="shared" si="10"/>
        <v>61.942533234343209</v>
      </c>
      <c r="U41" s="71">
        <f t="shared" si="11"/>
        <v>4</v>
      </c>
      <c r="V41" s="3" t="str">
        <f>IF(U41='ITERASI-2'!U41,"Aman","Berubah")</f>
        <v>Aman</v>
      </c>
    </row>
    <row r="42" spans="1:22" x14ac:dyDescent="0.25">
      <c r="A42" s="49">
        <v>41</v>
      </c>
      <c r="B42" s="50">
        <v>0.91</v>
      </c>
      <c r="C42" s="51">
        <v>92.3</v>
      </c>
      <c r="D42" s="52">
        <v>30</v>
      </c>
      <c r="E42" s="51">
        <v>40</v>
      </c>
      <c r="F42" s="51">
        <v>223</v>
      </c>
      <c r="G42" s="27">
        <v>4</v>
      </c>
      <c r="I42" s="35">
        <v>26</v>
      </c>
      <c r="J42" s="32">
        <v>0.78</v>
      </c>
      <c r="K42" s="33">
        <v>92</v>
      </c>
      <c r="L42" s="31">
        <v>29.6</v>
      </c>
      <c r="M42" s="31">
        <v>39</v>
      </c>
      <c r="N42" s="31">
        <v>416</v>
      </c>
      <c r="O42" s="3">
        <f t="shared" si="5"/>
        <v>61.533035160538354</v>
      </c>
      <c r="P42" s="3">
        <f t="shared" si="6"/>
        <v>80.129825838378594</v>
      </c>
      <c r="Q42" s="3">
        <f t="shared" si="7"/>
        <v>11.05997958952503</v>
      </c>
      <c r="R42" s="3">
        <f t="shared" si="8"/>
        <v>180.06793654427707</v>
      </c>
      <c r="S42" s="3">
        <f t="shared" si="9"/>
        <v>31.49062821590099</v>
      </c>
      <c r="T42" s="3">
        <f t="shared" si="10"/>
        <v>11.05997958952503</v>
      </c>
      <c r="U42" s="71">
        <f t="shared" si="11"/>
        <v>3</v>
      </c>
      <c r="V42" s="3" t="str">
        <f>IF(U42='ITERASI-2'!U42,"Aman","Berubah")</f>
        <v>Aman</v>
      </c>
    </row>
    <row r="43" spans="1:22" x14ac:dyDescent="0.25">
      <c r="A43" s="49">
        <v>42</v>
      </c>
      <c r="B43" s="50">
        <v>0.91</v>
      </c>
      <c r="C43" s="51">
        <v>93.4</v>
      </c>
      <c r="D43" s="52">
        <v>30</v>
      </c>
      <c r="E43" s="51">
        <v>39</v>
      </c>
      <c r="F43" s="51">
        <v>223</v>
      </c>
      <c r="G43" s="27">
        <v>4</v>
      </c>
      <c r="I43" s="35">
        <v>27</v>
      </c>
      <c r="J43" s="32">
        <v>0.78</v>
      </c>
      <c r="K43" s="31">
        <v>91.8</v>
      </c>
      <c r="L43" s="31">
        <v>29.6</v>
      </c>
      <c r="M43" s="31">
        <v>39</v>
      </c>
      <c r="N43" s="31">
        <v>447</v>
      </c>
      <c r="O43" s="3">
        <f t="shared" si="5"/>
        <v>92.513028828509178</v>
      </c>
      <c r="P43" s="3">
        <f t="shared" si="6"/>
        <v>49.136613300742084</v>
      </c>
      <c r="Q43" s="3">
        <f t="shared" si="7"/>
        <v>41.67201692592473</v>
      </c>
      <c r="R43" s="3">
        <f t="shared" si="8"/>
        <v>211.06726320630764</v>
      </c>
      <c r="S43" s="3">
        <f t="shared" si="9"/>
        <v>1.6226517696141969</v>
      </c>
      <c r="T43" s="3">
        <f t="shared" si="10"/>
        <v>1.6226517696141969</v>
      </c>
      <c r="U43" s="71">
        <f t="shared" si="11"/>
        <v>5</v>
      </c>
      <c r="V43" s="3" t="str">
        <f>IF(U43='ITERASI-2'!U43,"Aman","Berubah")</f>
        <v>Aman</v>
      </c>
    </row>
    <row r="44" spans="1:22" x14ac:dyDescent="0.25">
      <c r="A44" s="49">
        <v>43</v>
      </c>
      <c r="B44" s="50">
        <v>0.91</v>
      </c>
      <c r="C44" s="51">
        <v>92.2</v>
      </c>
      <c r="D44" s="52">
        <v>30</v>
      </c>
      <c r="E44" s="51">
        <v>40</v>
      </c>
      <c r="F44" s="51">
        <v>234</v>
      </c>
      <c r="G44" s="27">
        <v>4</v>
      </c>
      <c r="I44" s="35">
        <v>28</v>
      </c>
      <c r="J44" s="32">
        <v>0.78</v>
      </c>
      <c r="K44" s="31">
        <v>91.9</v>
      </c>
      <c r="L44" s="31">
        <v>29.6</v>
      </c>
      <c r="M44" s="31">
        <v>40</v>
      </c>
      <c r="N44" s="31">
        <v>416</v>
      </c>
      <c r="O44" s="3">
        <f t="shared" si="5"/>
        <v>61.503793297495832</v>
      </c>
      <c r="P44" s="3">
        <f t="shared" si="6"/>
        <v>80.123370775601046</v>
      </c>
      <c r="Q44" s="3">
        <f t="shared" si="7"/>
        <v>10.806304893153218</v>
      </c>
      <c r="R44" s="3">
        <f t="shared" si="8"/>
        <v>180.06714457091414</v>
      </c>
      <c r="S44" s="3">
        <f t="shared" si="9"/>
        <v>31.474375801574944</v>
      </c>
      <c r="T44" s="3">
        <f t="shared" si="10"/>
        <v>10.806304893153218</v>
      </c>
      <c r="U44" s="71">
        <f t="shared" si="11"/>
        <v>3</v>
      </c>
      <c r="V44" s="3" t="str">
        <f>IF(U44='ITERASI-2'!U44,"Aman","Berubah")</f>
        <v>Aman</v>
      </c>
    </row>
    <row r="45" spans="1:22" x14ac:dyDescent="0.25">
      <c r="A45" s="49">
        <v>44</v>
      </c>
      <c r="B45" s="50">
        <v>0.91</v>
      </c>
      <c r="C45" s="51">
        <v>92.8</v>
      </c>
      <c r="D45" s="52">
        <v>30</v>
      </c>
      <c r="E45" s="51">
        <v>39</v>
      </c>
      <c r="F45" s="51">
        <v>238</v>
      </c>
      <c r="G45" s="27">
        <v>4</v>
      </c>
      <c r="I45" s="35">
        <v>29</v>
      </c>
      <c r="J45" s="32">
        <v>0.8</v>
      </c>
      <c r="K45" s="31">
        <v>91.9</v>
      </c>
      <c r="L45" s="31">
        <v>29.8</v>
      </c>
      <c r="M45" s="31">
        <v>39</v>
      </c>
      <c r="N45" s="31">
        <v>410</v>
      </c>
      <c r="O45" s="3">
        <f t="shared" si="5"/>
        <v>55.535677200831962</v>
      </c>
      <c r="P45" s="3">
        <f t="shared" si="6"/>
        <v>86.126361237428327</v>
      </c>
      <c r="Q45" s="3">
        <f t="shared" si="7"/>
        <v>5.6240673125501246</v>
      </c>
      <c r="R45" s="3">
        <f t="shared" si="8"/>
        <v>174.06739471178565</v>
      </c>
      <c r="S45" s="3">
        <f t="shared" si="9"/>
        <v>37.477788071942463</v>
      </c>
      <c r="T45" s="3">
        <f t="shared" si="10"/>
        <v>5.6240673125501246</v>
      </c>
      <c r="U45" s="71">
        <f t="shared" si="11"/>
        <v>3</v>
      </c>
      <c r="V45" s="3" t="str">
        <f>IF(U45='ITERASI-2'!U45,"Aman","Berubah")</f>
        <v>Aman</v>
      </c>
    </row>
    <row r="46" spans="1:22" x14ac:dyDescent="0.25">
      <c r="A46" s="49">
        <v>45</v>
      </c>
      <c r="B46" s="50">
        <v>0.91</v>
      </c>
      <c r="C46" s="51">
        <v>94.3</v>
      </c>
      <c r="D46" s="52">
        <v>30</v>
      </c>
      <c r="E46" s="51">
        <v>40</v>
      </c>
      <c r="F46" s="51">
        <v>244</v>
      </c>
      <c r="G46" s="27">
        <v>4</v>
      </c>
      <c r="I46" s="35">
        <v>30</v>
      </c>
      <c r="J46" s="32">
        <v>0.78</v>
      </c>
      <c r="K46" s="31">
        <v>91.7</v>
      </c>
      <c r="L46" s="31">
        <v>29.7</v>
      </c>
      <c r="M46" s="31">
        <v>39</v>
      </c>
      <c r="N46" s="31">
        <v>343</v>
      </c>
      <c r="O46" s="3">
        <f t="shared" si="5"/>
        <v>11.788409136991177</v>
      </c>
      <c r="P46" s="3">
        <f t="shared" si="6"/>
        <v>153.11840041106893</v>
      </c>
      <c r="Q46" s="3">
        <f t="shared" si="7"/>
        <v>62.549513267963725</v>
      </c>
      <c r="R46" s="3">
        <f t="shared" si="8"/>
        <v>107.06876310195875</v>
      </c>
      <c r="S46" s="3">
        <f t="shared" si="9"/>
        <v>104.45473075233697</v>
      </c>
      <c r="T46" s="3">
        <f t="shared" si="10"/>
        <v>11.788409136991177</v>
      </c>
      <c r="U46" s="71">
        <f t="shared" si="11"/>
        <v>1</v>
      </c>
      <c r="V46" s="3" t="str">
        <f>IF(U46='ITERASI-2'!U46,"Aman","Berubah")</f>
        <v>Aman</v>
      </c>
    </row>
    <row r="47" spans="1:22" x14ac:dyDescent="0.25">
      <c r="A47" s="49">
        <v>46</v>
      </c>
      <c r="B47" s="50">
        <v>0.93</v>
      </c>
      <c r="C47" s="51">
        <v>93.5</v>
      </c>
      <c r="D47" s="51">
        <v>30.2</v>
      </c>
      <c r="E47" s="51">
        <v>39</v>
      </c>
      <c r="F47" s="51">
        <v>255</v>
      </c>
      <c r="G47" s="27">
        <v>4</v>
      </c>
      <c r="I47" s="35">
        <v>31</v>
      </c>
      <c r="J47" s="32">
        <v>0.8</v>
      </c>
      <c r="K47" s="31">
        <v>91.6</v>
      </c>
      <c r="L47" s="31">
        <v>29.6</v>
      </c>
      <c r="M47" s="31">
        <v>39</v>
      </c>
      <c r="N47" s="31">
        <v>390</v>
      </c>
      <c r="O47" s="3">
        <f t="shared" si="5"/>
        <v>35.565110632878969</v>
      </c>
      <c r="P47" s="3">
        <f t="shared" si="6"/>
        <v>106.12086447903528</v>
      </c>
      <c r="Q47" s="3">
        <f t="shared" si="7"/>
        <v>15.813776201511105</v>
      </c>
      <c r="R47" s="3">
        <f t="shared" si="8"/>
        <v>154.06783821198309</v>
      </c>
      <c r="S47" s="3">
        <f t="shared" si="9"/>
        <v>57.462056455532171</v>
      </c>
      <c r="T47" s="3">
        <f t="shared" si="10"/>
        <v>15.813776201511105</v>
      </c>
      <c r="U47" s="71">
        <f t="shared" si="11"/>
        <v>3</v>
      </c>
      <c r="V47" s="3" t="str">
        <f>IF(U47='ITERASI-2'!U47,"Aman","Berubah")</f>
        <v>Berubah</v>
      </c>
    </row>
    <row r="48" spans="1:22" x14ac:dyDescent="0.25">
      <c r="A48" s="49">
        <v>47</v>
      </c>
      <c r="B48" s="50">
        <v>0.91</v>
      </c>
      <c r="C48" s="52">
        <v>92</v>
      </c>
      <c r="D48" s="51">
        <v>30.2</v>
      </c>
      <c r="E48" s="51">
        <v>39</v>
      </c>
      <c r="F48" s="51">
        <v>253</v>
      </c>
      <c r="G48" s="27">
        <v>4</v>
      </c>
      <c r="I48" s="35">
        <v>32</v>
      </c>
      <c r="J48" s="32">
        <v>0.8</v>
      </c>
      <c r="K48" s="31">
        <v>91.7</v>
      </c>
      <c r="L48" s="31">
        <v>29.7</v>
      </c>
      <c r="M48" s="31">
        <v>39</v>
      </c>
      <c r="N48" s="31">
        <v>419</v>
      </c>
      <c r="O48" s="3">
        <f t="shared" si="5"/>
        <v>64.526170346196054</v>
      </c>
      <c r="P48" s="3">
        <f t="shared" si="6"/>
        <v>77.125439598963254</v>
      </c>
      <c r="Q48" s="3">
        <f t="shared" si="7"/>
        <v>13.937778574709579</v>
      </c>
      <c r="R48" s="3">
        <f t="shared" si="8"/>
        <v>183.06723542009718</v>
      </c>
      <c r="S48" s="3">
        <f t="shared" si="9"/>
        <v>28.481829273511082</v>
      </c>
      <c r="T48" s="3">
        <f t="shared" si="10"/>
        <v>13.937778574709579</v>
      </c>
      <c r="U48" s="71">
        <f t="shared" si="11"/>
        <v>3</v>
      </c>
      <c r="V48" s="3" t="str">
        <f>IF(U48='ITERASI-2'!U48,"Aman","Berubah")</f>
        <v>Aman</v>
      </c>
    </row>
    <row r="49" spans="1:22" x14ac:dyDescent="0.25">
      <c r="A49" s="49">
        <v>48</v>
      </c>
      <c r="B49" s="50">
        <v>0.93</v>
      </c>
      <c r="C49" s="51">
        <v>92.5</v>
      </c>
      <c r="D49" s="51">
        <v>30.2</v>
      </c>
      <c r="E49" s="51">
        <v>39</v>
      </c>
      <c r="F49" s="51">
        <v>235</v>
      </c>
      <c r="G49" s="27">
        <v>4</v>
      </c>
      <c r="I49" s="58">
        <v>33</v>
      </c>
      <c r="J49" s="59">
        <v>0.78</v>
      </c>
      <c r="K49" s="60">
        <v>91.5</v>
      </c>
      <c r="L49" s="60">
        <v>29.8</v>
      </c>
      <c r="M49" s="60">
        <v>39</v>
      </c>
      <c r="N49" s="60">
        <v>431</v>
      </c>
      <c r="O49" s="3">
        <f t="shared" si="5"/>
        <v>76.517199421910334</v>
      </c>
      <c r="P49" s="3">
        <f t="shared" si="6"/>
        <v>65.125102601753227</v>
      </c>
      <c r="Q49" s="3">
        <f t="shared" si="7"/>
        <v>25.751312036430949</v>
      </c>
      <c r="R49" s="3">
        <f t="shared" si="8"/>
        <v>195.06702981062659</v>
      </c>
      <c r="S49" s="3">
        <f t="shared" si="9"/>
        <v>16.497161334568013</v>
      </c>
      <c r="T49" s="3">
        <f t="shared" si="10"/>
        <v>16.497161334568013</v>
      </c>
      <c r="U49" s="71">
        <f t="shared" si="11"/>
        <v>5</v>
      </c>
      <c r="V49" s="3" t="str">
        <f>IF(U49='ITERASI-2'!U49,"Aman","Berubah")</f>
        <v>Aman</v>
      </c>
    </row>
    <row r="50" spans="1:22" x14ac:dyDescent="0.25">
      <c r="A50" s="49">
        <v>49</v>
      </c>
      <c r="B50" s="50">
        <v>0.91</v>
      </c>
      <c r="C50" s="51">
        <v>92.1</v>
      </c>
      <c r="D50" s="51">
        <v>30.2</v>
      </c>
      <c r="E50" s="51">
        <v>39</v>
      </c>
      <c r="F50" s="51">
        <v>231</v>
      </c>
      <c r="G50" s="27">
        <v>4</v>
      </c>
      <c r="I50" s="35">
        <v>34</v>
      </c>
      <c r="J50" s="32">
        <v>0.78</v>
      </c>
      <c r="K50" s="31">
        <v>91.6</v>
      </c>
      <c r="L50" s="31">
        <v>29.7</v>
      </c>
      <c r="M50" s="31">
        <v>40</v>
      </c>
      <c r="N50" s="31">
        <v>444</v>
      </c>
      <c r="O50" s="3">
        <f t="shared" si="5"/>
        <v>89.493225774615524</v>
      </c>
      <c r="P50" s="3">
        <f t="shared" si="6"/>
        <v>52.123177719279099</v>
      </c>
      <c r="Q50" s="3">
        <f t="shared" si="7"/>
        <v>38.609894039630312</v>
      </c>
      <c r="R50" s="3">
        <f t="shared" si="8"/>
        <v>208.06650073434585</v>
      </c>
      <c r="S50" s="3">
        <f t="shared" si="9"/>
        <v>3.6124320660877256</v>
      </c>
      <c r="T50" s="3">
        <f t="shared" si="10"/>
        <v>3.6124320660877256</v>
      </c>
      <c r="U50" s="71">
        <f t="shared" si="11"/>
        <v>5</v>
      </c>
      <c r="V50" s="3" t="str">
        <f>IF(U50='ITERASI-2'!U50,"Aman","Berubah")</f>
        <v>Aman</v>
      </c>
    </row>
    <row r="51" spans="1:22" x14ac:dyDescent="0.25">
      <c r="A51" s="49">
        <v>50</v>
      </c>
      <c r="B51" s="50">
        <v>0.93</v>
      </c>
      <c r="C51" s="51">
        <v>92.2</v>
      </c>
      <c r="D51" s="51">
        <v>30.1</v>
      </c>
      <c r="E51" s="51">
        <v>39</v>
      </c>
      <c r="F51" s="51">
        <v>232</v>
      </c>
      <c r="G51" s="27">
        <v>4</v>
      </c>
      <c r="I51" s="35">
        <v>35</v>
      </c>
      <c r="J51" s="32">
        <v>0.78</v>
      </c>
      <c r="K51" s="31">
        <v>91.7</v>
      </c>
      <c r="L51" s="31">
        <v>29.8</v>
      </c>
      <c r="M51" s="31">
        <v>40</v>
      </c>
      <c r="N51" s="31">
        <v>463</v>
      </c>
      <c r="O51" s="3">
        <f t="shared" si="5"/>
        <v>108.49074526139266</v>
      </c>
      <c r="P51" s="3">
        <f t="shared" si="6"/>
        <v>33.13251323599421</v>
      </c>
      <c r="Q51" s="3">
        <f t="shared" si="7"/>
        <v>57.58611673683513</v>
      </c>
      <c r="R51" s="3">
        <f t="shared" si="8"/>
        <v>227.06628612159253</v>
      </c>
      <c r="S51" s="3">
        <f t="shared" si="9"/>
        <v>15.597603052637734</v>
      </c>
      <c r="T51" s="3">
        <f t="shared" si="10"/>
        <v>15.597603052637734</v>
      </c>
      <c r="U51" s="71">
        <f t="shared" si="11"/>
        <v>5</v>
      </c>
      <c r="V51" s="3" t="str">
        <f>IF(U51='ITERASI-2'!U51,"Aman","Berubah")</f>
        <v>Aman</v>
      </c>
    </row>
    <row r="52" spans="1:22" x14ac:dyDescent="0.25">
      <c r="A52" s="43">
        <v>51</v>
      </c>
      <c r="B52" s="44">
        <v>2.08</v>
      </c>
      <c r="C52" s="45">
        <v>91.4</v>
      </c>
      <c r="D52" s="45">
        <v>30.4</v>
      </c>
      <c r="E52" s="45">
        <v>42</v>
      </c>
      <c r="F52" s="45">
        <v>481</v>
      </c>
      <c r="G52" s="16">
        <v>2</v>
      </c>
      <c r="I52" s="35">
        <v>36</v>
      </c>
      <c r="J52" s="32">
        <v>0.82</v>
      </c>
      <c r="K52" s="33">
        <v>92</v>
      </c>
      <c r="L52" s="31">
        <v>29.9</v>
      </c>
      <c r="M52" s="31">
        <v>39</v>
      </c>
      <c r="N52" s="31">
        <v>282</v>
      </c>
      <c r="O52" s="3">
        <f t="shared" si="5"/>
        <v>72.566192622461813</v>
      </c>
      <c r="P52" s="3">
        <f t="shared" si="6"/>
        <v>214.11775527083739</v>
      </c>
      <c r="Q52" s="3">
        <f t="shared" si="7"/>
        <v>123.50633211134412</v>
      </c>
      <c r="R52" s="3">
        <f t="shared" si="8"/>
        <v>46.073571194537841</v>
      </c>
      <c r="S52" s="3">
        <f t="shared" si="9"/>
        <v>165.45255210713867</v>
      </c>
      <c r="T52" s="3">
        <f t="shared" si="10"/>
        <v>46.073571194537841</v>
      </c>
      <c r="U52" s="71">
        <f t="shared" si="11"/>
        <v>4</v>
      </c>
      <c r="V52" s="3" t="str">
        <f>IF(U52='ITERASI-2'!U52,"Aman","Berubah")</f>
        <v>Aman</v>
      </c>
    </row>
    <row r="53" spans="1:22" x14ac:dyDescent="0.25">
      <c r="A53" s="49">
        <v>52</v>
      </c>
      <c r="B53" s="50">
        <v>2.23</v>
      </c>
      <c r="C53" s="51">
        <v>91.4</v>
      </c>
      <c r="D53" s="51">
        <v>30.3</v>
      </c>
      <c r="E53" s="51">
        <v>40</v>
      </c>
      <c r="F53" s="51">
        <v>263</v>
      </c>
      <c r="G53" s="27">
        <v>4</v>
      </c>
      <c r="I53" s="35">
        <v>37</v>
      </c>
      <c r="J53" s="32">
        <v>0.91</v>
      </c>
      <c r="K53" s="31">
        <v>92.7</v>
      </c>
      <c r="L53" s="33">
        <v>30</v>
      </c>
      <c r="M53" s="31">
        <v>39</v>
      </c>
      <c r="N53" s="31">
        <v>224</v>
      </c>
      <c r="O53" s="3">
        <f t="shared" si="5"/>
        <v>130.55227353349198</v>
      </c>
      <c r="P53" s="3">
        <f t="shared" si="6"/>
        <v>272.12051651999906</v>
      </c>
      <c r="Q53" s="3">
        <f t="shared" si="7"/>
        <v>181.49489334430095</v>
      </c>
      <c r="R53" s="3">
        <f t="shared" si="8"/>
        <v>12.006196118123475</v>
      </c>
      <c r="S53" s="3">
        <f t="shared" si="9"/>
        <v>223.45532222817781</v>
      </c>
      <c r="T53" s="3">
        <f t="shared" si="10"/>
        <v>12.006196118123475</v>
      </c>
      <c r="U53" s="71">
        <f t="shared" si="11"/>
        <v>4</v>
      </c>
      <c r="V53" s="3" t="str">
        <f>IF(U53='ITERASI-2'!U53,"Aman","Berubah")</f>
        <v>Aman</v>
      </c>
    </row>
    <row r="54" spans="1:22" x14ac:dyDescent="0.25">
      <c r="A54" s="49">
        <v>53</v>
      </c>
      <c r="B54" s="50">
        <v>1.85</v>
      </c>
      <c r="C54" s="51">
        <v>85.9</v>
      </c>
      <c r="D54" s="51">
        <v>31.9</v>
      </c>
      <c r="E54" s="51">
        <v>40</v>
      </c>
      <c r="F54" s="51">
        <v>269</v>
      </c>
      <c r="G54" s="27">
        <v>4</v>
      </c>
      <c r="I54" s="35">
        <v>38</v>
      </c>
      <c r="J54" s="32">
        <v>0.91</v>
      </c>
      <c r="K54" s="31">
        <v>92.5</v>
      </c>
      <c r="L54" s="31">
        <v>30.1</v>
      </c>
      <c r="M54" s="31">
        <v>39</v>
      </c>
      <c r="N54" s="31">
        <v>217</v>
      </c>
      <c r="O54" s="3">
        <f t="shared" si="5"/>
        <v>137.54854334720386</v>
      </c>
      <c r="P54" s="3">
        <f t="shared" si="6"/>
        <v>279.11893713373632</v>
      </c>
      <c r="Q54" s="3">
        <f t="shared" si="7"/>
        <v>188.49253852418121</v>
      </c>
      <c r="R54" s="3">
        <f t="shared" si="8"/>
        <v>18.969542109274514</v>
      </c>
      <c r="S54" s="3">
        <f t="shared" si="9"/>
        <v>230.45335977611342</v>
      </c>
      <c r="T54" s="3">
        <f t="shared" si="10"/>
        <v>18.969542109274514</v>
      </c>
      <c r="U54" s="71">
        <f t="shared" si="11"/>
        <v>4</v>
      </c>
      <c r="V54" s="3" t="str">
        <f>IF(U54='ITERASI-2'!U54,"Aman","Berubah")</f>
        <v>Aman</v>
      </c>
    </row>
    <row r="55" spans="1:22" x14ac:dyDescent="0.25">
      <c r="A55" s="64">
        <v>54</v>
      </c>
      <c r="B55" s="65">
        <v>2.2999999999999998</v>
      </c>
      <c r="C55" s="66">
        <v>90.9</v>
      </c>
      <c r="D55" s="66">
        <v>30.6</v>
      </c>
      <c r="E55" s="66">
        <v>40</v>
      </c>
      <c r="F55" s="66">
        <v>444</v>
      </c>
      <c r="G55" s="69">
        <v>5</v>
      </c>
      <c r="I55" s="35">
        <v>39</v>
      </c>
      <c r="J55" s="32">
        <v>0.91</v>
      </c>
      <c r="K55" s="31">
        <v>92.8</v>
      </c>
      <c r="L55" s="33">
        <v>30</v>
      </c>
      <c r="M55" s="31">
        <v>39</v>
      </c>
      <c r="N55" s="31">
        <v>224</v>
      </c>
      <c r="O55" s="3">
        <f t="shared" si="5"/>
        <v>130.553510746521</v>
      </c>
      <c r="P55" s="3">
        <f t="shared" si="6"/>
        <v>272.12128211107961</v>
      </c>
      <c r="Q55" s="3">
        <f t="shared" si="7"/>
        <v>181.49556935273807</v>
      </c>
      <c r="R55" s="3">
        <f t="shared" si="8"/>
        <v>12.015680226845243</v>
      </c>
      <c r="S55" s="3">
        <f t="shared" si="9"/>
        <v>223.45622969085986</v>
      </c>
      <c r="T55" s="3">
        <f t="shared" si="10"/>
        <v>12.015680226845243</v>
      </c>
      <c r="U55" s="71">
        <f t="shared" si="11"/>
        <v>4</v>
      </c>
      <c r="V55" s="3" t="str">
        <f>IF(U55='ITERASI-2'!U55,"Aman","Berubah")</f>
        <v>Aman</v>
      </c>
    </row>
    <row r="56" spans="1:22" x14ac:dyDescent="0.25">
      <c r="A56" s="49">
        <v>55</v>
      </c>
      <c r="B56" s="50">
        <v>1.81</v>
      </c>
      <c r="C56" s="51">
        <v>91.9</v>
      </c>
      <c r="D56" s="51">
        <v>31.2</v>
      </c>
      <c r="E56" s="51">
        <v>40</v>
      </c>
      <c r="F56" s="51">
        <v>264</v>
      </c>
      <c r="G56" s="27">
        <v>4</v>
      </c>
      <c r="I56" s="35">
        <v>40</v>
      </c>
      <c r="J56" s="32">
        <v>0.91</v>
      </c>
      <c r="K56" s="31">
        <v>93.2</v>
      </c>
      <c r="L56" s="31">
        <v>30.1</v>
      </c>
      <c r="M56" s="31">
        <v>39</v>
      </c>
      <c r="N56" s="31">
        <v>219</v>
      </c>
      <c r="O56" s="3">
        <f t="shared" si="5"/>
        <v>135.55779625223963</v>
      </c>
      <c r="P56" s="3">
        <f t="shared" si="6"/>
        <v>277.12450863986908</v>
      </c>
      <c r="Q56" s="3">
        <f t="shared" si="7"/>
        <v>186.49785150974657</v>
      </c>
      <c r="R56" s="3">
        <f t="shared" si="8"/>
        <v>17.024663873611484</v>
      </c>
      <c r="S56" s="3">
        <f t="shared" si="9"/>
        <v>228.45995741750869</v>
      </c>
      <c r="T56" s="3">
        <f t="shared" si="10"/>
        <v>17.024663873611484</v>
      </c>
      <c r="U56" s="71">
        <f t="shared" si="11"/>
        <v>4</v>
      </c>
      <c r="V56" s="3" t="str">
        <f>IF(U56='ITERASI-2'!U56,"Aman","Berubah")</f>
        <v>Aman</v>
      </c>
    </row>
    <row r="57" spans="1:22" x14ac:dyDescent="0.25">
      <c r="A57" s="49">
        <v>56</v>
      </c>
      <c r="B57" s="50">
        <v>1.81</v>
      </c>
      <c r="C57" s="52">
        <v>90</v>
      </c>
      <c r="D57" s="51">
        <v>30.9</v>
      </c>
      <c r="E57" s="51">
        <v>40</v>
      </c>
      <c r="F57" s="51">
        <v>242</v>
      </c>
      <c r="G57" s="27">
        <v>4</v>
      </c>
      <c r="I57" s="35">
        <v>41</v>
      </c>
      <c r="J57" s="32">
        <v>0.91</v>
      </c>
      <c r="K57" s="31">
        <v>92.3</v>
      </c>
      <c r="L57" s="33">
        <v>30</v>
      </c>
      <c r="M57" s="31">
        <v>40</v>
      </c>
      <c r="N57" s="31">
        <v>223</v>
      </c>
      <c r="O57" s="3">
        <f t="shared" si="5"/>
        <v>131.53483434627819</v>
      </c>
      <c r="P57" s="3">
        <f t="shared" si="6"/>
        <v>273.11637316149478</v>
      </c>
      <c r="Q57" s="3">
        <f t="shared" si="7"/>
        <v>182.47760495485241</v>
      </c>
      <c r="R57" s="3">
        <f t="shared" si="8"/>
        <v>12.964937901589062</v>
      </c>
      <c r="S57" s="3">
        <f t="shared" si="9"/>
        <v>224.45037295800526</v>
      </c>
      <c r="T57" s="3">
        <f t="shared" si="10"/>
        <v>12.964937901589062</v>
      </c>
      <c r="U57" s="71">
        <f t="shared" si="11"/>
        <v>4</v>
      </c>
      <c r="V57" s="3" t="str">
        <f>IF(U57='ITERASI-2'!U57,"Aman","Berubah")</f>
        <v>Aman</v>
      </c>
    </row>
    <row r="58" spans="1:22" x14ac:dyDescent="0.25">
      <c r="A58" s="46">
        <v>57</v>
      </c>
      <c r="B58" s="47">
        <v>1.98</v>
      </c>
      <c r="C58" s="48">
        <v>90.4</v>
      </c>
      <c r="D58" s="48">
        <v>30.6</v>
      </c>
      <c r="E58" s="48">
        <v>40</v>
      </c>
      <c r="F58" s="48">
        <v>354</v>
      </c>
      <c r="G58" s="13">
        <v>1</v>
      </c>
      <c r="I58" s="35">
        <v>42</v>
      </c>
      <c r="J58" s="32">
        <v>0.91</v>
      </c>
      <c r="K58" s="31">
        <v>93.4</v>
      </c>
      <c r="L58" s="33">
        <v>30</v>
      </c>
      <c r="M58" s="31">
        <v>39</v>
      </c>
      <c r="N58" s="31">
        <v>223</v>
      </c>
      <c r="O58" s="3">
        <f t="shared" si="5"/>
        <v>131.56223207050118</v>
      </c>
      <c r="P58" s="3">
        <f t="shared" si="6"/>
        <v>273.12659043015196</v>
      </c>
      <c r="Q58" s="3">
        <f t="shared" si="7"/>
        <v>182.50056733963854</v>
      </c>
      <c r="R58" s="3">
        <f t="shared" si="8"/>
        <v>13.077962113912481</v>
      </c>
      <c r="S58" s="3">
        <f t="shared" si="9"/>
        <v>224.46253319847514</v>
      </c>
      <c r="T58" s="3">
        <f t="shared" si="10"/>
        <v>13.077962113912481</v>
      </c>
      <c r="U58" s="71">
        <f t="shared" si="11"/>
        <v>4</v>
      </c>
      <c r="V58" s="3" t="str">
        <f>IF(U58='ITERASI-2'!U58,"Aman","Berubah")</f>
        <v>Aman</v>
      </c>
    </row>
    <row r="59" spans="1:22" x14ac:dyDescent="0.25">
      <c r="A59" s="46">
        <v>58</v>
      </c>
      <c r="B59" s="47">
        <v>2.08</v>
      </c>
      <c r="C59" s="48">
        <v>90.8</v>
      </c>
      <c r="D59" s="48">
        <v>30.5</v>
      </c>
      <c r="E59" s="48">
        <v>40</v>
      </c>
      <c r="F59" s="48">
        <v>343</v>
      </c>
      <c r="G59" s="13">
        <v>1</v>
      </c>
      <c r="I59" s="35">
        <v>43</v>
      </c>
      <c r="J59" s="32">
        <v>0.91</v>
      </c>
      <c r="K59" s="31">
        <v>92.2</v>
      </c>
      <c r="L59" s="33">
        <v>30</v>
      </c>
      <c r="M59" s="31">
        <v>40</v>
      </c>
      <c r="N59" s="31">
        <v>234</v>
      </c>
      <c r="O59" s="3">
        <f t="shared" si="5"/>
        <v>120.53510419025247</v>
      </c>
      <c r="P59" s="3">
        <f t="shared" si="6"/>
        <v>262.11598993151443</v>
      </c>
      <c r="Q59" s="3">
        <f t="shared" si="7"/>
        <v>171.47821167509866</v>
      </c>
      <c r="R59" s="3">
        <f t="shared" si="8"/>
        <v>2.0968002560567487</v>
      </c>
      <c r="S59" s="3">
        <f t="shared" si="9"/>
        <v>213.44996272582088</v>
      </c>
      <c r="T59" s="3">
        <f t="shared" si="10"/>
        <v>2.0968002560567487</v>
      </c>
      <c r="U59" s="71">
        <f t="shared" si="11"/>
        <v>4</v>
      </c>
      <c r="V59" s="3" t="str">
        <f>IF(U59='ITERASI-2'!U59,"Aman","Berubah")</f>
        <v>Aman</v>
      </c>
    </row>
    <row r="60" spans="1:22" x14ac:dyDescent="0.25">
      <c r="A60" s="46">
        <v>59</v>
      </c>
      <c r="B60" s="47">
        <v>2.19</v>
      </c>
      <c r="C60" s="53">
        <v>91</v>
      </c>
      <c r="D60" s="48">
        <v>30.5</v>
      </c>
      <c r="E60" s="48">
        <v>40</v>
      </c>
      <c r="F60" s="48">
        <v>369</v>
      </c>
      <c r="G60" s="13">
        <v>1</v>
      </c>
      <c r="I60" s="35">
        <v>44</v>
      </c>
      <c r="J60" s="32">
        <v>0.91</v>
      </c>
      <c r="K60" s="31">
        <v>92.8</v>
      </c>
      <c r="L60" s="33">
        <v>30</v>
      </c>
      <c r="M60" s="31">
        <v>39</v>
      </c>
      <c r="N60" s="31">
        <v>238</v>
      </c>
      <c r="O60" s="3">
        <f t="shared" si="5"/>
        <v>116.55732697943016</v>
      </c>
      <c r="P60" s="3">
        <f t="shared" si="6"/>
        <v>258.12183376589172</v>
      </c>
      <c r="Q60" s="3">
        <f t="shared" si="7"/>
        <v>167.49841377682199</v>
      </c>
      <c r="R60" s="3">
        <f t="shared" si="8"/>
        <v>2.4905136559194685</v>
      </c>
      <c r="S60" s="3">
        <f t="shared" si="9"/>
        <v>209.45701741218861</v>
      </c>
      <c r="T60" s="3">
        <f t="shared" si="10"/>
        <v>2.4905136559194685</v>
      </c>
      <c r="U60" s="71">
        <f t="shared" si="11"/>
        <v>4</v>
      </c>
      <c r="V60" s="3" t="str">
        <f>IF(U60='ITERASI-2'!U60,"Aman","Berubah")</f>
        <v>Aman</v>
      </c>
    </row>
    <row r="61" spans="1:22" x14ac:dyDescent="0.25">
      <c r="A61" s="40">
        <v>60</v>
      </c>
      <c r="B61" s="41">
        <v>1.98</v>
      </c>
      <c r="C61" s="42">
        <v>91.1</v>
      </c>
      <c r="D61" s="42">
        <v>30.3</v>
      </c>
      <c r="E61" s="42">
        <v>40</v>
      </c>
      <c r="F61" s="42">
        <v>393</v>
      </c>
      <c r="G61" s="10">
        <v>3</v>
      </c>
      <c r="I61" s="35">
        <v>45</v>
      </c>
      <c r="J61" s="32">
        <v>0.91</v>
      </c>
      <c r="K61" s="31">
        <v>94.3</v>
      </c>
      <c r="L61" s="33">
        <v>30</v>
      </c>
      <c r="M61" s="31">
        <v>40</v>
      </c>
      <c r="N61" s="31">
        <v>244</v>
      </c>
      <c r="O61" s="3">
        <f t="shared" si="5"/>
        <v>110.57649150063408</v>
      </c>
      <c r="P61" s="3">
        <f t="shared" si="6"/>
        <v>252.137700385237</v>
      </c>
      <c r="Q61" s="3">
        <f t="shared" si="7"/>
        <v>161.5017008795333</v>
      </c>
      <c r="R61" s="3">
        <f t="shared" si="8"/>
        <v>8.5196987602833403</v>
      </c>
      <c r="S61" s="3">
        <f t="shared" si="9"/>
        <v>203.47632384489381</v>
      </c>
      <c r="T61" s="3">
        <f t="shared" si="10"/>
        <v>8.5196987602833403</v>
      </c>
      <c r="U61" s="71">
        <f t="shared" si="11"/>
        <v>4</v>
      </c>
      <c r="V61" s="3" t="str">
        <f>IF(U61='ITERASI-2'!U61,"Aman","Berubah")</f>
        <v>Aman</v>
      </c>
    </row>
    <row r="62" spans="1:22" x14ac:dyDescent="0.25">
      <c r="A62" s="49">
        <v>61</v>
      </c>
      <c r="B62" s="50">
        <v>2.0099999999999998</v>
      </c>
      <c r="C62" s="51">
        <v>91.2</v>
      </c>
      <c r="D62" s="51">
        <v>30.3</v>
      </c>
      <c r="E62" s="51">
        <v>40</v>
      </c>
      <c r="F62" s="51">
        <v>298</v>
      </c>
      <c r="G62" s="27">
        <v>4</v>
      </c>
      <c r="I62" s="35">
        <v>46</v>
      </c>
      <c r="J62" s="32">
        <v>0.93</v>
      </c>
      <c r="K62" s="31">
        <v>93.5</v>
      </c>
      <c r="L62" s="31">
        <v>30.2</v>
      </c>
      <c r="M62" s="31">
        <v>39</v>
      </c>
      <c r="N62" s="31">
        <v>255</v>
      </c>
      <c r="O62" s="3">
        <f t="shared" si="5"/>
        <v>99.577392245945276</v>
      </c>
      <c r="P62" s="3">
        <f t="shared" si="6"/>
        <v>241.12990192010611</v>
      </c>
      <c r="Q62" s="3">
        <f t="shared" si="7"/>
        <v>150.51020932169075</v>
      </c>
      <c r="R62" s="3">
        <f t="shared" si="8"/>
        <v>19.172548015346212</v>
      </c>
      <c r="S62" s="3">
        <f t="shared" si="9"/>
        <v>192.46696411733421</v>
      </c>
      <c r="T62" s="3">
        <f t="shared" si="10"/>
        <v>19.172548015346212</v>
      </c>
      <c r="U62" s="71">
        <f t="shared" si="11"/>
        <v>4</v>
      </c>
      <c r="V62" s="3" t="str">
        <f>IF(U62='ITERASI-2'!U62,"Aman","Berubah")</f>
        <v>Aman</v>
      </c>
    </row>
    <row r="63" spans="1:22" x14ac:dyDescent="0.25">
      <c r="A63" s="49">
        <v>62</v>
      </c>
      <c r="B63" s="50">
        <v>2.12</v>
      </c>
      <c r="C63" s="51">
        <v>91.2</v>
      </c>
      <c r="D63" s="51">
        <v>30.4</v>
      </c>
      <c r="E63" s="51">
        <v>40</v>
      </c>
      <c r="F63" s="51">
        <v>261</v>
      </c>
      <c r="G63" s="27">
        <v>4</v>
      </c>
      <c r="I63" s="35">
        <v>47</v>
      </c>
      <c r="J63" s="32">
        <v>0.91</v>
      </c>
      <c r="K63" s="33">
        <v>92</v>
      </c>
      <c r="L63" s="31">
        <v>30.2</v>
      </c>
      <c r="M63" s="31">
        <v>39</v>
      </c>
      <c r="N63" s="31">
        <v>253</v>
      </c>
      <c r="O63" s="3">
        <f t="shared" si="5"/>
        <v>101.55259097363968</v>
      </c>
      <c r="P63" s="3">
        <f t="shared" si="6"/>
        <v>243.11692879490448</v>
      </c>
      <c r="Q63" s="3">
        <f t="shared" si="7"/>
        <v>152.49757174126492</v>
      </c>
      <c r="R63" s="3">
        <f t="shared" si="8"/>
        <v>17.085769746649948</v>
      </c>
      <c r="S63" s="3">
        <f t="shared" si="9"/>
        <v>194.45113047552559</v>
      </c>
      <c r="T63" s="3">
        <f t="shared" si="10"/>
        <v>17.085769746649948</v>
      </c>
      <c r="U63" s="71">
        <f t="shared" si="11"/>
        <v>4</v>
      </c>
      <c r="V63" s="3" t="str">
        <f>IF(U63='ITERASI-2'!U63,"Aman","Berubah")</f>
        <v>Aman</v>
      </c>
    </row>
    <row r="64" spans="1:22" x14ac:dyDescent="0.25">
      <c r="A64" s="49">
        <v>63</v>
      </c>
      <c r="B64" s="50">
        <v>2.23</v>
      </c>
      <c r="C64" s="51">
        <v>91.1</v>
      </c>
      <c r="D64" s="51">
        <v>30.4</v>
      </c>
      <c r="E64" s="51">
        <v>40</v>
      </c>
      <c r="F64" s="51">
        <v>266</v>
      </c>
      <c r="G64" s="27">
        <v>4</v>
      </c>
      <c r="I64" s="35">
        <v>48</v>
      </c>
      <c r="J64" s="32">
        <v>0.93</v>
      </c>
      <c r="K64" s="31">
        <v>92.5</v>
      </c>
      <c r="L64" s="31">
        <v>30.2</v>
      </c>
      <c r="M64" s="31">
        <v>39</v>
      </c>
      <c r="N64" s="31">
        <v>235</v>
      </c>
      <c r="O64" s="3">
        <f t="shared" si="5"/>
        <v>119.55248293924149</v>
      </c>
      <c r="P64" s="3">
        <f t="shared" si="6"/>
        <v>261.11952699439729</v>
      </c>
      <c r="Q64" s="3">
        <f t="shared" si="7"/>
        <v>170.49583807931165</v>
      </c>
      <c r="R64" s="3">
        <f t="shared" si="8"/>
        <v>1.4831186328197179</v>
      </c>
      <c r="S64" s="3">
        <f t="shared" si="9"/>
        <v>212.45412328021649</v>
      </c>
      <c r="T64" s="3">
        <f t="shared" si="10"/>
        <v>1.4831186328197179</v>
      </c>
      <c r="U64" s="71">
        <f t="shared" si="11"/>
        <v>4</v>
      </c>
      <c r="V64" s="3" t="str">
        <f>IF(U64='ITERASI-2'!U64,"Aman","Berubah")</f>
        <v>Aman</v>
      </c>
    </row>
    <row r="65" spans="1:22" x14ac:dyDescent="0.25">
      <c r="A65" s="49">
        <v>64</v>
      </c>
      <c r="B65" s="50">
        <v>2.0099999999999998</v>
      </c>
      <c r="C65" s="52">
        <v>91</v>
      </c>
      <c r="D65" s="51">
        <v>30.4</v>
      </c>
      <c r="E65" s="51">
        <v>40</v>
      </c>
      <c r="F65" s="51">
        <v>264</v>
      </c>
      <c r="G65" s="27">
        <v>4</v>
      </c>
      <c r="I65" s="35">
        <v>49</v>
      </c>
      <c r="J65" s="32">
        <v>0.91</v>
      </c>
      <c r="K65" s="31">
        <v>92.1</v>
      </c>
      <c r="L65" s="31">
        <v>30.2</v>
      </c>
      <c r="M65" s="31">
        <v>39</v>
      </c>
      <c r="N65" s="31">
        <v>231</v>
      </c>
      <c r="O65" s="3">
        <f t="shared" si="5"/>
        <v>123.54783809794793</v>
      </c>
      <c r="P65" s="3">
        <f t="shared" si="6"/>
        <v>265.11696781274151</v>
      </c>
      <c r="Q65" s="3">
        <f t="shared" si="7"/>
        <v>174.49333071468754</v>
      </c>
      <c r="R65" s="3">
        <f t="shared" si="8"/>
        <v>5.0141588232827257</v>
      </c>
      <c r="S65" s="3">
        <f t="shared" si="9"/>
        <v>216.45106434092901</v>
      </c>
      <c r="T65" s="3">
        <f t="shared" si="10"/>
        <v>5.0141588232827257</v>
      </c>
      <c r="U65" s="71">
        <f t="shared" si="11"/>
        <v>4</v>
      </c>
      <c r="V65" s="3" t="str">
        <f>IF(U65='ITERASI-2'!U65,"Aman","Berubah")</f>
        <v>Aman</v>
      </c>
    </row>
    <row r="66" spans="1:22" x14ac:dyDescent="0.25">
      <c r="A66" s="46">
        <v>65</v>
      </c>
      <c r="B66" s="47">
        <v>1.98</v>
      </c>
      <c r="C66" s="48">
        <v>91.5</v>
      </c>
      <c r="D66" s="48">
        <v>30.4</v>
      </c>
      <c r="E66" s="48">
        <v>40</v>
      </c>
      <c r="F66" s="48">
        <v>310</v>
      </c>
      <c r="G66" s="13">
        <v>1</v>
      </c>
      <c r="I66" s="35">
        <v>50</v>
      </c>
      <c r="J66" s="32">
        <v>0.93</v>
      </c>
      <c r="K66" s="31">
        <v>92.2</v>
      </c>
      <c r="L66" s="31">
        <v>30.1</v>
      </c>
      <c r="M66" s="31">
        <v>39</v>
      </c>
      <c r="N66" s="31">
        <v>232</v>
      </c>
      <c r="O66" s="3">
        <f t="shared" si="5"/>
        <v>122.54872537069124</v>
      </c>
      <c r="P66" s="3">
        <f t="shared" si="6"/>
        <v>264.11743734769027</v>
      </c>
      <c r="Q66" s="3">
        <f t="shared" si="7"/>
        <v>173.493728645418</v>
      </c>
      <c r="R66" s="3">
        <f t="shared" si="8"/>
        <v>4.0424472797368471</v>
      </c>
      <c r="S66" s="3">
        <f t="shared" si="9"/>
        <v>215.45167813195735</v>
      </c>
      <c r="T66" s="3">
        <f t="shared" si="10"/>
        <v>4.0424472797368471</v>
      </c>
      <c r="U66" s="71">
        <f t="shared" si="11"/>
        <v>4</v>
      </c>
      <c r="V66" s="3" t="str">
        <f>IF(U66='ITERASI-2'!U66,"Aman","Berubah")</f>
        <v>Aman</v>
      </c>
    </row>
    <row r="67" spans="1:22" x14ac:dyDescent="0.25">
      <c r="A67" s="64">
        <v>66</v>
      </c>
      <c r="B67" s="65">
        <v>1.98</v>
      </c>
      <c r="C67" s="68">
        <v>91</v>
      </c>
      <c r="D67" s="66">
        <v>30.4</v>
      </c>
      <c r="E67" s="66">
        <v>40</v>
      </c>
      <c r="F67" s="66">
        <v>447</v>
      </c>
      <c r="G67" s="69">
        <v>5</v>
      </c>
      <c r="I67" s="58">
        <v>51</v>
      </c>
      <c r="J67" s="59">
        <v>2.08</v>
      </c>
      <c r="K67" s="60">
        <v>91.4</v>
      </c>
      <c r="L67" s="60">
        <v>30.4</v>
      </c>
      <c r="M67" s="60">
        <v>42</v>
      </c>
      <c r="N67" s="60">
        <v>481</v>
      </c>
      <c r="O67" s="3">
        <f t="shared" si="5"/>
        <v>126.48191958254523</v>
      </c>
      <c r="P67" s="3">
        <f t="shared" si="6"/>
        <v>15.300242917461558</v>
      </c>
      <c r="Q67" s="3">
        <f t="shared" si="7"/>
        <v>75.542664934749212</v>
      </c>
      <c r="R67" s="3">
        <f t="shared" si="8"/>
        <v>245.07849210620856</v>
      </c>
      <c r="S67" s="3">
        <f t="shared" si="9"/>
        <v>33.639409739980877</v>
      </c>
      <c r="T67" s="3">
        <f t="shared" si="10"/>
        <v>15.300242917461558</v>
      </c>
      <c r="U67" s="71">
        <f t="shared" si="11"/>
        <v>2</v>
      </c>
      <c r="V67" s="3" t="str">
        <f>IF(U67='ITERASI-2'!U67,"Aman","Berubah")</f>
        <v>Aman</v>
      </c>
    </row>
    <row r="68" spans="1:22" x14ac:dyDescent="0.25">
      <c r="A68" s="40">
        <v>67</v>
      </c>
      <c r="B68" s="41">
        <v>1.91</v>
      </c>
      <c r="C68" s="42">
        <v>91.5</v>
      </c>
      <c r="D68" s="42">
        <v>30.4</v>
      </c>
      <c r="E68" s="42">
        <v>43</v>
      </c>
      <c r="F68" s="42">
        <v>398</v>
      </c>
      <c r="G68" s="10">
        <v>3</v>
      </c>
      <c r="I68" s="35">
        <v>52</v>
      </c>
      <c r="J68" s="32">
        <v>2.23</v>
      </c>
      <c r="K68" s="31">
        <v>91.4</v>
      </c>
      <c r="L68" s="31">
        <v>30.3</v>
      </c>
      <c r="M68" s="31">
        <v>40</v>
      </c>
      <c r="N68" s="31">
        <v>263</v>
      </c>
      <c r="O68" s="3">
        <f t="shared" si="5"/>
        <v>91.532065673745407</v>
      </c>
      <c r="P68" s="3">
        <f t="shared" si="6"/>
        <v>233.1142572502448</v>
      </c>
      <c r="Q68" s="3">
        <f t="shared" si="7"/>
        <v>142.48154925915824</v>
      </c>
      <c r="R68" s="3">
        <f t="shared" si="8"/>
        <v>27.086165841799232</v>
      </c>
      <c r="S68" s="3">
        <f t="shared" si="9"/>
        <v>184.44820184927826</v>
      </c>
      <c r="T68" s="3">
        <f t="shared" si="10"/>
        <v>27.086165841799232</v>
      </c>
      <c r="U68" s="71">
        <f t="shared" si="11"/>
        <v>4</v>
      </c>
      <c r="V68" s="3" t="str">
        <f>IF(U68='ITERASI-2'!U68,"Aman","Berubah")</f>
        <v>Aman</v>
      </c>
    </row>
    <row r="69" spans="1:22" x14ac:dyDescent="0.25">
      <c r="A69" s="46">
        <v>68</v>
      </c>
      <c r="B69" s="47">
        <v>1.88</v>
      </c>
      <c r="C69" s="48">
        <v>91.4</v>
      </c>
      <c r="D69" s="48">
        <v>30.3</v>
      </c>
      <c r="E69" s="48">
        <v>42</v>
      </c>
      <c r="F69" s="48">
        <v>390</v>
      </c>
      <c r="G69" s="13">
        <v>1</v>
      </c>
      <c r="I69" s="35">
        <v>53</v>
      </c>
      <c r="J69" s="32">
        <v>1.85</v>
      </c>
      <c r="K69" s="31">
        <v>85.9</v>
      </c>
      <c r="L69" s="31">
        <v>31.9</v>
      </c>
      <c r="M69" s="31">
        <v>40</v>
      </c>
      <c r="N69" s="31">
        <v>269</v>
      </c>
      <c r="O69" s="3">
        <f t="shared" si="5"/>
        <v>85.709247552805266</v>
      </c>
      <c r="P69" s="3">
        <f t="shared" si="6"/>
        <v>227.1702279984965</v>
      </c>
      <c r="Q69" s="3">
        <f t="shared" si="7"/>
        <v>136.60938114840971</v>
      </c>
      <c r="R69" s="3">
        <f t="shared" si="8"/>
        <v>33.613474097138734</v>
      </c>
      <c r="S69" s="3">
        <f t="shared" si="9"/>
        <v>178.51998297386112</v>
      </c>
      <c r="T69" s="3">
        <f t="shared" si="10"/>
        <v>33.613474097138734</v>
      </c>
      <c r="U69" s="71">
        <f t="shared" si="11"/>
        <v>4</v>
      </c>
      <c r="V69" s="3" t="str">
        <f>IF(U69='ITERASI-2'!U69,"Aman","Berubah")</f>
        <v>Aman</v>
      </c>
    </row>
    <row r="70" spans="1:22" x14ac:dyDescent="0.25">
      <c r="A70" s="46">
        <v>69</v>
      </c>
      <c r="B70" s="47">
        <v>1.95</v>
      </c>
      <c r="C70" s="48">
        <v>91.3</v>
      </c>
      <c r="D70" s="48">
        <v>30.4</v>
      </c>
      <c r="E70" s="48">
        <v>42</v>
      </c>
      <c r="F70" s="48">
        <v>380</v>
      </c>
      <c r="G70" s="13">
        <v>1</v>
      </c>
      <c r="I70" s="35">
        <v>54</v>
      </c>
      <c r="J70" s="32">
        <v>2.2999999999999998</v>
      </c>
      <c r="K70" s="31">
        <v>90.9</v>
      </c>
      <c r="L70" s="31">
        <v>30.6</v>
      </c>
      <c r="M70" s="31">
        <v>40</v>
      </c>
      <c r="N70" s="31">
        <v>444</v>
      </c>
      <c r="O70" s="3">
        <f t="shared" si="5"/>
        <v>89.490325726732848</v>
      </c>
      <c r="P70" s="3">
        <f t="shared" si="6"/>
        <v>52.124755155300228</v>
      </c>
      <c r="Q70" s="3">
        <f t="shared" si="7"/>
        <v>38.62218546456392</v>
      </c>
      <c r="R70" s="3">
        <f t="shared" si="8"/>
        <v>208.06997743654475</v>
      </c>
      <c r="S70" s="3">
        <f t="shared" si="9"/>
        <v>3.632284082271247</v>
      </c>
      <c r="T70" s="3">
        <f t="shared" si="10"/>
        <v>3.632284082271247</v>
      </c>
      <c r="U70" s="71">
        <f t="shared" si="11"/>
        <v>5</v>
      </c>
      <c r="V70" s="3" t="str">
        <f>IF(U70='ITERASI-2'!U70,"Aman","Berubah")</f>
        <v>Aman</v>
      </c>
    </row>
    <row r="71" spans="1:22" x14ac:dyDescent="0.25">
      <c r="A71" s="46">
        <v>70</v>
      </c>
      <c r="B71" s="47">
        <v>2.0499999999999998</v>
      </c>
      <c r="C71" s="48">
        <v>91.5</v>
      </c>
      <c r="D71" s="48">
        <v>30.3</v>
      </c>
      <c r="E71" s="48">
        <v>40</v>
      </c>
      <c r="F71" s="48">
        <v>390</v>
      </c>
      <c r="G71" s="13">
        <v>1</v>
      </c>
      <c r="I71" s="35">
        <v>55</v>
      </c>
      <c r="J71" s="32">
        <v>1.81</v>
      </c>
      <c r="K71" s="31">
        <v>91.9</v>
      </c>
      <c r="L71" s="31">
        <v>31.2</v>
      </c>
      <c r="M71" s="31">
        <v>40</v>
      </c>
      <c r="N71" s="31">
        <v>264</v>
      </c>
      <c r="O71" s="3">
        <f t="shared" si="5"/>
        <v>90.539777678957307</v>
      </c>
      <c r="P71" s="3">
        <f t="shared" si="6"/>
        <v>232.11833514634534</v>
      </c>
      <c r="Q71" s="3">
        <f t="shared" si="7"/>
        <v>141.48519521103725</v>
      </c>
      <c r="R71" s="3">
        <f t="shared" si="8"/>
        <v>28.098332102919798</v>
      </c>
      <c r="S71" s="3">
        <f t="shared" si="9"/>
        <v>183.45252225300055</v>
      </c>
      <c r="T71" s="3">
        <f t="shared" si="10"/>
        <v>28.098332102919798</v>
      </c>
      <c r="U71" s="71">
        <f t="shared" si="11"/>
        <v>4</v>
      </c>
      <c r="V71" s="3" t="str">
        <f>IF(U71='ITERASI-2'!U71,"Aman","Berubah")</f>
        <v>Aman</v>
      </c>
    </row>
    <row r="72" spans="1:22" x14ac:dyDescent="0.25">
      <c r="A72" s="46">
        <v>71</v>
      </c>
      <c r="B72" s="47">
        <v>2.08</v>
      </c>
      <c r="C72" s="48">
        <v>91.4</v>
      </c>
      <c r="D72" s="48">
        <v>30.3</v>
      </c>
      <c r="E72" s="48">
        <v>47</v>
      </c>
      <c r="F72" s="48">
        <v>382</v>
      </c>
      <c r="G72" s="13">
        <v>1</v>
      </c>
      <c r="I72" s="35">
        <v>56</v>
      </c>
      <c r="J72" s="32">
        <v>1.81</v>
      </c>
      <c r="K72" s="33">
        <v>90</v>
      </c>
      <c r="L72" s="31">
        <v>30.9</v>
      </c>
      <c r="M72" s="31">
        <v>40</v>
      </c>
      <c r="N72" s="31">
        <v>242</v>
      </c>
      <c r="O72" s="3">
        <f t="shared" si="5"/>
        <v>112.53687335222241</v>
      </c>
      <c r="P72" s="3">
        <f t="shared" si="6"/>
        <v>254.11427298232053</v>
      </c>
      <c r="Q72" s="3">
        <f t="shared" si="7"/>
        <v>163.48674517685129</v>
      </c>
      <c r="R72" s="3">
        <f t="shared" si="8"/>
        <v>6.3676974891870879</v>
      </c>
      <c r="S72" s="3">
        <f t="shared" si="9"/>
        <v>205.44809868752984</v>
      </c>
      <c r="T72" s="3">
        <f t="shared" si="10"/>
        <v>6.3676974891870879</v>
      </c>
      <c r="U72" s="71">
        <f t="shared" si="11"/>
        <v>4</v>
      </c>
      <c r="V72" s="3" t="str">
        <f>IF(U72='ITERASI-2'!U72,"Aman","Berubah")</f>
        <v>Aman</v>
      </c>
    </row>
    <row r="73" spans="1:22" x14ac:dyDescent="0.25">
      <c r="A73" s="40">
        <v>72</v>
      </c>
      <c r="B73" s="41">
        <v>1.98</v>
      </c>
      <c r="C73" s="42">
        <v>91.3</v>
      </c>
      <c r="D73" s="42">
        <v>30.4</v>
      </c>
      <c r="E73" s="42">
        <v>55</v>
      </c>
      <c r="F73" s="42">
        <v>393</v>
      </c>
      <c r="G73" s="10">
        <v>3</v>
      </c>
      <c r="I73" s="35">
        <v>57</v>
      </c>
      <c r="J73" s="32">
        <v>1.98</v>
      </c>
      <c r="K73" s="31">
        <v>90.4</v>
      </c>
      <c r="L73" s="31">
        <v>30.6</v>
      </c>
      <c r="M73" s="31">
        <v>40</v>
      </c>
      <c r="N73" s="31">
        <v>354</v>
      </c>
      <c r="O73" s="3">
        <f t="shared" si="5"/>
        <v>1.6191190514707503</v>
      </c>
      <c r="P73" s="3">
        <f t="shared" si="6"/>
        <v>142.11438464216849</v>
      </c>
      <c r="Q73" s="3">
        <f t="shared" si="7"/>
        <v>51.528406602399883</v>
      </c>
      <c r="R73" s="3">
        <f t="shared" si="8"/>
        <v>118.07539756631876</v>
      </c>
      <c r="S73" s="3">
        <f t="shared" si="9"/>
        <v>93.449085952897917</v>
      </c>
      <c r="T73" s="3">
        <f t="shared" si="10"/>
        <v>1.6191190514707503</v>
      </c>
      <c r="U73" s="71">
        <f t="shared" si="11"/>
        <v>1</v>
      </c>
      <c r="V73" s="3" t="str">
        <f>IF(U73='ITERASI-2'!U73,"Aman","Berubah")</f>
        <v>Aman</v>
      </c>
    </row>
    <row r="74" spans="1:22" x14ac:dyDescent="0.25">
      <c r="A74" s="46">
        <v>73</v>
      </c>
      <c r="B74" s="47">
        <v>1.95</v>
      </c>
      <c r="C74" s="48">
        <v>91.3</v>
      </c>
      <c r="D74" s="48">
        <v>30.3</v>
      </c>
      <c r="E74" s="48">
        <v>50</v>
      </c>
      <c r="F74" s="48">
        <v>362</v>
      </c>
      <c r="G74" s="13">
        <v>1</v>
      </c>
      <c r="I74" s="35">
        <v>58</v>
      </c>
      <c r="J74" s="32">
        <v>2.08</v>
      </c>
      <c r="K74" s="31">
        <v>90.8</v>
      </c>
      <c r="L74" s="31">
        <v>30.5</v>
      </c>
      <c r="M74" s="31">
        <v>40</v>
      </c>
      <c r="N74" s="31">
        <v>343</v>
      </c>
      <c r="O74" s="3">
        <f t="shared" si="5"/>
        <v>11.60408018490129</v>
      </c>
      <c r="P74" s="3">
        <f t="shared" si="6"/>
        <v>153.11401957002136</v>
      </c>
      <c r="Q74" s="3">
        <f t="shared" si="7"/>
        <v>62.510795948053406</v>
      </c>
      <c r="R74" s="3">
        <f t="shared" si="8"/>
        <v>107.07286583164175</v>
      </c>
      <c r="S74" s="3">
        <f t="shared" si="9"/>
        <v>104.44834927097747</v>
      </c>
      <c r="T74" s="3">
        <f t="shared" si="10"/>
        <v>11.60408018490129</v>
      </c>
      <c r="U74" s="71">
        <f t="shared" si="11"/>
        <v>1</v>
      </c>
      <c r="V74" s="3" t="str">
        <f>IF(U74='ITERASI-2'!U74,"Aman","Berubah")</f>
        <v>Aman</v>
      </c>
    </row>
    <row r="75" spans="1:22" x14ac:dyDescent="0.25">
      <c r="A75" s="46">
        <v>74</v>
      </c>
      <c r="B75" s="47">
        <v>2.0099999999999998</v>
      </c>
      <c r="C75" s="48">
        <v>91.2</v>
      </c>
      <c r="D75" s="48">
        <v>30.4</v>
      </c>
      <c r="E75" s="48">
        <v>47</v>
      </c>
      <c r="F75" s="48">
        <v>364</v>
      </c>
      <c r="G75" s="13">
        <v>1</v>
      </c>
      <c r="I75" s="35">
        <v>59</v>
      </c>
      <c r="J75" s="32">
        <v>2.19</v>
      </c>
      <c r="K75" s="33">
        <v>91</v>
      </c>
      <c r="L75" s="31">
        <v>30.5</v>
      </c>
      <c r="M75" s="31">
        <v>40</v>
      </c>
      <c r="N75" s="31">
        <v>369</v>
      </c>
      <c r="O75" s="3">
        <f t="shared" si="5"/>
        <v>14.544088997379806</v>
      </c>
      <c r="P75" s="3">
        <f t="shared" si="6"/>
        <v>127.1156647397252</v>
      </c>
      <c r="Q75" s="3">
        <f t="shared" si="7"/>
        <v>36.544531350088931</v>
      </c>
      <c r="R75" s="3">
        <f t="shared" si="8"/>
        <v>133.07099346494931</v>
      </c>
      <c r="S75" s="3">
        <f t="shared" si="9"/>
        <v>78.451259666176668</v>
      </c>
      <c r="T75" s="3">
        <f t="shared" si="10"/>
        <v>14.544088997379806</v>
      </c>
      <c r="U75" s="71">
        <f t="shared" si="11"/>
        <v>1</v>
      </c>
      <c r="V75" s="3" t="str">
        <f>IF(U75='ITERASI-2'!U75,"Aman","Berubah")</f>
        <v>Aman</v>
      </c>
    </row>
    <row r="76" spans="1:22" x14ac:dyDescent="0.25">
      <c r="A76" s="46">
        <v>75</v>
      </c>
      <c r="B76" s="47">
        <v>1.98</v>
      </c>
      <c r="C76" s="48">
        <v>91.2</v>
      </c>
      <c r="D76" s="48">
        <v>30.4</v>
      </c>
      <c r="E76" s="48">
        <v>42</v>
      </c>
      <c r="F76" s="48">
        <v>357</v>
      </c>
      <c r="G76" s="13">
        <v>1</v>
      </c>
      <c r="I76" s="35">
        <v>60</v>
      </c>
      <c r="J76" s="32">
        <v>1.98</v>
      </c>
      <c r="K76" s="31">
        <v>91.1</v>
      </c>
      <c r="L76" s="31">
        <v>30.3</v>
      </c>
      <c r="M76" s="31">
        <v>40</v>
      </c>
      <c r="N76" s="31">
        <v>393</v>
      </c>
      <c r="O76" s="3">
        <f t="shared" si="5"/>
        <v>38.499156156514694</v>
      </c>
      <c r="P76" s="3">
        <f t="shared" si="6"/>
        <v>103.11468528886765</v>
      </c>
      <c r="Q76" s="3">
        <f t="shared" si="7"/>
        <v>12.681655226741524</v>
      </c>
      <c r="R76" s="3">
        <f t="shared" si="8"/>
        <v>157.06823617393829</v>
      </c>
      <c r="S76" s="3">
        <f t="shared" si="9"/>
        <v>54.450594312529368</v>
      </c>
      <c r="T76" s="3">
        <f t="shared" si="10"/>
        <v>12.681655226741524</v>
      </c>
      <c r="U76" s="71">
        <f t="shared" si="11"/>
        <v>3</v>
      </c>
      <c r="V76" s="3" t="str">
        <f>IF(U76='ITERASI-2'!U76,"Aman","Berubah")</f>
        <v>Aman</v>
      </c>
    </row>
    <row r="77" spans="1:22" x14ac:dyDescent="0.25">
      <c r="A77" s="40">
        <v>76</v>
      </c>
      <c r="B77" s="41">
        <v>1.95</v>
      </c>
      <c r="C77" s="54">
        <v>91</v>
      </c>
      <c r="D77" s="42">
        <v>30.4</v>
      </c>
      <c r="E77" s="42">
        <v>40</v>
      </c>
      <c r="F77" s="42">
        <v>410</v>
      </c>
      <c r="G77" s="10">
        <v>3</v>
      </c>
      <c r="I77" s="35">
        <v>61</v>
      </c>
      <c r="J77" s="32">
        <v>2.0099999999999998</v>
      </c>
      <c r="K77" s="31">
        <v>91.2</v>
      </c>
      <c r="L77" s="31">
        <v>30.3</v>
      </c>
      <c r="M77" s="31">
        <v>40</v>
      </c>
      <c r="N77" s="31">
        <v>298</v>
      </c>
      <c r="O77" s="3">
        <f t="shared" si="5"/>
        <v>56.536160367604857</v>
      </c>
      <c r="P77" s="3">
        <f t="shared" si="6"/>
        <v>198.11331370371516</v>
      </c>
      <c r="Q77" s="3">
        <f t="shared" si="7"/>
        <v>107.48709333280947</v>
      </c>
      <c r="R77" s="3">
        <f t="shared" si="8"/>
        <v>62.072450004608875</v>
      </c>
      <c r="S77" s="3">
        <f t="shared" si="9"/>
        <v>149.44710966644462</v>
      </c>
      <c r="T77" s="3">
        <f t="shared" si="10"/>
        <v>56.536160367604857</v>
      </c>
      <c r="U77" s="71">
        <f t="shared" si="11"/>
        <v>1</v>
      </c>
      <c r="V77" s="3" t="str">
        <f>IF(U77='ITERASI-2'!U77,"Aman","Berubah")</f>
        <v>Berubah</v>
      </c>
    </row>
    <row r="78" spans="1:22" x14ac:dyDescent="0.25">
      <c r="A78" s="40">
        <v>77</v>
      </c>
      <c r="B78" s="41">
        <v>2.0499999999999998</v>
      </c>
      <c r="C78" s="54">
        <v>91</v>
      </c>
      <c r="D78" s="42">
        <v>30.4</v>
      </c>
      <c r="E78" s="42">
        <v>45</v>
      </c>
      <c r="F78" s="42">
        <v>413</v>
      </c>
      <c r="G78" s="10">
        <v>3</v>
      </c>
      <c r="I78" s="35">
        <v>62</v>
      </c>
      <c r="J78" s="32">
        <v>2.12</v>
      </c>
      <c r="K78" s="31">
        <v>91.2</v>
      </c>
      <c r="L78" s="31">
        <v>30.4</v>
      </c>
      <c r="M78" s="31">
        <v>40</v>
      </c>
      <c r="N78" s="31">
        <v>261</v>
      </c>
      <c r="O78" s="3">
        <f t="shared" si="5"/>
        <v>93.531162249382064</v>
      </c>
      <c r="P78" s="3">
        <f t="shared" si="6"/>
        <v>235.11348089805483</v>
      </c>
      <c r="Q78" s="3">
        <f t="shared" si="7"/>
        <v>144.48126546925602</v>
      </c>
      <c r="R78" s="3">
        <f t="shared" si="8"/>
        <v>25.087741801627022</v>
      </c>
      <c r="S78" s="3">
        <f t="shared" si="9"/>
        <v>186.44718673986443</v>
      </c>
      <c r="T78" s="3">
        <f t="shared" si="10"/>
        <v>25.087741801627022</v>
      </c>
      <c r="U78" s="71">
        <f t="shared" si="11"/>
        <v>4</v>
      </c>
      <c r="V78" s="3" t="str">
        <f>IF(U78='ITERASI-2'!U78,"Aman","Berubah")</f>
        <v>Aman</v>
      </c>
    </row>
    <row r="79" spans="1:22" x14ac:dyDescent="0.25">
      <c r="A79" s="46">
        <v>78</v>
      </c>
      <c r="B79" s="47">
        <v>2.08</v>
      </c>
      <c r="C79" s="53">
        <v>91</v>
      </c>
      <c r="D79" s="48">
        <v>30.4</v>
      </c>
      <c r="E79" s="48">
        <v>41</v>
      </c>
      <c r="F79" s="48">
        <v>354</v>
      </c>
      <c r="G79" s="13">
        <v>1</v>
      </c>
      <c r="I79" s="35">
        <v>63</v>
      </c>
      <c r="J79" s="32">
        <v>2.23</v>
      </c>
      <c r="K79" s="31">
        <v>91.1</v>
      </c>
      <c r="L79" s="31">
        <v>30.4</v>
      </c>
      <c r="M79" s="31">
        <v>40</v>
      </c>
      <c r="N79" s="31">
        <v>266</v>
      </c>
      <c r="O79" s="3">
        <f t="shared" si="5"/>
        <v>88.532292823521729</v>
      </c>
      <c r="P79" s="3">
        <f t="shared" si="6"/>
        <v>230.11371884353176</v>
      </c>
      <c r="Q79" s="3">
        <f t="shared" si="7"/>
        <v>139.48281791917796</v>
      </c>
      <c r="R79" s="3">
        <f t="shared" si="8"/>
        <v>30.088730188515395</v>
      </c>
      <c r="S79" s="3">
        <f t="shared" si="9"/>
        <v>181.44755363737383</v>
      </c>
      <c r="T79" s="3">
        <f t="shared" si="10"/>
        <v>30.088730188515395</v>
      </c>
      <c r="U79" s="71">
        <f t="shared" si="11"/>
        <v>4</v>
      </c>
      <c r="V79" s="3" t="str">
        <f>IF(U79='ITERASI-2'!U79,"Aman","Berubah")</f>
        <v>Aman</v>
      </c>
    </row>
    <row r="80" spans="1:22" x14ac:dyDescent="0.25">
      <c r="A80" s="40">
        <v>79</v>
      </c>
      <c r="B80" s="41">
        <v>2.12</v>
      </c>
      <c r="C80" s="42">
        <v>91.1</v>
      </c>
      <c r="D80" s="42">
        <v>30.3</v>
      </c>
      <c r="E80" s="42">
        <v>43</v>
      </c>
      <c r="F80" s="42">
        <v>404</v>
      </c>
      <c r="G80" s="10">
        <v>3</v>
      </c>
      <c r="I80" s="58">
        <v>64</v>
      </c>
      <c r="J80" s="59">
        <v>2.0099999999999998</v>
      </c>
      <c r="K80" s="61">
        <v>91</v>
      </c>
      <c r="L80" s="60">
        <v>30.4</v>
      </c>
      <c r="M80" s="60">
        <v>40</v>
      </c>
      <c r="N80" s="60">
        <v>264</v>
      </c>
      <c r="O80" s="3">
        <f t="shared" si="5"/>
        <v>90.531083028587076</v>
      </c>
      <c r="P80" s="3">
        <f t="shared" si="6"/>
        <v>232.11279719615248</v>
      </c>
      <c r="Q80" s="3">
        <f t="shared" si="7"/>
        <v>141.48179769599315</v>
      </c>
      <c r="R80" s="3">
        <f t="shared" si="8"/>
        <v>28.085976804322293</v>
      </c>
      <c r="S80" s="3">
        <f t="shared" si="9"/>
        <v>183.44636433479494</v>
      </c>
      <c r="T80" s="3">
        <f t="shared" si="10"/>
        <v>28.085976804322293</v>
      </c>
      <c r="U80" s="71">
        <f t="shared" si="11"/>
        <v>4</v>
      </c>
      <c r="V80" s="3" t="str">
        <f>IF(U80='ITERASI-2'!U80,"Aman","Berubah")</f>
        <v>Aman</v>
      </c>
    </row>
    <row r="81" spans="1:22" x14ac:dyDescent="0.25">
      <c r="A81" s="40">
        <v>80</v>
      </c>
      <c r="B81" s="41">
        <v>1.98</v>
      </c>
      <c r="C81" s="54">
        <v>91</v>
      </c>
      <c r="D81" s="42">
        <v>30.4</v>
      </c>
      <c r="E81" s="42">
        <v>48</v>
      </c>
      <c r="F81" s="42">
        <v>413</v>
      </c>
      <c r="G81" s="10">
        <v>3</v>
      </c>
      <c r="I81" s="35">
        <v>65</v>
      </c>
      <c r="J81" s="32">
        <v>1.98</v>
      </c>
      <c r="K81" s="31">
        <v>91.5</v>
      </c>
      <c r="L81" s="31">
        <v>30.4</v>
      </c>
      <c r="M81" s="31">
        <v>40</v>
      </c>
      <c r="N81" s="31">
        <v>310</v>
      </c>
      <c r="O81" s="3">
        <f t="shared" si="5"/>
        <v>44.541815024011683</v>
      </c>
      <c r="P81" s="3">
        <f t="shared" si="6"/>
        <v>186.11467638707771</v>
      </c>
      <c r="Q81" s="3">
        <f t="shared" si="7"/>
        <v>95.489953934258779</v>
      </c>
      <c r="R81" s="3">
        <f t="shared" si="8"/>
        <v>74.070368639856483</v>
      </c>
      <c r="S81" s="3">
        <f t="shared" si="9"/>
        <v>137.44877631276515</v>
      </c>
      <c r="T81" s="3">
        <f t="shared" si="10"/>
        <v>44.541815024011683</v>
      </c>
      <c r="U81" s="71">
        <f t="shared" si="11"/>
        <v>1</v>
      </c>
      <c r="V81" s="3" t="str">
        <f>IF(U81='ITERASI-2'!U81,"Aman","Berubah")</f>
        <v>Aman</v>
      </c>
    </row>
    <row r="82" spans="1:22" x14ac:dyDescent="0.25">
      <c r="A82" s="49">
        <v>81</v>
      </c>
      <c r="B82" s="50">
        <v>2.0499999999999998</v>
      </c>
      <c r="C82" s="51">
        <v>90.6</v>
      </c>
      <c r="D82" s="51">
        <v>30.4</v>
      </c>
      <c r="E82" s="51">
        <v>40</v>
      </c>
      <c r="F82" s="51">
        <v>282</v>
      </c>
      <c r="G82" s="27">
        <v>4</v>
      </c>
      <c r="I82" s="35">
        <v>66</v>
      </c>
      <c r="J82" s="32">
        <v>1.98</v>
      </c>
      <c r="K82" s="33">
        <v>91</v>
      </c>
      <c r="L82" s="31">
        <v>30.4</v>
      </c>
      <c r="M82" s="31">
        <v>40</v>
      </c>
      <c r="N82" s="31">
        <v>447</v>
      </c>
      <c r="O82" s="3">
        <f t="shared" ref="O82:O116" si="12">SQRT((J82-$K$11)^2+(K82-$L$11)^2+(L82-$M$11)^2+(M82-$N$11)^2+(N82-$O$11)^2)</f>
        <v>92.487304785591149</v>
      </c>
      <c r="P82" s="3">
        <f t="shared" ref="P82:P116" si="13">SQRT((J82-$K$12)^2+(K82-$L$12)^2+(L82-$M$12)^2+(M82-$N$12)^2+(N82-$O$12)^2)</f>
        <v>49.118682686823824</v>
      </c>
      <c r="Q82" s="3">
        <f t="shared" ref="Q82:Q116" si="14">SQRT((J82-$K$13)^2+(K82-$L$13)^2+(L82-$M$13)^2+(M82-$N$13)^2+(N82-$O$13)^2)</f>
        <v>41.607004708683405</v>
      </c>
      <c r="R82" s="3">
        <f t="shared" ref="R82:R116" si="15">SQRT((J82-$K$14)^2+(K82-$L$14)^2+(L82-$M$14)^2+(M82-$N$14)^2+(N82-$O$14)^2)</f>
        <v>211.06787994677646</v>
      </c>
      <c r="S82" s="3">
        <f t="shared" ref="S82:S116" si="16">SQRT((J82-$K$15)^2+(K82-$L$15)^2+(L82-$M$15)^2+(M82-$N$15)^2+(N82-$O$15)^2)</f>
        <v>0.92766067125197271</v>
      </c>
      <c r="T82" s="3">
        <f t="shared" ref="T82:T116" si="17">MIN(O82:S82)</f>
        <v>0.92766067125197271</v>
      </c>
      <c r="U82" s="71">
        <f t="shared" ref="U82:U116" si="18">IF(AND(O82&lt;P82,O82&lt;Q82,O82&lt;R82,O82&lt;S82),1,IF(AND(P82&lt;O82,P82&lt;Q82,P82&lt;R82,P82&lt;S82),2,IF(AND(Q82&lt;O82,Q82&lt;P82,Q82&lt;R82,Q82&lt;S82),3,IF(AND(R82&lt;O82,R82&lt;P82,R82&lt;Q82,R82&lt;S82),4,5))))</f>
        <v>5</v>
      </c>
      <c r="V82" s="3" t="str">
        <f>IF(U82='ITERASI-2'!U82,"Aman","Berubah")</f>
        <v>Aman</v>
      </c>
    </row>
    <row r="83" spans="1:22" x14ac:dyDescent="0.25">
      <c r="A83" s="49">
        <v>82</v>
      </c>
      <c r="B83" s="50">
        <v>2.12</v>
      </c>
      <c r="C83" s="51">
        <v>90.5</v>
      </c>
      <c r="D83" s="51">
        <v>30.4</v>
      </c>
      <c r="E83" s="51">
        <v>40</v>
      </c>
      <c r="F83" s="51">
        <v>280</v>
      </c>
      <c r="G83" s="27">
        <v>4</v>
      </c>
      <c r="I83" s="35">
        <v>67</v>
      </c>
      <c r="J83" s="32">
        <v>1.91</v>
      </c>
      <c r="K83" s="31">
        <v>91.5</v>
      </c>
      <c r="L83" s="31">
        <v>30.4</v>
      </c>
      <c r="M83" s="31">
        <v>43</v>
      </c>
      <c r="N83" s="31">
        <v>398</v>
      </c>
      <c r="O83" s="3">
        <f t="shared" si="12"/>
        <v>43.517877820283175</v>
      </c>
      <c r="P83" s="3">
        <f t="shared" si="13"/>
        <v>98.166694736838068</v>
      </c>
      <c r="Q83" s="3">
        <f t="shared" si="14"/>
        <v>7.5263231945221589</v>
      </c>
      <c r="R83" s="3">
        <f t="shared" si="15"/>
        <v>162.1022987713807</v>
      </c>
      <c r="S83" s="3">
        <f t="shared" si="16"/>
        <v>49.553214144985255</v>
      </c>
      <c r="T83" s="3">
        <f t="shared" si="17"/>
        <v>7.5263231945221589</v>
      </c>
      <c r="U83" s="71">
        <f t="shared" si="18"/>
        <v>3</v>
      </c>
      <c r="V83" s="3" t="str">
        <f>IF(U83='ITERASI-2'!U83,"Aman","Berubah")</f>
        <v>Aman</v>
      </c>
    </row>
    <row r="84" spans="1:22" x14ac:dyDescent="0.25">
      <c r="A84" s="46">
        <v>83</v>
      </c>
      <c r="B84" s="47">
        <v>1.78</v>
      </c>
      <c r="C84" s="48">
        <v>90.4</v>
      </c>
      <c r="D84" s="53">
        <v>30</v>
      </c>
      <c r="E84" s="48">
        <v>40</v>
      </c>
      <c r="F84" s="48">
        <v>347</v>
      </c>
      <c r="G84" s="13">
        <v>1</v>
      </c>
      <c r="I84" s="35">
        <v>68</v>
      </c>
      <c r="J84" s="32">
        <v>1.88</v>
      </c>
      <c r="K84" s="31">
        <v>91.4</v>
      </c>
      <c r="L84" s="31">
        <v>30.3</v>
      </c>
      <c r="M84" s="31">
        <v>42</v>
      </c>
      <c r="N84" s="31">
        <v>390</v>
      </c>
      <c r="O84" s="3">
        <f t="shared" si="12"/>
        <v>35.48894106348034</v>
      </c>
      <c r="P84" s="3">
        <f t="shared" si="13"/>
        <v>106.13662207006797</v>
      </c>
      <c r="Q84" s="3">
        <f t="shared" si="14"/>
        <v>15.472851984062595</v>
      </c>
      <c r="R84" s="3">
        <f t="shared" si="15"/>
        <v>154.08524316954609</v>
      </c>
      <c r="S84" s="3">
        <f t="shared" si="16"/>
        <v>57.490608884204249</v>
      </c>
      <c r="T84" s="3">
        <f t="shared" si="17"/>
        <v>15.472851984062595</v>
      </c>
      <c r="U84" s="71">
        <f t="shared" si="18"/>
        <v>3</v>
      </c>
      <c r="V84" s="3" t="str">
        <f>IF(U84='ITERASI-2'!U84,"Aman","Berubah")</f>
        <v>Berubah</v>
      </c>
    </row>
    <row r="85" spans="1:22" x14ac:dyDescent="0.25">
      <c r="A85" s="49">
        <v>84</v>
      </c>
      <c r="B85" s="50">
        <v>1.78</v>
      </c>
      <c r="C85" s="51">
        <v>91.3</v>
      </c>
      <c r="D85" s="51">
        <v>29.9</v>
      </c>
      <c r="E85" s="51">
        <v>40</v>
      </c>
      <c r="F85" s="51">
        <v>285</v>
      </c>
      <c r="G85" s="27">
        <v>4</v>
      </c>
      <c r="I85" s="35">
        <v>69</v>
      </c>
      <c r="J85" s="32">
        <v>1.95</v>
      </c>
      <c r="K85" s="31">
        <v>91.3</v>
      </c>
      <c r="L85" s="31">
        <v>30.4</v>
      </c>
      <c r="M85" s="31">
        <v>42</v>
      </c>
      <c r="N85" s="31">
        <v>380</v>
      </c>
      <c r="O85" s="3">
        <f t="shared" si="12"/>
        <v>25.493862577324954</v>
      </c>
      <c r="P85" s="3">
        <f t="shared" si="13"/>
        <v>116.13453902933249</v>
      </c>
      <c r="Q85" s="3">
        <f t="shared" si="14"/>
        <v>25.471762994719686</v>
      </c>
      <c r="R85" s="3">
        <f t="shared" si="15"/>
        <v>144.08733323023492</v>
      </c>
      <c r="S85" s="3">
        <f t="shared" si="16"/>
        <v>67.48390663203331</v>
      </c>
      <c r="T85" s="3">
        <f t="shared" si="17"/>
        <v>25.471762994719686</v>
      </c>
      <c r="U85" s="71">
        <f t="shared" si="18"/>
        <v>3</v>
      </c>
      <c r="V85" s="3" t="str">
        <f>IF(U85='ITERASI-2'!U85,"Aman","Berubah")</f>
        <v>Berubah</v>
      </c>
    </row>
    <row r="86" spans="1:22" x14ac:dyDescent="0.25">
      <c r="A86" s="46">
        <v>85</v>
      </c>
      <c r="B86" s="47">
        <v>1.81</v>
      </c>
      <c r="C86" s="48">
        <v>91.1</v>
      </c>
      <c r="D86" s="48">
        <v>29.8</v>
      </c>
      <c r="E86" s="48">
        <v>40</v>
      </c>
      <c r="F86" s="48">
        <v>312</v>
      </c>
      <c r="G86" s="13">
        <v>1</v>
      </c>
      <c r="I86" s="35">
        <v>70</v>
      </c>
      <c r="J86" s="32">
        <v>2.0499999999999998</v>
      </c>
      <c r="K86" s="31">
        <v>91.5</v>
      </c>
      <c r="L86" s="31">
        <v>30.3</v>
      </c>
      <c r="M86" s="31">
        <v>40</v>
      </c>
      <c r="N86" s="31">
        <v>390</v>
      </c>
      <c r="O86" s="3">
        <f t="shared" si="12"/>
        <v>35.503444823410035</v>
      </c>
      <c r="P86" s="3">
        <f t="shared" si="13"/>
        <v>106.11741316945948</v>
      </c>
      <c r="Q86" s="3">
        <f t="shared" si="14"/>
        <v>15.636346294572359</v>
      </c>
      <c r="R86" s="3">
        <f t="shared" si="15"/>
        <v>154.06781281379585</v>
      </c>
      <c r="S86" s="3">
        <f t="shared" si="16"/>
        <v>57.455160186868916</v>
      </c>
      <c r="T86" s="3">
        <f t="shared" si="17"/>
        <v>15.636346294572359</v>
      </c>
      <c r="U86" s="71">
        <f t="shared" si="18"/>
        <v>3</v>
      </c>
      <c r="V86" s="3" t="str">
        <f>IF(U86='ITERASI-2'!U86,"Aman","Berubah")</f>
        <v>Berubah</v>
      </c>
    </row>
    <row r="87" spans="1:22" x14ac:dyDescent="0.25">
      <c r="A87" s="43">
        <v>86</v>
      </c>
      <c r="B87" s="44">
        <v>2.12</v>
      </c>
      <c r="C87" s="55">
        <v>85</v>
      </c>
      <c r="D87" s="45">
        <v>31.5</v>
      </c>
      <c r="E87" s="45">
        <v>40</v>
      </c>
      <c r="F87" s="45">
        <v>527</v>
      </c>
      <c r="G87" s="16">
        <v>2</v>
      </c>
      <c r="I87" s="35">
        <v>71</v>
      </c>
      <c r="J87" s="32">
        <v>2.08</v>
      </c>
      <c r="K87" s="31">
        <v>91.4</v>
      </c>
      <c r="L87" s="31">
        <v>30.3</v>
      </c>
      <c r="M87" s="31">
        <v>47</v>
      </c>
      <c r="N87" s="31">
        <v>382</v>
      </c>
      <c r="O87" s="3">
        <f t="shared" si="12"/>
        <v>28.084854010012293</v>
      </c>
      <c r="P87" s="3">
        <f t="shared" si="13"/>
        <v>114.337768086976</v>
      </c>
      <c r="Q87" s="3">
        <f t="shared" si="14"/>
        <v>23.952059379533726</v>
      </c>
      <c r="R87" s="3">
        <f t="shared" si="15"/>
        <v>146.25458561970649</v>
      </c>
      <c r="S87" s="3">
        <f t="shared" si="16"/>
        <v>65.838150869207624</v>
      </c>
      <c r="T87" s="3">
        <f t="shared" si="17"/>
        <v>23.952059379533726</v>
      </c>
      <c r="U87" s="71">
        <f t="shared" si="18"/>
        <v>3</v>
      </c>
      <c r="V87" s="3" t="str">
        <f>IF(U87='ITERASI-2'!U87,"Aman","Berubah")</f>
        <v>Berubah</v>
      </c>
    </row>
    <row r="88" spans="1:22" x14ac:dyDescent="0.25">
      <c r="A88" s="64">
        <v>87</v>
      </c>
      <c r="B88" s="65">
        <v>2.6</v>
      </c>
      <c r="C88" s="66">
        <v>86.4</v>
      </c>
      <c r="D88" s="66">
        <v>31.1</v>
      </c>
      <c r="E88" s="66">
        <v>42</v>
      </c>
      <c r="F88" s="66">
        <v>457</v>
      </c>
      <c r="G88" s="69">
        <v>5</v>
      </c>
      <c r="I88" s="35">
        <v>72</v>
      </c>
      <c r="J88" s="32">
        <v>1.98</v>
      </c>
      <c r="K88" s="31">
        <v>91.3</v>
      </c>
      <c r="L88" s="31">
        <v>30.4</v>
      </c>
      <c r="M88" s="31">
        <v>55</v>
      </c>
      <c r="N88" s="31">
        <v>393</v>
      </c>
      <c r="O88" s="3">
        <f t="shared" si="12"/>
        <v>40.874646957425064</v>
      </c>
      <c r="P88" s="3">
        <f t="shared" si="13"/>
        <v>104.21740892107334</v>
      </c>
      <c r="Q88" s="3">
        <f t="shared" si="14"/>
        <v>17.856149405670667</v>
      </c>
      <c r="R88" s="3">
        <f t="shared" si="15"/>
        <v>157.8197360144213</v>
      </c>
      <c r="S88" s="3">
        <f t="shared" si="16"/>
        <v>56.510623375795362</v>
      </c>
      <c r="T88" s="3">
        <f t="shared" si="17"/>
        <v>17.856149405670667</v>
      </c>
      <c r="U88" s="71">
        <f t="shared" si="18"/>
        <v>3</v>
      </c>
      <c r="V88" s="3" t="str">
        <f>IF(U88='ITERASI-2'!U88,"Aman","Berubah")</f>
        <v>Aman</v>
      </c>
    </row>
    <row r="89" spans="1:22" x14ac:dyDescent="0.25">
      <c r="A89" s="43">
        <v>88</v>
      </c>
      <c r="B89" s="44">
        <v>2.93</v>
      </c>
      <c r="C89" s="45">
        <v>87.8</v>
      </c>
      <c r="D89" s="45">
        <v>30.7</v>
      </c>
      <c r="E89" s="45">
        <v>40</v>
      </c>
      <c r="F89" s="45">
        <v>527</v>
      </c>
      <c r="G89" s="16">
        <v>2</v>
      </c>
      <c r="I89" s="35">
        <v>73</v>
      </c>
      <c r="J89" s="32">
        <v>1.95</v>
      </c>
      <c r="K89" s="31">
        <v>91.3</v>
      </c>
      <c r="L89" s="31">
        <v>30.3</v>
      </c>
      <c r="M89" s="31">
        <v>50</v>
      </c>
      <c r="N89" s="31">
        <v>362</v>
      </c>
      <c r="O89" s="3">
        <f t="shared" si="12"/>
        <v>11.540969874030081</v>
      </c>
      <c r="P89" s="3">
        <f t="shared" si="13"/>
        <v>134.49507648981057</v>
      </c>
      <c r="Q89" s="3">
        <f t="shared" si="14"/>
        <v>44.154997304747376</v>
      </c>
      <c r="R89" s="3">
        <f t="shared" si="15"/>
        <v>126.49509540934046</v>
      </c>
      <c r="S89" s="3">
        <f t="shared" si="16"/>
        <v>86.045316799985571</v>
      </c>
      <c r="T89" s="3">
        <f t="shared" si="17"/>
        <v>11.540969874030081</v>
      </c>
      <c r="U89" s="71">
        <f t="shared" si="18"/>
        <v>1</v>
      </c>
      <c r="V89" s="3" t="str">
        <f>IF(U89='ITERASI-2'!U89,"Aman","Berubah")</f>
        <v>Aman</v>
      </c>
    </row>
    <row r="90" spans="1:22" x14ac:dyDescent="0.25">
      <c r="A90" s="49">
        <v>89</v>
      </c>
      <c r="B90" s="50">
        <v>2.5299999999999998</v>
      </c>
      <c r="C90" s="51">
        <v>88.6</v>
      </c>
      <c r="D90" s="51">
        <v>30.5</v>
      </c>
      <c r="E90" s="51">
        <v>40</v>
      </c>
      <c r="F90" s="51">
        <v>242</v>
      </c>
      <c r="G90" s="27">
        <v>4</v>
      </c>
      <c r="I90" s="35">
        <v>74</v>
      </c>
      <c r="J90" s="32">
        <v>2.0099999999999998</v>
      </c>
      <c r="K90" s="31">
        <v>91.2</v>
      </c>
      <c r="L90" s="31">
        <v>30.4</v>
      </c>
      <c r="M90" s="31">
        <v>47</v>
      </c>
      <c r="N90" s="31">
        <v>364</v>
      </c>
      <c r="O90" s="3">
        <f t="shared" si="12"/>
        <v>11.111785497282497</v>
      </c>
      <c r="P90" s="3">
        <f t="shared" si="13"/>
        <v>132.30592310584163</v>
      </c>
      <c r="Q90" s="3">
        <f t="shared" si="14"/>
        <v>41.741961944573809</v>
      </c>
      <c r="R90" s="3">
        <f t="shared" si="15"/>
        <v>128.28148535294281</v>
      </c>
      <c r="S90" s="3">
        <f t="shared" si="16"/>
        <v>83.751933502648768</v>
      </c>
      <c r="T90" s="3">
        <f t="shared" si="17"/>
        <v>11.111785497282497</v>
      </c>
      <c r="U90" s="71">
        <f t="shared" si="18"/>
        <v>1</v>
      </c>
      <c r="V90" s="3" t="str">
        <f>IF(U90='ITERASI-2'!U90,"Aman","Berubah")</f>
        <v>Aman</v>
      </c>
    </row>
    <row r="91" spans="1:22" x14ac:dyDescent="0.25">
      <c r="A91" s="49">
        <v>90</v>
      </c>
      <c r="B91" s="50">
        <v>2.4500000000000002</v>
      </c>
      <c r="C91" s="51">
        <v>88.9</v>
      </c>
      <c r="D91" s="51">
        <v>30.3</v>
      </c>
      <c r="E91" s="51">
        <v>40</v>
      </c>
      <c r="F91" s="51">
        <v>225</v>
      </c>
      <c r="G91" s="27">
        <v>4</v>
      </c>
      <c r="I91" s="35">
        <v>75</v>
      </c>
      <c r="J91" s="32">
        <v>1.98</v>
      </c>
      <c r="K91" s="31">
        <v>91.2</v>
      </c>
      <c r="L91" s="31">
        <v>30.4</v>
      </c>
      <c r="M91" s="31">
        <v>42</v>
      </c>
      <c r="N91" s="31">
        <v>357</v>
      </c>
      <c r="O91" s="3">
        <f t="shared" si="12"/>
        <v>2.6327004615464165</v>
      </c>
      <c r="P91" s="3">
        <f t="shared" si="13"/>
        <v>139.13038045900205</v>
      </c>
      <c r="Q91" s="3">
        <f t="shared" si="14"/>
        <v>48.467798136628993</v>
      </c>
      <c r="R91" s="3">
        <f t="shared" si="15"/>
        <v>121.09199678078349</v>
      </c>
      <c r="S91" s="3">
        <f t="shared" si="16"/>
        <v>90.473510542459579</v>
      </c>
      <c r="T91" s="3">
        <f t="shared" si="17"/>
        <v>2.6327004615464165</v>
      </c>
      <c r="U91" s="71">
        <f t="shared" si="18"/>
        <v>1</v>
      </c>
      <c r="V91" s="3" t="str">
        <f>IF(U91='ITERASI-2'!U91,"Aman","Berubah")</f>
        <v>Aman</v>
      </c>
    </row>
    <row r="92" spans="1:22" x14ac:dyDescent="0.25">
      <c r="A92" s="49">
        <v>91</v>
      </c>
      <c r="B92" s="50">
        <v>2.37</v>
      </c>
      <c r="C92" s="51">
        <v>89.2</v>
      </c>
      <c r="D92" s="51">
        <v>30.2</v>
      </c>
      <c r="E92" s="51">
        <v>40</v>
      </c>
      <c r="F92" s="51">
        <v>221</v>
      </c>
      <c r="G92" s="27">
        <v>4</v>
      </c>
      <c r="I92" s="58">
        <v>76</v>
      </c>
      <c r="J92" s="59">
        <v>1.95</v>
      </c>
      <c r="K92" s="61">
        <v>91</v>
      </c>
      <c r="L92" s="60">
        <v>30.4</v>
      </c>
      <c r="M92" s="60">
        <v>40</v>
      </c>
      <c r="N92" s="60">
        <v>410</v>
      </c>
      <c r="O92" s="3">
        <f t="shared" si="12"/>
        <v>55.493180806906807</v>
      </c>
      <c r="P92" s="3">
        <f t="shared" si="13"/>
        <v>86.115213780402584</v>
      </c>
      <c r="Q92" s="3">
        <f t="shared" si="14"/>
        <v>5.1249707749202891</v>
      </c>
      <c r="R92" s="3">
        <f t="shared" si="15"/>
        <v>174.06833125306522</v>
      </c>
      <c r="S92" s="3">
        <f t="shared" si="16"/>
        <v>37.452768609853273</v>
      </c>
      <c r="T92" s="3">
        <f t="shared" si="17"/>
        <v>5.1249707749202891</v>
      </c>
      <c r="U92" s="71">
        <f t="shared" si="18"/>
        <v>3</v>
      </c>
      <c r="V92" s="3" t="str">
        <f>IF(U92='ITERASI-2'!U92,"Aman","Berubah")</f>
        <v>Aman</v>
      </c>
    </row>
    <row r="93" spans="1:22" x14ac:dyDescent="0.25">
      <c r="A93" s="49">
        <v>92</v>
      </c>
      <c r="B93" s="50">
        <v>2.41</v>
      </c>
      <c r="C93" s="51">
        <v>90.3</v>
      </c>
      <c r="D93" s="51">
        <v>30.1</v>
      </c>
      <c r="E93" s="51">
        <v>40</v>
      </c>
      <c r="F93" s="51">
        <v>189</v>
      </c>
      <c r="G93" s="27">
        <v>4</v>
      </c>
      <c r="I93" s="35">
        <v>77</v>
      </c>
      <c r="J93" s="32">
        <v>2.0499999999999998</v>
      </c>
      <c r="K93" s="33">
        <v>91</v>
      </c>
      <c r="L93" s="31">
        <v>30.4</v>
      </c>
      <c r="M93" s="31">
        <v>45</v>
      </c>
      <c r="N93" s="31">
        <v>413</v>
      </c>
      <c r="O93" s="3">
        <f t="shared" si="12"/>
        <v>58.602498711219511</v>
      </c>
      <c r="P93" s="3">
        <f t="shared" si="13"/>
        <v>83.273077148486436</v>
      </c>
      <c r="Q93" s="3">
        <f t="shared" si="14"/>
        <v>8.0808378791065021</v>
      </c>
      <c r="R93" s="3">
        <f t="shared" si="15"/>
        <v>177.15029871984746</v>
      </c>
      <c r="S93" s="3">
        <f t="shared" si="16"/>
        <v>34.832358660827779</v>
      </c>
      <c r="T93" s="3">
        <f t="shared" si="17"/>
        <v>8.0808378791065021</v>
      </c>
      <c r="U93" s="71">
        <f t="shared" si="18"/>
        <v>3</v>
      </c>
      <c r="V93" s="3" t="str">
        <f>IF(U93='ITERASI-2'!U93,"Aman","Berubah")</f>
        <v>Aman</v>
      </c>
    </row>
    <row r="94" spans="1:22" x14ac:dyDescent="0.25">
      <c r="A94" s="49">
        <v>93</v>
      </c>
      <c r="B94" s="50">
        <v>1.2</v>
      </c>
      <c r="C94" s="51">
        <v>90.5</v>
      </c>
      <c r="D94" s="52">
        <v>30</v>
      </c>
      <c r="E94" s="51">
        <v>40</v>
      </c>
      <c r="F94" s="51">
        <v>188</v>
      </c>
      <c r="G94" s="27">
        <v>4</v>
      </c>
      <c r="I94" s="35">
        <v>78</v>
      </c>
      <c r="J94" s="32">
        <v>2.08</v>
      </c>
      <c r="K94" s="33">
        <v>91</v>
      </c>
      <c r="L94" s="31">
        <v>30.4</v>
      </c>
      <c r="M94" s="31">
        <v>41</v>
      </c>
      <c r="N94" s="31">
        <v>354</v>
      </c>
      <c r="O94" s="3">
        <f t="shared" si="12"/>
        <v>0.76179335224929534</v>
      </c>
      <c r="P94" s="3">
        <f t="shared" si="13"/>
        <v>142.11850958501731</v>
      </c>
      <c r="Q94" s="3">
        <f t="shared" si="14"/>
        <v>51.4844150658678</v>
      </c>
      <c r="R94" s="3">
        <f t="shared" si="15"/>
        <v>118.07814430544776</v>
      </c>
      <c r="S94" s="3">
        <f t="shared" si="16"/>
        <v>93.455306602133462</v>
      </c>
      <c r="T94" s="3">
        <f t="shared" si="17"/>
        <v>0.76179335224929534</v>
      </c>
      <c r="U94" s="71">
        <f t="shared" si="18"/>
        <v>1</v>
      </c>
      <c r="V94" s="3" t="str">
        <f>IF(U94='ITERASI-2'!U94,"Aman","Berubah")</f>
        <v>Aman</v>
      </c>
    </row>
    <row r="95" spans="1:22" x14ac:dyDescent="0.25">
      <c r="A95" s="49">
        <v>94</v>
      </c>
      <c r="B95" s="50">
        <v>1.23</v>
      </c>
      <c r="C95" s="51">
        <v>90.4</v>
      </c>
      <c r="D95" s="52">
        <v>30</v>
      </c>
      <c r="E95" s="51">
        <v>40</v>
      </c>
      <c r="F95" s="51">
        <v>195</v>
      </c>
      <c r="G95" s="27">
        <v>4</v>
      </c>
      <c r="I95" s="35">
        <v>79</v>
      </c>
      <c r="J95" s="32">
        <v>2.12</v>
      </c>
      <c r="K95" s="31">
        <v>91.1</v>
      </c>
      <c r="L95" s="31">
        <v>30.3</v>
      </c>
      <c r="M95" s="31">
        <v>43</v>
      </c>
      <c r="N95" s="31">
        <v>404</v>
      </c>
      <c r="O95" s="3">
        <f t="shared" si="12"/>
        <v>49.512686634913891</v>
      </c>
      <c r="P95" s="3">
        <f t="shared" si="13"/>
        <v>92.168637772774332</v>
      </c>
      <c r="Q95" s="3">
        <f t="shared" si="14"/>
        <v>1.8590512627770936</v>
      </c>
      <c r="R95" s="3">
        <f t="shared" si="15"/>
        <v>168.10241962671827</v>
      </c>
      <c r="S95" s="3">
        <f t="shared" si="16"/>
        <v>43.565635015697737</v>
      </c>
      <c r="T95" s="3">
        <f t="shared" si="17"/>
        <v>1.8590512627770936</v>
      </c>
      <c r="U95" s="71">
        <f t="shared" si="18"/>
        <v>3</v>
      </c>
      <c r="V95" s="3" t="str">
        <f>IF(U95='ITERASI-2'!U95,"Aman","Berubah")</f>
        <v>Aman</v>
      </c>
    </row>
    <row r="96" spans="1:22" x14ac:dyDescent="0.25">
      <c r="A96" s="46">
        <v>95</v>
      </c>
      <c r="B96" s="47">
        <v>1.34</v>
      </c>
      <c r="C96" s="48">
        <v>91.3</v>
      </c>
      <c r="D96" s="48">
        <v>29.8</v>
      </c>
      <c r="E96" s="48">
        <v>40</v>
      </c>
      <c r="F96" s="48">
        <v>352</v>
      </c>
      <c r="G96" s="13">
        <v>1</v>
      </c>
      <c r="I96" s="35">
        <v>80</v>
      </c>
      <c r="J96" s="32">
        <v>1.98</v>
      </c>
      <c r="K96" s="33">
        <v>91</v>
      </c>
      <c r="L96" s="31">
        <v>30.4</v>
      </c>
      <c r="M96" s="31">
        <v>48</v>
      </c>
      <c r="N96" s="31">
        <v>413</v>
      </c>
      <c r="O96" s="3">
        <f t="shared" si="12"/>
        <v>58.871907957045458</v>
      </c>
      <c r="P96" s="3">
        <f t="shared" si="13"/>
        <v>83.510348593585803</v>
      </c>
      <c r="Q96" s="3">
        <f t="shared" si="14"/>
        <v>9.5307475321041935</v>
      </c>
      <c r="R96" s="3">
        <f t="shared" si="15"/>
        <v>177.26668054708804</v>
      </c>
      <c r="S96" s="3">
        <f t="shared" si="16"/>
        <v>35.395770288566801</v>
      </c>
      <c r="T96" s="3">
        <f t="shared" si="17"/>
        <v>9.5307475321041935</v>
      </c>
      <c r="U96" s="71">
        <f t="shared" si="18"/>
        <v>3</v>
      </c>
      <c r="V96" s="3" t="str">
        <f>IF(U96='ITERASI-2'!U96,"Aman","Berubah")</f>
        <v>Aman</v>
      </c>
    </row>
    <row r="97" spans="1:22" x14ac:dyDescent="0.25">
      <c r="A97" s="46">
        <v>96</v>
      </c>
      <c r="B97" s="47">
        <v>1.36</v>
      </c>
      <c r="C97" s="48">
        <v>91.1</v>
      </c>
      <c r="D97" s="48">
        <v>29.9</v>
      </c>
      <c r="E97" s="48">
        <v>40</v>
      </c>
      <c r="F97" s="48">
        <v>352</v>
      </c>
      <c r="G97" s="13">
        <v>1</v>
      </c>
      <c r="I97" s="35">
        <v>81</v>
      </c>
      <c r="J97" s="32">
        <v>2.0499999999999998</v>
      </c>
      <c r="K97" s="31">
        <v>90.6</v>
      </c>
      <c r="L97" s="31">
        <v>30.4</v>
      </c>
      <c r="M97" s="31">
        <v>40</v>
      </c>
      <c r="N97" s="31">
        <v>282</v>
      </c>
      <c r="O97" s="3">
        <f t="shared" si="12"/>
        <v>72.535441313214875</v>
      </c>
      <c r="P97" s="3">
        <f t="shared" si="13"/>
        <v>214.11281771792903</v>
      </c>
      <c r="Q97" s="3">
        <f t="shared" si="14"/>
        <v>123.48728344083706</v>
      </c>
      <c r="R97" s="3">
        <f t="shared" si="15"/>
        <v>46.08554038072424</v>
      </c>
      <c r="S97" s="3">
        <f t="shared" si="16"/>
        <v>165.4465603177886</v>
      </c>
      <c r="T97" s="3">
        <f t="shared" si="17"/>
        <v>46.08554038072424</v>
      </c>
      <c r="U97" s="71">
        <f t="shared" si="18"/>
        <v>4</v>
      </c>
      <c r="V97" s="3" t="str">
        <f>IF(U97='ITERASI-2'!U97,"Aman","Berubah")</f>
        <v>Aman</v>
      </c>
    </row>
    <row r="98" spans="1:22" x14ac:dyDescent="0.25">
      <c r="A98" s="46">
        <v>97</v>
      </c>
      <c r="B98" s="47">
        <v>1.45</v>
      </c>
      <c r="C98" s="48">
        <v>91.1</v>
      </c>
      <c r="D98" s="53">
        <v>30</v>
      </c>
      <c r="E98" s="48">
        <v>40</v>
      </c>
      <c r="F98" s="48">
        <v>338</v>
      </c>
      <c r="G98" s="13">
        <v>1</v>
      </c>
      <c r="I98" s="35">
        <v>82</v>
      </c>
      <c r="J98" s="32">
        <v>2.12</v>
      </c>
      <c r="K98" s="31">
        <v>90.5</v>
      </c>
      <c r="L98" s="31">
        <v>30.4</v>
      </c>
      <c r="M98" s="31">
        <v>40</v>
      </c>
      <c r="N98" s="31">
        <v>280</v>
      </c>
      <c r="O98" s="3">
        <f t="shared" si="12"/>
        <v>74.536238974178758</v>
      </c>
      <c r="P98" s="3">
        <f t="shared" si="13"/>
        <v>216.11309541791098</v>
      </c>
      <c r="Q98" s="3">
        <f t="shared" si="14"/>
        <v>125.48800706741453</v>
      </c>
      <c r="R98" s="3">
        <f t="shared" si="15"/>
        <v>44.090115297716935</v>
      </c>
      <c r="S98" s="3">
        <f t="shared" si="16"/>
        <v>167.44696373906606</v>
      </c>
      <c r="T98" s="3">
        <f t="shared" si="17"/>
        <v>44.090115297716935</v>
      </c>
      <c r="U98" s="71">
        <f t="shared" si="18"/>
        <v>4</v>
      </c>
      <c r="V98" s="3" t="str">
        <f>IF(U98='ITERASI-2'!U98,"Aman","Berubah")</f>
        <v>Aman</v>
      </c>
    </row>
    <row r="99" spans="1:22" x14ac:dyDescent="0.25">
      <c r="A99" s="49">
        <v>98</v>
      </c>
      <c r="B99" s="50">
        <v>1.6</v>
      </c>
      <c r="C99" s="51">
        <v>91.3</v>
      </c>
      <c r="D99" s="51">
        <v>29.9</v>
      </c>
      <c r="E99" s="51">
        <v>40</v>
      </c>
      <c r="F99" s="51">
        <v>255</v>
      </c>
      <c r="G99" s="27">
        <v>4</v>
      </c>
      <c r="I99" s="35">
        <v>83</v>
      </c>
      <c r="J99" s="32">
        <v>1.78</v>
      </c>
      <c r="K99" s="31">
        <v>90.4</v>
      </c>
      <c r="L99" s="33">
        <v>30</v>
      </c>
      <c r="M99" s="31">
        <v>40</v>
      </c>
      <c r="N99" s="31">
        <v>347</v>
      </c>
      <c r="O99" s="3">
        <f t="shared" si="12"/>
        <v>7.6564595336090182</v>
      </c>
      <c r="P99" s="3">
        <f t="shared" si="13"/>
        <v>149.11203874939136</v>
      </c>
      <c r="Q99" s="3">
        <f t="shared" si="14"/>
        <v>58.51583673263768</v>
      </c>
      <c r="R99" s="3">
        <f t="shared" si="15"/>
        <v>111.07355000378908</v>
      </c>
      <c r="S99" s="3">
        <f t="shared" si="16"/>
        <v>100.44615859525545</v>
      </c>
      <c r="T99" s="3">
        <f t="shared" si="17"/>
        <v>7.6564595336090182</v>
      </c>
      <c r="U99" s="71">
        <f t="shared" si="18"/>
        <v>1</v>
      </c>
      <c r="V99" s="3" t="str">
        <f>IF(U99='ITERASI-2'!U99,"Aman","Berubah")</f>
        <v>Aman</v>
      </c>
    </row>
    <row r="100" spans="1:22" x14ac:dyDescent="0.25">
      <c r="A100" s="46">
        <v>99</v>
      </c>
      <c r="B100" s="47">
        <v>1.72</v>
      </c>
      <c r="C100" s="53">
        <v>91</v>
      </c>
      <c r="D100" s="53">
        <v>30</v>
      </c>
      <c r="E100" s="48">
        <v>40</v>
      </c>
      <c r="F100" s="48">
        <v>367</v>
      </c>
      <c r="G100" s="13">
        <v>1</v>
      </c>
      <c r="I100" s="35">
        <v>84</v>
      </c>
      <c r="J100" s="32">
        <v>1.78</v>
      </c>
      <c r="K100" s="31">
        <v>91.3</v>
      </c>
      <c r="L100" s="31">
        <v>29.9</v>
      </c>
      <c r="M100" s="31">
        <v>40</v>
      </c>
      <c r="N100" s="31">
        <v>285</v>
      </c>
      <c r="O100" s="3">
        <f t="shared" si="12"/>
        <v>69.532992347257064</v>
      </c>
      <c r="P100" s="3">
        <f t="shared" si="13"/>
        <v>211.11253999808829</v>
      </c>
      <c r="Q100" s="3">
        <f t="shared" si="14"/>
        <v>120.48291322544429</v>
      </c>
      <c r="R100" s="3">
        <f t="shared" si="15"/>
        <v>49.070291525975613</v>
      </c>
      <c r="S100" s="3">
        <f t="shared" si="16"/>
        <v>162.44627726964211</v>
      </c>
      <c r="T100" s="3">
        <f t="shared" si="17"/>
        <v>49.070291525975613</v>
      </c>
      <c r="U100" s="71">
        <f t="shared" si="18"/>
        <v>4</v>
      </c>
      <c r="V100" s="3" t="str">
        <f>IF(U100='ITERASI-2'!U100,"Aman","Berubah")</f>
        <v>Aman</v>
      </c>
    </row>
    <row r="101" spans="1:22" x14ac:dyDescent="0.25">
      <c r="A101" s="46">
        <v>100</v>
      </c>
      <c r="B101" s="47">
        <v>1.78</v>
      </c>
      <c r="C101" s="48">
        <v>88.7</v>
      </c>
      <c r="D101" s="53">
        <v>30</v>
      </c>
      <c r="E101" s="48">
        <v>40</v>
      </c>
      <c r="F101" s="48">
        <v>312</v>
      </c>
      <c r="G101" s="13">
        <v>1</v>
      </c>
      <c r="I101" s="35">
        <v>85</v>
      </c>
      <c r="J101" s="32">
        <v>1.81</v>
      </c>
      <c r="K101" s="31">
        <v>91.1</v>
      </c>
      <c r="L101" s="31">
        <v>29.8</v>
      </c>
      <c r="M101" s="31">
        <v>40</v>
      </c>
      <c r="N101" s="31">
        <v>312</v>
      </c>
      <c r="O101" s="3">
        <f t="shared" si="12"/>
        <v>42.540528435203008</v>
      </c>
      <c r="P101" s="3">
        <f t="shared" si="13"/>
        <v>184.11228868395622</v>
      </c>
      <c r="Q101" s="3">
        <f t="shared" si="14"/>
        <v>93.490051313894114</v>
      </c>
      <c r="R101" s="3">
        <f t="shared" si="15"/>
        <v>76.070006127141625</v>
      </c>
      <c r="S101" s="3">
        <f t="shared" si="16"/>
        <v>135.44619730886541</v>
      </c>
      <c r="T101" s="3">
        <f t="shared" si="17"/>
        <v>42.540528435203008</v>
      </c>
      <c r="U101" s="71">
        <f t="shared" si="18"/>
        <v>1</v>
      </c>
      <c r="V101" s="3" t="str">
        <f>IF(U101='ITERASI-2'!U101,"Aman","Berubah")</f>
        <v>Aman</v>
      </c>
    </row>
    <row r="102" spans="1:22" x14ac:dyDescent="0.25">
      <c r="I102" s="35">
        <v>86</v>
      </c>
      <c r="J102" s="32">
        <v>2.12</v>
      </c>
      <c r="K102" s="33">
        <v>85</v>
      </c>
      <c r="L102" s="31">
        <v>31.5</v>
      </c>
      <c r="M102" s="31">
        <v>40</v>
      </c>
      <c r="N102" s="31">
        <v>527</v>
      </c>
      <c r="O102" s="3">
        <f t="shared" si="12"/>
        <v>172.59775694667809</v>
      </c>
      <c r="P102" s="3">
        <f t="shared" si="13"/>
        <v>31.453157587470034</v>
      </c>
      <c r="Q102" s="3">
        <f t="shared" si="14"/>
        <v>121.74495375129651</v>
      </c>
      <c r="R102" s="3">
        <f t="shared" si="15"/>
        <v>291.14539921550761</v>
      </c>
      <c r="S102" s="3">
        <f t="shared" si="16"/>
        <v>79.778395146172031</v>
      </c>
      <c r="T102" s="3">
        <f t="shared" si="17"/>
        <v>31.453157587470034</v>
      </c>
      <c r="U102" s="71">
        <f t="shared" si="18"/>
        <v>2</v>
      </c>
      <c r="V102" s="3" t="str">
        <f>IF(U102='ITERASI-2'!U102,"Aman","Berubah")</f>
        <v>Aman</v>
      </c>
    </row>
    <row r="103" spans="1:22" x14ac:dyDescent="0.25">
      <c r="I103" s="35">
        <v>87</v>
      </c>
      <c r="J103" s="32">
        <v>2.6</v>
      </c>
      <c r="K103" s="31">
        <v>86.4</v>
      </c>
      <c r="L103" s="31">
        <v>31.1</v>
      </c>
      <c r="M103" s="31">
        <v>42</v>
      </c>
      <c r="N103" s="31">
        <v>457</v>
      </c>
      <c r="O103" s="3">
        <f t="shared" si="12"/>
        <v>102.59944384321784</v>
      </c>
      <c r="P103" s="3">
        <f t="shared" si="13"/>
        <v>39.436974895253904</v>
      </c>
      <c r="Q103" s="3">
        <f t="shared" si="14"/>
        <v>51.817588141753596</v>
      </c>
      <c r="R103" s="3">
        <f t="shared" si="15"/>
        <v>221.14595119023892</v>
      </c>
      <c r="S103" s="3">
        <f t="shared" si="16"/>
        <v>10.826517799104233</v>
      </c>
      <c r="T103" s="3">
        <f t="shared" si="17"/>
        <v>10.826517799104233</v>
      </c>
      <c r="U103" s="71">
        <f t="shared" si="18"/>
        <v>5</v>
      </c>
      <c r="V103" s="3" t="str">
        <f>IF(U103='ITERASI-2'!U103,"Aman","Berubah")</f>
        <v>Aman</v>
      </c>
    </row>
    <row r="104" spans="1:22" x14ac:dyDescent="0.25">
      <c r="I104" s="35">
        <v>88</v>
      </c>
      <c r="J104" s="32">
        <v>2.93</v>
      </c>
      <c r="K104" s="31">
        <v>87.8</v>
      </c>
      <c r="L104" s="31">
        <v>30.7</v>
      </c>
      <c r="M104" s="31">
        <v>40</v>
      </c>
      <c r="N104" s="31">
        <v>527</v>
      </c>
      <c r="O104" s="3">
        <f t="shared" si="12"/>
        <v>172.52032168509572</v>
      </c>
      <c r="P104" s="3">
        <f t="shared" si="13"/>
        <v>31.071720618952273</v>
      </c>
      <c r="Q104" s="3">
        <f t="shared" si="14"/>
        <v>121.62704672347577</v>
      </c>
      <c r="R104" s="3">
        <f t="shared" si="15"/>
        <v>291.09575682389988</v>
      </c>
      <c r="S104" s="3">
        <f t="shared" si="16"/>
        <v>79.628463984577834</v>
      </c>
      <c r="T104" s="3">
        <f t="shared" si="17"/>
        <v>31.071720618952273</v>
      </c>
      <c r="U104" s="71">
        <f t="shared" si="18"/>
        <v>2</v>
      </c>
      <c r="V104" s="3" t="str">
        <f>IF(U104='ITERASI-2'!U104,"Aman","Berubah")</f>
        <v>Aman</v>
      </c>
    </row>
    <row r="105" spans="1:22" x14ac:dyDescent="0.25">
      <c r="I105" s="35">
        <v>89</v>
      </c>
      <c r="J105" s="32">
        <v>2.5299999999999998</v>
      </c>
      <c r="K105" s="31">
        <v>88.6</v>
      </c>
      <c r="L105" s="31">
        <v>30.5</v>
      </c>
      <c r="M105" s="31">
        <v>40</v>
      </c>
      <c r="N105" s="31">
        <v>242</v>
      </c>
      <c r="O105" s="3">
        <f t="shared" si="12"/>
        <v>112.56074767017168</v>
      </c>
      <c r="P105" s="3">
        <f t="shared" si="13"/>
        <v>254.12293140656678</v>
      </c>
      <c r="Q105" s="3">
        <f t="shared" si="14"/>
        <v>163.5072730517771</v>
      </c>
      <c r="R105" s="3">
        <f t="shared" si="15"/>
        <v>6.9092116841509688</v>
      </c>
      <c r="S105" s="3">
        <f t="shared" si="16"/>
        <v>205.45956468606582</v>
      </c>
      <c r="T105" s="3">
        <f t="shared" si="17"/>
        <v>6.9092116841509688</v>
      </c>
      <c r="U105" s="71">
        <f t="shared" si="18"/>
        <v>4</v>
      </c>
      <c r="V105" s="3" t="str">
        <f>IF(U105='ITERASI-2'!U105,"Aman","Berubah")</f>
        <v>Aman</v>
      </c>
    </row>
    <row r="106" spans="1:22" x14ac:dyDescent="0.25">
      <c r="I106" s="35">
        <v>90</v>
      </c>
      <c r="J106" s="32">
        <v>2.4500000000000002</v>
      </c>
      <c r="K106" s="31">
        <v>88.9</v>
      </c>
      <c r="L106" s="31">
        <v>30.3</v>
      </c>
      <c r="M106" s="31">
        <v>40</v>
      </c>
      <c r="N106" s="31">
        <v>225</v>
      </c>
      <c r="O106" s="3">
        <f t="shared" si="12"/>
        <v>129.54916335030384</v>
      </c>
      <c r="P106" s="3">
        <f t="shared" si="13"/>
        <v>271.11938747840708</v>
      </c>
      <c r="Q106" s="3">
        <f t="shared" si="14"/>
        <v>180.49744921077868</v>
      </c>
      <c r="R106" s="3">
        <f t="shared" si="15"/>
        <v>11.33427993957191</v>
      </c>
      <c r="S106" s="3">
        <f t="shared" si="16"/>
        <v>222.45501390141007</v>
      </c>
      <c r="T106" s="3">
        <f t="shared" si="17"/>
        <v>11.33427993957191</v>
      </c>
      <c r="U106" s="71">
        <f t="shared" si="18"/>
        <v>4</v>
      </c>
      <c r="V106" s="3" t="str">
        <f>IF(U106='ITERASI-2'!U106,"Aman","Berubah")</f>
        <v>Aman</v>
      </c>
    </row>
    <row r="107" spans="1:22" x14ac:dyDescent="0.25">
      <c r="I107" s="35">
        <v>91</v>
      </c>
      <c r="J107" s="32">
        <v>2.37</v>
      </c>
      <c r="K107" s="31">
        <v>89.2</v>
      </c>
      <c r="L107" s="31">
        <v>30.2</v>
      </c>
      <c r="M107" s="31">
        <v>40</v>
      </c>
      <c r="N107" s="31">
        <v>221</v>
      </c>
      <c r="O107" s="3">
        <f t="shared" si="12"/>
        <v>133.54311853245156</v>
      </c>
      <c r="P107" s="3">
        <f t="shared" si="13"/>
        <v>275.11707964266975</v>
      </c>
      <c r="Q107" s="3">
        <f t="shared" si="14"/>
        <v>184.49209414597382</v>
      </c>
      <c r="R107" s="3">
        <f t="shared" si="15"/>
        <v>15.171899282408212</v>
      </c>
      <c r="S107" s="3">
        <f t="shared" si="16"/>
        <v>226.45213585236675</v>
      </c>
      <c r="T107" s="3">
        <f t="shared" si="17"/>
        <v>15.171899282408212</v>
      </c>
      <c r="U107" s="71">
        <f t="shared" si="18"/>
        <v>4</v>
      </c>
      <c r="V107" s="3" t="str">
        <f>IF(U107='ITERASI-2'!U107,"Aman","Berubah")</f>
        <v>Aman</v>
      </c>
    </row>
    <row r="108" spans="1:22" x14ac:dyDescent="0.25">
      <c r="I108" s="35">
        <v>92</v>
      </c>
      <c r="J108" s="32">
        <v>2.41</v>
      </c>
      <c r="K108" s="31">
        <v>90.3</v>
      </c>
      <c r="L108" s="31">
        <v>30.1</v>
      </c>
      <c r="M108" s="31">
        <v>40</v>
      </c>
      <c r="N108" s="31">
        <v>189</v>
      </c>
      <c r="O108" s="3">
        <f t="shared" si="12"/>
        <v>165.52993304372285</v>
      </c>
      <c r="P108" s="3">
        <f t="shared" si="13"/>
        <v>307.11323999101336</v>
      </c>
      <c r="Q108" s="3">
        <f t="shared" si="14"/>
        <v>216.47867403062864</v>
      </c>
      <c r="R108" s="3">
        <f t="shared" si="15"/>
        <v>46.967887336764655</v>
      </c>
      <c r="S108" s="3">
        <f t="shared" si="16"/>
        <v>258.44717691304157</v>
      </c>
      <c r="T108" s="3">
        <f t="shared" si="17"/>
        <v>46.967887336764655</v>
      </c>
      <c r="U108" s="71">
        <f t="shared" si="18"/>
        <v>4</v>
      </c>
      <c r="V108" s="3" t="str">
        <f>IF(U108='ITERASI-2'!U108,"Aman","Berubah")</f>
        <v>Aman</v>
      </c>
    </row>
    <row r="109" spans="1:22" x14ac:dyDescent="0.25">
      <c r="I109" s="35">
        <v>93</v>
      </c>
      <c r="J109" s="32">
        <v>1.2</v>
      </c>
      <c r="K109" s="31">
        <v>90.5</v>
      </c>
      <c r="L109" s="33">
        <v>30</v>
      </c>
      <c r="M109" s="31">
        <v>40</v>
      </c>
      <c r="N109" s="31">
        <v>188</v>
      </c>
      <c r="O109" s="3">
        <f t="shared" si="12"/>
        <v>166.52812781989263</v>
      </c>
      <c r="P109" s="3">
        <f t="shared" si="13"/>
        <v>308.11121781662609</v>
      </c>
      <c r="Q109" s="3">
        <f t="shared" si="14"/>
        <v>217.47552147501199</v>
      </c>
      <c r="R109" s="3">
        <f t="shared" si="15"/>
        <v>47.949364478817607</v>
      </c>
      <c r="S109" s="3">
        <f t="shared" si="16"/>
        <v>259.44459082793873</v>
      </c>
      <c r="T109" s="3">
        <f t="shared" si="17"/>
        <v>47.949364478817607</v>
      </c>
      <c r="U109" s="71">
        <f t="shared" si="18"/>
        <v>4</v>
      </c>
      <c r="V109" s="3" t="str">
        <f>IF(U109='ITERASI-2'!U109,"Aman","Berubah")</f>
        <v>Aman</v>
      </c>
    </row>
    <row r="110" spans="1:22" x14ac:dyDescent="0.25">
      <c r="I110" s="35">
        <v>94</v>
      </c>
      <c r="J110" s="32">
        <v>1.23</v>
      </c>
      <c r="K110" s="31">
        <v>90.4</v>
      </c>
      <c r="L110" s="33">
        <v>30</v>
      </c>
      <c r="M110" s="31">
        <v>40</v>
      </c>
      <c r="N110" s="31">
        <v>195</v>
      </c>
      <c r="O110" s="3">
        <f t="shared" si="12"/>
        <v>159.528750042057</v>
      </c>
      <c r="P110" s="3">
        <f t="shared" si="13"/>
        <v>301.11127924554552</v>
      </c>
      <c r="Q110" s="3">
        <f t="shared" si="14"/>
        <v>210.47646395568776</v>
      </c>
      <c r="R110" s="3">
        <f t="shared" si="15"/>
        <v>40.954629583934441</v>
      </c>
      <c r="S110" s="3">
        <f t="shared" si="16"/>
        <v>252.44469195997257</v>
      </c>
      <c r="T110" s="3">
        <f t="shared" si="17"/>
        <v>40.954629583934441</v>
      </c>
      <c r="U110" s="71">
        <f t="shared" si="18"/>
        <v>4</v>
      </c>
      <c r="V110" s="3" t="str">
        <f>IF(U110='ITERASI-2'!U110,"Aman","Berubah")</f>
        <v>Aman</v>
      </c>
    </row>
    <row r="111" spans="1:22" x14ac:dyDescent="0.25">
      <c r="I111" s="35">
        <v>95</v>
      </c>
      <c r="J111" s="32">
        <v>1.34</v>
      </c>
      <c r="K111" s="31">
        <v>91.3</v>
      </c>
      <c r="L111" s="31">
        <v>29.8</v>
      </c>
      <c r="M111" s="31">
        <v>40</v>
      </c>
      <c r="N111" s="31">
        <v>352</v>
      </c>
      <c r="O111" s="3">
        <f t="shared" si="12"/>
        <v>2.842851978630069</v>
      </c>
      <c r="P111" s="3">
        <f t="shared" si="13"/>
        <v>144.11260739821171</v>
      </c>
      <c r="Q111" s="3">
        <f t="shared" si="14"/>
        <v>53.508996030695783</v>
      </c>
      <c r="R111" s="3">
        <f t="shared" si="15"/>
        <v>116.06653338199517</v>
      </c>
      <c r="S111" s="3">
        <f t="shared" si="16"/>
        <v>95.446606242494965</v>
      </c>
      <c r="T111" s="3">
        <f t="shared" si="17"/>
        <v>2.842851978630069</v>
      </c>
      <c r="U111" s="71">
        <f t="shared" si="18"/>
        <v>1</v>
      </c>
      <c r="V111" s="3" t="str">
        <f>IF(U111='ITERASI-2'!U111,"Aman","Berubah")</f>
        <v>Aman</v>
      </c>
    </row>
    <row r="112" spans="1:22" x14ac:dyDescent="0.25">
      <c r="I112" s="35">
        <v>96</v>
      </c>
      <c r="J112" s="32">
        <v>1.36</v>
      </c>
      <c r="K112" s="31">
        <v>91.1</v>
      </c>
      <c r="L112" s="31">
        <v>29.9</v>
      </c>
      <c r="M112" s="31">
        <v>40</v>
      </c>
      <c r="N112" s="31">
        <v>352</v>
      </c>
      <c r="O112" s="3">
        <f t="shared" si="12"/>
        <v>2.8266462657239813</v>
      </c>
      <c r="P112" s="3">
        <f t="shared" si="13"/>
        <v>144.11181002571885</v>
      </c>
      <c r="Q112" s="3">
        <f t="shared" si="14"/>
        <v>53.509888755953845</v>
      </c>
      <c r="R112" s="3">
        <f t="shared" si="15"/>
        <v>116.06709269253025</v>
      </c>
      <c r="S112" s="3">
        <f t="shared" si="16"/>
        <v>95.445399044508349</v>
      </c>
      <c r="T112" s="3">
        <f t="shared" si="17"/>
        <v>2.8266462657239813</v>
      </c>
      <c r="U112" s="71">
        <f t="shared" si="18"/>
        <v>1</v>
      </c>
      <c r="V112" s="3" t="str">
        <f>IF(U112='ITERASI-2'!U112,"Aman","Berubah")</f>
        <v>Aman</v>
      </c>
    </row>
    <row r="113" spans="9:28" x14ac:dyDescent="0.25">
      <c r="I113" s="35">
        <v>97</v>
      </c>
      <c r="J113" s="32">
        <v>1.45</v>
      </c>
      <c r="K113" s="31">
        <v>91.1</v>
      </c>
      <c r="L113" s="33">
        <v>30</v>
      </c>
      <c r="M113" s="31">
        <v>40</v>
      </c>
      <c r="N113" s="31">
        <v>338</v>
      </c>
      <c r="O113" s="3">
        <f t="shared" si="12"/>
        <v>16.568542311528901</v>
      </c>
      <c r="P113" s="3">
        <f t="shared" si="13"/>
        <v>158.11179251824743</v>
      </c>
      <c r="Q113" s="3">
        <f t="shared" si="14"/>
        <v>67.499737452919149</v>
      </c>
      <c r="R113" s="3">
        <f t="shared" si="15"/>
        <v>102.06736175943411</v>
      </c>
      <c r="S113" s="3">
        <f t="shared" si="16"/>
        <v>109.44526226428793</v>
      </c>
      <c r="T113" s="3">
        <f t="shared" si="17"/>
        <v>16.568542311528901</v>
      </c>
      <c r="U113" s="71">
        <f t="shared" si="18"/>
        <v>1</v>
      </c>
      <c r="V113" s="3" t="str">
        <f>IF(U113='ITERASI-2'!U113,"Aman","Berubah")</f>
        <v>Aman</v>
      </c>
    </row>
    <row r="114" spans="9:28" x14ac:dyDescent="0.25">
      <c r="I114" s="35">
        <v>98</v>
      </c>
      <c r="J114" s="32">
        <v>1.6</v>
      </c>
      <c r="K114" s="31">
        <v>91.3</v>
      </c>
      <c r="L114" s="31">
        <v>29.9</v>
      </c>
      <c r="M114" s="31">
        <v>40</v>
      </c>
      <c r="N114" s="31">
        <v>255</v>
      </c>
      <c r="O114" s="3">
        <f t="shared" si="12"/>
        <v>99.529581613046375</v>
      </c>
      <c r="P114" s="3">
        <f t="shared" si="13"/>
        <v>241.11210506963582</v>
      </c>
      <c r="Q114" s="3">
        <f t="shared" si="14"/>
        <v>150.47835564542655</v>
      </c>
      <c r="R114" s="3">
        <f t="shared" si="15"/>
        <v>19.074590132034395</v>
      </c>
      <c r="S114" s="3">
        <f t="shared" si="16"/>
        <v>192.44563197285643</v>
      </c>
      <c r="T114" s="3">
        <f t="shared" si="17"/>
        <v>19.074590132034395</v>
      </c>
      <c r="U114" s="71">
        <f t="shared" si="18"/>
        <v>4</v>
      </c>
      <c r="V114" s="3" t="str">
        <f>IF(U114='ITERASI-2'!U114,"Aman","Berubah")</f>
        <v>Aman</v>
      </c>
    </row>
    <row r="115" spans="9:28" x14ac:dyDescent="0.25">
      <c r="I115" s="35">
        <v>99</v>
      </c>
      <c r="J115" s="32">
        <v>1.72</v>
      </c>
      <c r="K115" s="33">
        <v>91</v>
      </c>
      <c r="L115" s="33">
        <v>30</v>
      </c>
      <c r="M115" s="31">
        <v>40</v>
      </c>
      <c r="N115" s="31">
        <v>367</v>
      </c>
      <c r="O115" s="3">
        <f t="shared" si="12"/>
        <v>12.538804411428238</v>
      </c>
      <c r="P115" s="3">
        <f t="shared" si="13"/>
        <v>129.11214939819652</v>
      </c>
      <c r="Q115" s="3">
        <f t="shared" si="14"/>
        <v>38.530727928168652</v>
      </c>
      <c r="R115" s="3">
        <f t="shared" si="15"/>
        <v>131.06790277001915</v>
      </c>
      <c r="S115" s="3">
        <f t="shared" si="16"/>
        <v>80.446087529260453</v>
      </c>
      <c r="T115" s="3">
        <f t="shared" si="17"/>
        <v>12.538804411428238</v>
      </c>
      <c r="U115" s="71">
        <f t="shared" si="18"/>
        <v>1</v>
      </c>
      <c r="V115" s="3" t="str">
        <f>IF(U115='ITERASI-2'!U115,"Aman","Berubah")</f>
        <v>Aman</v>
      </c>
    </row>
    <row r="116" spans="9:28" x14ac:dyDescent="0.25">
      <c r="I116" s="35">
        <v>100</v>
      </c>
      <c r="J116" s="32">
        <v>1.78</v>
      </c>
      <c r="K116" s="31">
        <v>88.7</v>
      </c>
      <c r="L116" s="33">
        <v>30</v>
      </c>
      <c r="M116" s="31">
        <v>40</v>
      </c>
      <c r="N116" s="31">
        <v>312</v>
      </c>
      <c r="O116" s="3">
        <f t="shared" si="12"/>
        <v>42.60905270702218</v>
      </c>
      <c r="P116" s="3">
        <f t="shared" si="13"/>
        <v>184.12217287563286</v>
      </c>
      <c r="Q116" s="3">
        <f t="shared" si="14"/>
        <v>93.531381377411833</v>
      </c>
      <c r="R116" s="3">
        <f t="shared" si="15"/>
        <v>76.123421163099778</v>
      </c>
      <c r="S116" s="3">
        <f t="shared" si="16"/>
        <v>135.46042759127064</v>
      </c>
      <c r="T116" s="3">
        <f t="shared" si="17"/>
        <v>42.60905270702218</v>
      </c>
      <c r="U116" s="71">
        <f t="shared" si="18"/>
        <v>1</v>
      </c>
      <c r="V116" s="3" t="str">
        <f>IF(U116='ITERASI-2'!U116,"Aman","Berubah")</f>
        <v>Aman</v>
      </c>
    </row>
    <row r="117" spans="9:28" x14ac:dyDescent="0.25">
      <c r="I117" s="79" t="s">
        <v>51</v>
      </c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0"/>
      <c r="V117" s="3">
        <f>COUNTIF(V17:V116,"Berubah")</f>
        <v>8</v>
      </c>
    </row>
    <row r="119" spans="9:28" x14ac:dyDescent="0.25">
      <c r="T119" t="s">
        <v>50</v>
      </c>
      <c r="U119" t="s">
        <v>9</v>
      </c>
      <c r="V119">
        <f>COUNTIF(U17:U116,1)</f>
        <v>19</v>
      </c>
      <c r="X119" s="75" t="s">
        <v>9</v>
      </c>
      <c r="Y119" s="75" t="s">
        <v>10</v>
      </c>
      <c r="Z119" s="75" t="s">
        <v>11</v>
      </c>
      <c r="AA119" s="75" t="s">
        <v>24</v>
      </c>
      <c r="AB119" s="75" t="s">
        <v>40</v>
      </c>
    </row>
    <row r="120" spans="9:28" x14ac:dyDescent="0.25">
      <c r="U120" t="s">
        <v>10</v>
      </c>
      <c r="V120">
        <f>COUNTIF(U17:U116,2)</f>
        <v>7</v>
      </c>
      <c r="X120" s="3">
        <v>19</v>
      </c>
      <c r="Y120" s="3">
        <v>7</v>
      </c>
      <c r="Z120" s="3">
        <v>18</v>
      </c>
      <c r="AA120" s="3">
        <v>45</v>
      </c>
      <c r="AB120" s="3">
        <v>11</v>
      </c>
    </row>
    <row r="121" spans="9:28" x14ac:dyDescent="0.25">
      <c r="U121" t="s">
        <v>11</v>
      </c>
      <c r="V121">
        <f>COUNTIF(U17:U116,3)</f>
        <v>18</v>
      </c>
    </row>
    <row r="122" spans="9:28" x14ac:dyDescent="0.25">
      <c r="U122" t="s">
        <v>24</v>
      </c>
      <c r="V122">
        <f>COUNTIF(U17:U116,4)</f>
        <v>45</v>
      </c>
    </row>
    <row r="123" spans="9:28" x14ac:dyDescent="0.25">
      <c r="U123" t="s">
        <v>40</v>
      </c>
      <c r="V123">
        <f>COUNTIF(U17:U116,5)</f>
        <v>11</v>
      </c>
    </row>
  </sheetData>
  <mergeCells count="6">
    <mergeCell ref="I117:U117"/>
    <mergeCell ref="I11:J11"/>
    <mergeCell ref="I12:J12"/>
    <mergeCell ref="I13:J13"/>
    <mergeCell ref="I14:J14"/>
    <mergeCell ref="I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A9A-EDE6-4AC0-8B4F-458F6D6A4DD9}">
  <dimension ref="A1:AA120"/>
  <sheetViews>
    <sheetView topLeftCell="J99" workbookViewId="0">
      <selection activeCell="Z115" sqref="Z115"/>
    </sheetView>
  </sheetViews>
  <sheetFormatPr defaultRowHeight="15" x14ac:dyDescent="0.25"/>
  <cols>
    <col min="9" max="9" width="7.5703125" customWidth="1"/>
    <col min="10" max="10" width="8.5703125" customWidth="1"/>
    <col min="11" max="11" width="11" customWidth="1"/>
    <col min="12" max="12" width="13.5703125" customWidth="1"/>
    <col min="20" max="20" width="10.42578125" customWidth="1"/>
  </cols>
  <sheetData>
    <row r="1" spans="1:22" x14ac:dyDescent="0.25">
      <c r="A1" s="34" t="s">
        <v>26</v>
      </c>
      <c r="B1" s="34" t="s">
        <v>27</v>
      </c>
      <c r="C1" s="34" t="s">
        <v>28</v>
      </c>
      <c r="D1" s="34" t="s">
        <v>29</v>
      </c>
      <c r="E1" s="34" t="s">
        <v>30</v>
      </c>
      <c r="F1" s="34" t="s">
        <v>31</v>
      </c>
      <c r="G1" s="7" t="s">
        <v>13</v>
      </c>
      <c r="I1" s="14" t="s">
        <v>38</v>
      </c>
    </row>
    <row r="2" spans="1:22" x14ac:dyDescent="0.25">
      <c r="A2" s="64">
        <v>1</v>
      </c>
      <c r="B2" s="65">
        <v>0.89</v>
      </c>
      <c r="C2" s="66">
        <v>90.7</v>
      </c>
      <c r="D2" s="66">
        <v>29.8</v>
      </c>
      <c r="E2" s="66">
        <v>39</v>
      </c>
      <c r="F2" s="66">
        <v>431</v>
      </c>
      <c r="G2" s="70">
        <v>5</v>
      </c>
      <c r="I2" s="17" t="s">
        <v>47</v>
      </c>
    </row>
    <row r="3" spans="1:22" x14ac:dyDescent="0.25">
      <c r="A3" s="64">
        <v>2</v>
      </c>
      <c r="B3" s="65">
        <v>0.86</v>
      </c>
      <c r="C3" s="66">
        <v>90.9</v>
      </c>
      <c r="D3" s="66">
        <v>29.7</v>
      </c>
      <c r="E3" s="66">
        <v>40</v>
      </c>
      <c r="F3" s="66">
        <v>463</v>
      </c>
      <c r="G3" s="70">
        <v>5</v>
      </c>
      <c r="I3" s="11" t="s">
        <v>48</v>
      </c>
    </row>
    <row r="4" spans="1:22" x14ac:dyDescent="0.25">
      <c r="A4" s="64">
        <v>3</v>
      </c>
      <c r="B4" s="65">
        <v>0.84</v>
      </c>
      <c r="C4" s="66">
        <v>92.1</v>
      </c>
      <c r="D4" s="66">
        <v>29.6</v>
      </c>
      <c r="E4" s="66">
        <v>39</v>
      </c>
      <c r="F4" s="66">
        <v>470</v>
      </c>
      <c r="G4" s="70">
        <v>5</v>
      </c>
      <c r="I4" s="25" t="s">
        <v>37</v>
      </c>
    </row>
    <row r="5" spans="1:22" x14ac:dyDescent="0.25">
      <c r="A5" s="64">
        <v>4</v>
      </c>
      <c r="B5" s="65">
        <v>0.84</v>
      </c>
      <c r="C5" s="66">
        <v>91.8</v>
      </c>
      <c r="D5" s="66">
        <v>29.6</v>
      </c>
      <c r="E5" s="66">
        <v>40</v>
      </c>
      <c r="F5" s="66">
        <v>470</v>
      </c>
      <c r="G5" s="70">
        <v>5</v>
      </c>
      <c r="I5" s="63" t="s">
        <v>49</v>
      </c>
    </row>
    <row r="6" spans="1:22" x14ac:dyDescent="0.25">
      <c r="A6" s="43">
        <v>5</v>
      </c>
      <c r="B6" s="44">
        <v>0.84</v>
      </c>
      <c r="C6" s="45">
        <v>91.8</v>
      </c>
      <c r="D6" s="45">
        <v>29.5</v>
      </c>
      <c r="E6" s="45">
        <v>40</v>
      </c>
      <c r="F6" s="45">
        <v>503</v>
      </c>
      <c r="G6" s="23">
        <v>2</v>
      </c>
      <c r="I6">
        <f>19+7+18+45+11</f>
        <v>100</v>
      </c>
      <c r="J6" s="5"/>
      <c r="K6" s="5"/>
    </row>
    <row r="7" spans="1:22" x14ac:dyDescent="0.25">
      <c r="A7" s="43">
        <v>6</v>
      </c>
      <c r="B7" s="44">
        <v>0.82</v>
      </c>
      <c r="C7" s="45">
        <v>91.9</v>
      </c>
      <c r="D7" s="45">
        <v>29.4</v>
      </c>
      <c r="E7" s="45">
        <v>39</v>
      </c>
      <c r="F7" s="45">
        <v>499</v>
      </c>
      <c r="G7" s="23">
        <v>2</v>
      </c>
      <c r="I7" s="5" t="s">
        <v>39</v>
      </c>
      <c r="J7" s="20"/>
      <c r="K7" s="20"/>
      <c r="L7" s="20"/>
      <c r="M7" s="20"/>
      <c r="N7" s="20"/>
    </row>
    <row r="8" spans="1:22" x14ac:dyDescent="0.25">
      <c r="A8" s="43">
        <v>7</v>
      </c>
      <c r="B8" s="44">
        <v>0.82</v>
      </c>
      <c r="C8" s="45">
        <v>92.1</v>
      </c>
      <c r="D8" s="45">
        <v>29.4</v>
      </c>
      <c r="E8" s="45">
        <v>40</v>
      </c>
      <c r="F8" s="45">
        <v>496</v>
      </c>
      <c r="G8" s="23">
        <v>2</v>
      </c>
      <c r="I8" s="5" t="s">
        <v>23</v>
      </c>
      <c r="J8" s="5"/>
      <c r="K8" s="5"/>
    </row>
    <row r="9" spans="1:22" x14ac:dyDescent="0.25">
      <c r="A9" s="43">
        <v>8</v>
      </c>
      <c r="B9" s="44">
        <v>0.82</v>
      </c>
      <c r="C9" s="45">
        <v>92.1</v>
      </c>
      <c r="D9" s="45">
        <v>29.3</v>
      </c>
      <c r="E9" s="45">
        <v>39</v>
      </c>
      <c r="F9" s="45">
        <v>492</v>
      </c>
      <c r="G9" s="23">
        <v>2</v>
      </c>
      <c r="I9" s="5" t="s">
        <v>16</v>
      </c>
      <c r="J9" s="5"/>
      <c r="K9" s="5"/>
    </row>
    <row r="10" spans="1:22" x14ac:dyDescent="0.25">
      <c r="A10" s="40">
        <v>9</v>
      </c>
      <c r="B10" s="41">
        <v>0.8</v>
      </c>
      <c r="C10" s="42">
        <v>92.3</v>
      </c>
      <c r="D10" s="42">
        <v>29.2</v>
      </c>
      <c r="E10" s="42">
        <v>39</v>
      </c>
      <c r="F10" s="42">
        <v>393</v>
      </c>
      <c r="G10" s="21">
        <v>3</v>
      </c>
      <c r="I10" s="3" t="s">
        <v>17</v>
      </c>
      <c r="J10" s="3"/>
      <c r="K10" s="3" t="s">
        <v>0</v>
      </c>
      <c r="L10" s="3" t="s">
        <v>7</v>
      </c>
      <c r="M10" s="3" t="s">
        <v>8</v>
      </c>
      <c r="N10" s="3" t="s">
        <v>1</v>
      </c>
      <c r="O10" s="3" t="s">
        <v>2</v>
      </c>
    </row>
    <row r="11" spans="1:22" x14ac:dyDescent="0.25">
      <c r="A11" s="49">
        <v>10</v>
      </c>
      <c r="B11" s="50">
        <v>0.8</v>
      </c>
      <c r="C11" s="51">
        <v>92.3</v>
      </c>
      <c r="D11" s="51">
        <v>29.4</v>
      </c>
      <c r="E11" s="51">
        <v>40</v>
      </c>
      <c r="F11" s="51">
        <v>250</v>
      </c>
      <c r="G11" s="28">
        <v>4</v>
      </c>
      <c r="I11" s="79" t="s">
        <v>18</v>
      </c>
      <c r="J11" s="80"/>
      <c r="K11" s="6">
        <f>SUM(B14,B17,B31,B58:B60,B62,B66,B74:B76,B79,B84,B86,B96:B98,B100:B101,)/19</f>
        <v>1.6778947368421051</v>
      </c>
      <c r="L11" s="6">
        <f t="shared" ref="L11:O11" si="0">SUM(C14,C17,C31,C58:C60,C62,C66,C74:C76,C79,C84,C86,C96:C98,C100:C101,)/19</f>
        <v>91.057894736842101</v>
      </c>
      <c r="M11" s="6">
        <f t="shared" si="0"/>
        <v>30.105263157894736</v>
      </c>
      <c r="N11" s="6">
        <f t="shared" si="0"/>
        <v>40.94736842105263</v>
      </c>
      <c r="O11" s="6">
        <f t="shared" si="0"/>
        <v>343.15789473684208</v>
      </c>
    </row>
    <row r="12" spans="1:22" x14ac:dyDescent="0.25">
      <c r="A12" s="49">
        <v>11</v>
      </c>
      <c r="B12" s="50">
        <v>0.82</v>
      </c>
      <c r="C12" s="51">
        <v>92.8</v>
      </c>
      <c r="D12" s="51">
        <v>29.4</v>
      </c>
      <c r="E12" s="51">
        <v>40</v>
      </c>
      <c r="F12" s="51">
        <v>231</v>
      </c>
      <c r="G12" s="28">
        <v>4</v>
      </c>
      <c r="I12" s="79" t="s">
        <v>19</v>
      </c>
      <c r="J12" s="80"/>
      <c r="K12" s="6">
        <f>SUM(B6:B9,B52,B87,B89,)/7</f>
        <v>1.49</v>
      </c>
      <c r="L12" s="6">
        <f t="shared" ref="L12:O12" si="1">SUM(C6:C9,C52,C87,C89,)/7</f>
        <v>90.299999999999983</v>
      </c>
      <c r="M12" s="6">
        <f t="shared" si="1"/>
        <v>30.028571428571428</v>
      </c>
      <c r="N12" s="6">
        <f t="shared" si="1"/>
        <v>40</v>
      </c>
      <c r="O12" s="6">
        <f t="shared" si="1"/>
        <v>503.57142857142856</v>
      </c>
    </row>
    <row r="13" spans="1:22" x14ac:dyDescent="0.25">
      <c r="A13" s="49">
        <v>12</v>
      </c>
      <c r="B13" s="50">
        <v>0.8</v>
      </c>
      <c r="C13" s="51">
        <v>92.6</v>
      </c>
      <c r="D13" s="51">
        <v>29.4</v>
      </c>
      <c r="E13" s="51">
        <v>40</v>
      </c>
      <c r="F13" s="51">
        <v>229</v>
      </c>
      <c r="G13" s="28">
        <v>4</v>
      </c>
      <c r="I13" s="79" t="s">
        <v>20</v>
      </c>
      <c r="J13" s="80"/>
      <c r="K13" s="1">
        <f>SUM(B10,B18,B27,B29:B30,B32:B33,B61,B68:B73,B77:B78,B80:B81,)/18</f>
        <v>1.5283333333333333</v>
      </c>
      <c r="L13" s="1">
        <f t="shared" ref="L13:O13" si="2">SUM(C10,C18,C27,C29:C30,C32:C33,C61,C68:C73,C77:C78,C80:C81,)/18</f>
        <v>91.5</v>
      </c>
      <c r="M13" s="1">
        <f t="shared" si="2"/>
        <v>30.049999999999997</v>
      </c>
      <c r="N13" s="1">
        <f t="shared" si="2"/>
        <v>42.166666666666664</v>
      </c>
      <c r="O13" s="1">
        <f t="shared" si="2"/>
        <v>400.16666666666669</v>
      </c>
    </row>
    <row r="14" spans="1:22" x14ac:dyDescent="0.25">
      <c r="A14" s="46">
        <v>13</v>
      </c>
      <c r="B14" s="47">
        <v>0.8</v>
      </c>
      <c r="C14" s="48">
        <v>92.3</v>
      </c>
      <c r="D14" s="48">
        <v>29.4</v>
      </c>
      <c r="E14" s="48">
        <v>40</v>
      </c>
      <c r="F14" s="48">
        <v>327</v>
      </c>
      <c r="G14" s="22">
        <v>1</v>
      </c>
      <c r="I14" s="78" t="s">
        <v>25</v>
      </c>
      <c r="J14" s="78"/>
      <c r="K14" s="1">
        <f>SUM(B11:B13,B15:B16,B19:B26,B37:B51,B53:B54,B56:B57,B63:B65,B82:B83,B85,B90:B95,B99,)/45</f>
        <v>1.2839999999999998</v>
      </c>
      <c r="L14" s="1">
        <f t="shared" ref="L14:O14" si="3">SUM(C11:C13,C15:C16,C19:C26,C37:C51,C53:C54,C56:C57,C63:C65,C82:C83,C85,C90:C95,C99,)/45</f>
        <v>91.61999999999999</v>
      </c>
      <c r="M14" s="1">
        <f t="shared" si="3"/>
        <v>30.026666666666678</v>
      </c>
      <c r="N14" s="1">
        <f t="shared" si="3"/>
        <v>39.6</v>
      </c>
      <c r="O14" s="1">
        <f t="shared" si="3"/>
        <v>234.55555555555554</v>
      </c>
    </row>
    <row r="15" spans="1:22" x14ac:dyDescent="0.25">
      <c r="A15" s="49">
        <v>14</v>
      </c>
      <c r="B15" s="50">
        <v>0.8</v>
      </c>
      <c r="C15" s="51">
        <v>92.2</v>
      </c>
      <c r="D15" s="51">
        <v>29.4</v>
      </c>
      <c r="E15" s="51">
        <v>40</v>
      </c>
      <c r="F15" s="51">
        <v>241</v>
      </c>
      <c r="G15" s="28">
        <v>4</v>
      </c>
      <c r="I15" s="78" t="s">
        <v>43</v>
      </c>
      <c r="J15" s="78"/>
      <c r="K15" s="1">
        <f>SUM(B2:B5,B28,B34:B36,B55,B67,B88,)/11</f>
        <v>1.2209090909090909</v>
      </c>
      <c r="L15" s="1">
        <f t="shared" ref="L15:O15" si="4">SUM(C2:C5,C28,C34:C36,C55,C67,C88,)/11</f>
        <v>90.945454545454552</v>
      </c>
      <c r="M15" s="1">
        <f t="shared" si="4"/>
        <v>29.972727272727273</v>
      </c>
      <c r="N15" s="1">
        <f t="shared" si="4"/>
        <v>39.81818181818182</v>
      </c>
      <c r="O15" s="1">
        <f t="shared" si="4"/>
        <v>451.54545454545456</v>
      </c>
    </row>
    <row r="16" spans="1:22" x14ac:dyDescent="0.25">
      <c r="A16" s="49">
        <v>15</v>
      </c>
      <c r="B16" s="50">
        <v>0.8</v>
      </c>
      <c r="C16" s="52">
        <v>92</v>
      </c>
      <c r="D16" s="51">
        <v>29.4</v>
      </c>
      <c r="E16" s="51">
        <v>39</v>
      </c>
      <c r="F16" s="51">
        <v>236</v>
      </c>
      <c r="G16" s="28">
        <v>4</v>
      </c>
      <c r="I16" s="34" t="s">
        <v>26</v>
      </c>
      <c r="J16" s="34" t="s">
        <v>27</v>
      </c>
      <c r="K16" s="34" t="s">
        <v>28</v>
      </c>
      <c r="L16" s="34" t="s">
        <v>29</v>
      </c>
      <c r="M16" s="34" t="s">
        <v>30</v>
      </c>
      <c r="N16" s="34" t="s">
        <v>31</v>
      </c>
      <c r="O16" s="8" t="s">
        <v>9</v>
      </c>
      <c r="P16" s="8" t="s">
        <v>10</v>
      </c>
      <c r="Q16" s="8" t="s">
        <v>11</v>
      </c>
      <c r="R16" s="8" t="s">
        <v>24</v>
      </c>
      <c r="S16" s="62" t="s">
        <v>40</v>
      </c>
      <c r="T16" s="8" t="s">
        <v>12</v>
      </c>
      <c r="U16" s="8" t="s">
        <v>13</v>
      </c>
      <c r="V16" s="18" t="s">
        <v>21</v>
      </c>
    </row>
    <row r="17" spans="1:22" x14ac:dyDescent="0.25">
      <c r="A17" s="46">
        <v>16</v>
      </c>
      <c r="B17" s="47">
        <v>0.8</v>
      </c>
      <c r="C17" s="48">
        <v>91.8</v>
      </c>
      <c r="D17" s="48">
        <v>29.6</v>
      </c>
      <c r="E17" s="48">
        <v>39</v>
      </c>
      <c r="F17" s="48">
        <v>359</v>
      </c>
      <c r="G17" s="22">
        <v>1</v>
      </c>
      <c r="I17" s="35">
        <v>1</v>
      </c>
      <c r="J17" s="32">
        <v>0.89</v>
      </c>
      <c r="K17" s="31">
        <v>90.7</v>
      </c>
      <c r="L17" s="31">
        <v>29.8</v>
      </c>
      <c r="M17" s="31">
        <v>39</v>
      </c>
      <c r="N17" s="31">
        <v>431</v>
      </c>
      <c r="O17" s="3">
        <f>SQRT((J17-$K$11)^2+(K17-$L$11)^2+(L17-$M$11)^2+(M17-$N$11)^2+(N17-$O$11)^2)</f>
        <v>87.868479861584035</v>
      </c>
      <c r="P17" s="3">
        <f>SQRT((J17-$K$12)^2+(K17-$L$12)^2+(L17-$M$12)^2+(M17-$N$12)^2+(N17-$O$12)^2)</f>
        <v>72.582260159049312</v>
      </c>
      <c r="Q17" s="3">
        <f>SQRT((J17-$K$13)^2+(K17-$L$13)^2+(L17-$M$13)^2+(M17-$N$13)^2+(N17-$O$13)^2)</f>
        <v>31.013419541654311</v>
      </c>
      <c r="R17" s="3">
        <f>SQRT((J17-$K$14)^2+(K17-$L$14)^2+(L17-$M$14)^2+(M17-$N$14)^2+(N17-$O$14)^2)</f>
        <v>196.44804088324273</v>
      </c>
      <c r="S17" s="3">
        <f>SQRT((J17-$K$15)^2+(K17-$L$15)^2+(L17-$M$15)^2+(M17-$N$15)^2+(N17-$O$15)^2)</f>
        <v>20.566592022938977</v>
      </c>
      <c r="T17" s="3">
        <f>MIN(O17:S17)</f>
        <v>20.566592022938977</v>
      </c>
      <c r="U17" s="71">
        <f>IF(AND(O17&lt;P17,O17&lt;Q17,O17&lt;R17,O17&lt;S17),1,IF(AND(P17&lt;O17,P17&lt;Q17,P17&lt;R17,P17&lt;S17),2,IF(AND(Q17&lt;O17,Q17&lt;P17,Q17&lt;R17,Q17&lt;S17),3,IF(AND(R17&lt;O17,R17&lt;P17,R17&lt;Q17,R17&lt;S17),4,5))))</f>
        <v>5</v>
      </c>
      <c r="V17" s="3" t="str">
        <f>IF(U17='ITERASI-3'!U17,"Aman","Berubah")</f>
        <v>Aman</v>
      </c>
    </row>
    <row r="18" spans="1:22" x14ac:dyDescent="0.25">
      <c r="A18" s="40">
        <v>17</v>
      </c>
      <c r="B18" s="41">
        <v>0.82</v>
      </c>
      <c r="C18" s="54">
        <v>92</v>
      </c>
      <c r="D18" s="42">
        <v>29.5</v>
      </c>
      <c r="E18" s="42">
        <v>39</v>
      </c>
      <c r="F18" s="42">
        <v>393</v>
      </c>
      <c r="G18" s="21">
        <v>3</v>
      </c>
      <c r="I18" s="35">
        <v>2</v>
      </c>
      <c r="J18" s="32">
        <v>0.86</v>
      </c>
      <c r="K18" s="31">
        <v>90.9</v>
      </c>
      <c r="L18" s="31">
        <v>29.7</v>
      </c>
      <c r="M18" s="31">
        <v>40</v>
      </c>
      <c r="N18" s="31">
        <v>463</v>
      </c>
      <c r="O18" s="3">
        <f t="shared" ref="O18:O81" si="5">SQRT((J18-$K$11)^2+(K18-$L$11)^2+(L18-$M$11)^2+(M18-$N$11)^2+(N18-$O$11)^2)</f>
        <v>119.84942979258038</v>
      </c>
      <c r="P18" s="3">
        <f t="shared" ref="P18:P81" si="6">SQRT((J18-$K$12)^2+(K18-$L$12)^2+(L18-$M$12)^2+(M18-$N$12)^2+(N18-$O$12)^2)</f>
        <v>40.58208564761307</v>
      </c>
      <c r="Q18" s="3">
        <f t="shared" ref="Q18:Q81" si="7">SQRT((J18-$K$13)^2+(K18-$L$13)^2+(L18-$M$13)^2+(M18-$N$13)^2+(N18-$O$13)^2)</f>
        <v>62.878067652136579</v>
      </c>
      <c r="R18" s="3">
        <f t="shared" ref="R18:R81" si="8">SQRT((J18-$K$14)^2+(K18-$L$14)^2+(L18-$M$14)^2+(M18-$N$14)^2+(N18-$O$14)^2)</f>
        <v>228.44655629849618</v>
      </c>
      <c r="S18" s="3">
        <f t="shared" ref="S18:S81" si="9">SQRT((J18-$K$15)^2+(K18-$L$15)^2+(L18-$M$15)^2+(M18-$N$15)^2+(N18-$O$15)^2)</f>
        <v>11.465006370446543</v>
      </c>
      <c r="T18" s="3">
        <f t="shared" ref="T18:T81" si="10">MIN(O18:S18)</f>
        <v>11.465006370446543</v>
      </c>
      <c r="U18" s="71">
        <f t="shared" ref="U18:U81" si="11">IF(AND(O18&lt;P18,O18&lt;Q18,O18&lt;R18,O18&lt;S18),1,IF(AND(P18&lt;O18,P18&lt;Q18,P18&lt;R18,P18&lt;S18),2,IF(AND(Q18&lt;O18,Q18&lt;P18,Q18&lt;R18,Q18&lt;S18),3,IF(AND(R18&lt;O18,R18&lt;P18,R18&lt;Q18,R18&lt;S18),4,5))))</f>
        <v>5</v>
      </c>
      <c r="V18" s="3" t="str">
        <f>IF(U18='ITERASI-3'!U18,"Aman","Berubah")</f>
        <v>Aman</v>
      </c>
    </row>
    <row r="19" spans="1:22" x14ac:dyDescent="0.25">
      <c r="A19" s="49">
        <v>18</v>
      </c>
      <c r="B19" s="50">
        <v>0.8</v>
      </c>
      <c r="C19" s="51">
        <v>91.7</v>
      </c>
      <c r="D19" s="51">
        <v>29.6</v>
      </c>
      <c r="E19" s="51">
        <v>39</v>
      </c>
      <c r="F19" s="51">
        <v>248</v>
      </c>
      <c r="G19" s="28">
        <v>4</v>
      </c>
      <c r="I19" s="35">
        <v>3</v>
      </c>
      <c r="J19" s="32">
        <v>0.84</v>
      </c>
      <c r="K19" s="31">
        <v>92.1</v>
      </c>
      <c r="L19" s="31">
        <v>29.6</v>
      </c>
      <c r="M19" s="31">
        <v>39</v>
      </c>
      <c r="N19" s="31">
        <v>470</v>
      </c>
      <c r="O19" s="3">
        <f t="shared" si="5"/>
        <v>126.86510652336835</v>
      </c>
      <c r="P19" s="3">
        <f t="shared" si="6"/>
        <v>33.643528200768678</v>
      </c>
      <c r="Q19" s="3">
        <f t="shared" si="7"/>
        <v>69.912506213123251</v>
      </c>
      <c r="R19" s="3">
        <f t="shared" si="8"/>
        <v>235.44650347838578</v>
      </c>
      <c r="S19" s="3">
        <f t="shared" si="9"/>
        <v>18.516389010373228</v>
      </c>
      <c r="T19" s="3">
        <f t="shared" si="10"/>
        <v>18.516389010373228</v>
      </c>
      <c r="U19" s="71">
        <f t="shared" si="11"/>
        <v>5</v>
      </c>
      <c r="V19" s="3" t="str">
        <f>IF(U19='ITERASI-3'!U19,"Aman","Berubah")</f>
        <v>Aman</v>
      </c>
    </row>
    <row r="20" spans="1:22" x14ac:dyDescent="0.25">
      <c r="A20" s="49">
        <v>19</v>
      </c>
      <c r="B20" s="50">
        <v>0.78</v>
      </c>
      <c r="C20" s="51">
        <v>91.6</v>
      </c>
      <c r="D20" s="51">
        <v>29.6</v>
      </c>
      <c r="E20" s="51">
        <v>40</v>
      </c>
      <c r="F20" s="51">
        <v>235</v>
      </c>
      <c r="G20" s="28">
        <v>4</v>
      </c>
      <c r="I20" s="35">
        <v>4</v>
      </c>
      <c r="J20" s="32">
        <v>0.84</v>
      </c>
      <c r="K20" s="31">
        <v>91.8</v>
      </c>
      <c r="L20" s="31">
        <v>29.6</v>
      </c>
      <c r="M20" s="31">
        <v>40</v>
      </c>
      <c r="N20" s="31">
        <v>470</v>
      </c>
      <c r="O20" s="3">
        <f t="shared" si="5"/>
        <v>126.85158750754995</v>
      </c>
      <c r="P20" s="3">
        <f t="shared" si="6"/>
        <v>33.613940408644702</v>
      </c>
      <c r="Q20" s="3">
        <f t="shared" si="7"/>
        <v>69.87242082300186</v>
      </c>
      <c r="R20" s="3">
        <f t="shared" si="8"/>
        <v>235.44565827425558</v>
      </c>
      <c r="S20" s="3">
        <f t="shared" si="9"/>
        <v>18.482899422828108</v>
      </c>
      <c r="T20" s="3">
        <f t="shared" si="10"/>
        <v>18.482899422828108</v>
      </c>
      <c r="U20" s="71">
        <f t="shared" si="11"/>
        <v>5</v>
      </c>
      <c r="V20" s="3" t="str">
        <f>IF(U20='ITERASI-3'!U20,"Aman","Berubah")</f>
        <v>Aman</v>
      </c>
    </row>
    <row r="21" spans="1:22" x14ac:dyDescent="0.25">
      <c r="A21" s="49">
        <v>20</v>
      </c>
      <c r="B21" s="50">
        <v>0.8</v>
      </c>
      <c r="C21" s="51">
        <v>92.8</v>
      </c>
      <c r="D21" s="51">
        <v>29.4</v>
      </c>
      <c r="E21" s="51">
        <v>40</v>
      </c>
      <c r="F21" s="51">
        <v>216</v>
      </c>
      <c r="G21" s="28">
        <v>4</v>
      </c>
      <c r="I21" s="35">
        <v>5</v>
      </c>
      <c r="J21" s="32">
        <v>0.84</v>
      </c>
      <c r="K21" s="31">
        <v>91.8</v>
      </c>
      <c r="L21" s="31">
        <v>29.5</v>
      </c>
      <c r="M21" s="31">
        <v>40</v>
      </c>
      <c r="N21" s="31">
        <v>503</v>
      </c>
      <c r="O21" s="3">
        <f t="shared" si="5"/>
        <v>159.84997733245257</v>
      </c>
      <c r="P21" s="3">
        <f t="shared" si="6"/>
        <v>1.8106403197065293</v>
      </c>
      <c r="Q21" s="3">
        <f t="shared" si="7"/>
        <v>102.86036744862747</v>
      </c>
      <c r="R21" s="3">
        <f t="shared" si="8"/>
        <v>268.44568662368971</v>
      </c>
      <c r="S21" s="3">
        <f t="shared" si="9"/>
        <v>51.465543002371248</v>
      </c>
      <c r="T21" s="3">
        <f t="shared" si="10"/>
        <v>1.8106403197065293</v>
      </c>
      <c r="U21" s="71">
        <f t="shared" si="11"/>
        <v>2</v>
      </c>
      <c r="V21" s="3" t="str">
        <f>IF(U21='ITERASI-3'!U21,"Aman","Berubah")</f>
        <v>Aman</v>
      </c>
    </row>
    <row r="22" spans="1:22" x14ac:dyDescent="0.25">
      <c r="A22" s="49">
        <v>21</v>
      </c>
      <c r="B22" s="50">
        <v>0.8</v>
      </c>
      <c r="C22" s="51">
        <v>92.3</v>
      </c>
      <c r="D22" s="51">
        <v>29.4</v>
      </c>
      <c r="E22" s="51">
        <v>39</v>
      </c>
      <c r="F22" s="51">
        <v>205</v>
      </c>
      <c r="G22" s="28">
        <v>4</v>
      </c>
      <c r="I22" s="35">
        <v>6</v>
      </c>
      <c r="J22" s="32">
        <v>0.82</v>
      </c>
      <c r="K22" s="31">
        <v>91.9</v>
      </c>
      <c r="L22" s="31">
        <v>29.4</v>
      </c>
      <c r="M22" s="31">
        <v>39</v>
      </c>
      <c r="N22" s="31">
        <v>499</v>
      </c>
      <c r="O22" s="3">
        <f t="shared" si="5"/>
        <v>155.86050345548139</v>
      </c>
      <c r="P22" s="3">
        <f t="shared" si="6"/>
        <v>5.0301054884057574</v>
      </c>
      <c r="Q22" s="3">
        <f t="shared" si="7"/>
        <v>98.889533276614586</v>
      </c>
      <c r="R22" s="3">
        <f t="shared" si="8"/>
        <v>264.44642293788354</v>
      </c>
      <c r="S22" s="3">
        <f t="shared" si="9"/>
        <v>47.476343661217371</v>
      </c>
      <c r="T22" s="3">
        <f t="shared" si="10"/>
        <v>5.0301054884057574</v>
      </c>
      <c r="U22" s="71">
        <f t="shared" si="11"/>
        <v>2</v>
      </c>
      <c r="V22" s="3" t="str">
        <f>IF(U22='ITERASI-3'!U22,"Aman","Berubah")</f>
        <v>Aman</v>
      </c>
    </row>
    <row r="23" spans="1:22" x14ac:dyDescent="0.25">
      <c r="A23" s="49">
        <v>22</v>
      </c>
      <c r="B23" s="50">
        <v>0.8</v>
      </c>
      <c r="C23" s="51">
        <v>92.2</v>
      </c>
      <c r="D23" s="51">
        <v>29.5</v>
      </c>
      <c r="E23" s="51">
        <v>39</v>
      </c>
      <c r="F23" s="51">
        <v>197</v>
      </c>
      <c r="G23" s="28">
        <v>4</v>
      </c>
      <c r="I23" s="35">
        <v>7</v>
      </c>
      <c r="J23" s="32">
        <v>0.82</v>
      </c>
      <c r="K23" s="31">
        <v>92.1</v>
      </c>
      <c r="L23" s="31">
        <v>29.4</v>
      </c>
      <c r="M23" s="31">
        <v>40</v>
      </c>
      <c r="N23" s="31">
        <v>496</v>
      </c>
      <c r="O23" s="3">
        <f t="shared" si="5"/>
        <v>152.85262840749695</v>
      </c>
      <c r="P23" s="3">
        <f t="shared" si="6"/>
        <v>7.8364872649077295</v>
      </c>
      <c r="Q23" s="3">
        <f t="shared" si="7"/>
        <v>95.86452137435063</v>
      </c>
      <c r="R23" s="3">
        <f t="shared" si="8"/>
        <v>261.44635384333685</v>
      </c>
      <c r="S23" s="3">
        <f t="shared" si="9"/>
        <v>44.475402069640666</v>
      </c>
      <c r="T23" s="3">
        <f t="shared" si="10"/>
        <v>7.8364872649077295</v>
      </c>
      <c r="U23" s="71">
        <f t="shared" si="11"/>
        <v>2</v>
      </c>
      <c r="V23" s="3" t="str">
        <f>IF(U23='ITERASI-3'!U23,"Aman","Berubah")</f>
        <v>Aman</v>
      </c>
    </row>
    <row r="24" spans="1:22" x14ac:dyDescent="0.25">
      <c r="A24" s="49">
        <v>23</v>
      </c>
      <c r="B24" s="50">
        <v>0.8</v>
      </c>
      <c r="C24" s="51">
        <v>91.9</v>
      </c>
      <c r="D24" s="51">
        <v>29.5</v>
      </c>
      <c r="E24" s="51">
        <v>39</v>
      </c>
      <c r="F24" s="51">
        <v>192</v>
      </c>
      <c r="G24" s="28">
        <v>4</v>
      </c>
      <c r="I24" s="35">
        <v>8</v>
      </c>
      <c r="J24" s="32">
        <v>0.82</v>
      </c>
      <c r="K24" s="31">
        <v>92.1</v>
      </c>
      <c r="L24" s="31">
        <v>29.3</v>
      </c>
      <c r="M24" s="31">
        <v>39</v>
      </c>
      <c r="N24" s="31">
        <v>492</v>
      </c>
      <c r="O24" s="3">
        <f t="shared" si="5"/>
        <v>148.86314170555704</v>
      </c>
      <c r="P24" s="3">
        <f t="shared" si="6"/>
        <v>11.794815620017285</v>
      </c>
      <c r="Q24" s="3">
        <f t="shared" si="7"/>
        <v>91.895664342775149</v>
      </c>
      <c r="R24" s="3">
        <f t="shared" si="8"/>
        <v>257.44703477755013</v>
      </c>
      <c r="S24" s="3">
        <f t="shared" si="9"/>
        <v>40.486861260299527</v>
      </c>
      <c r="T24" s="3">
        <f t="shared" si="10"/>
        <v>11.794815620017285</v>
      </c>
      <c r="U24" s="71">
        <f t="shared" si="11"/>
        <v>2</v>
      </c>
      <c r="V24" s="3" t="str">
        <f>IF(U24='ITERASI-3'!U24,"Aman","Berubah")</f>
        <v>Aman</v>
      </c>
    </row>
    <row r="25" spans="1:22" x14ac:dyDescent="0.25">
      <c r="A25" s="49">
        <v>24</v>
      </c>
      <c r="B25" s="50">
        <v>0.78</v>
      </c>
      <c r="C25" s="51">
        <v>92.1</v>
      </c>
      <c r="D25" s="51">
        <v>29.5</v>
      </c>
      <c r="E25" s="51">
        <v>40</v>
      </c>
      <c r="F25" s="51">
        <v>176</v>
      </c>
      <c r="G25" s="28">
        <v>4</v>
      </c>
      <c r="I25" s="58">
        <v>9</v>
      </c>
      <c r="J25" s="59">
        <v>0.8</v>
      </c>
      <c r="K25" s="60">
        <v>92.3</v>
      </c>
      <c r="L25" s="60">
        <v>29.2</v>
      </c>
      <c r="M25" s="60">
        <v>39</v>
      </c>
      <c r="N25" s="60">
        <v>393</v>
      </c>
      <c r="O25" s="3">
        <f t="shared" si="5"/>
        <v>49.911528997515276</v>
      </c>
      <c r="P25" s="3">
        <f t="shared" si="6"/>
        <v>110.59929225333575</v>
      </c>
      <c r="Q25" s="3">
        <f t="shared" si="7"/>
        <v>7.9549895244012472</v>
      </c>
      <c r="R25" s="3">
        <f t="shared" si="8"/>
        <v>158.44993533948323</v>
      </c>
      <c r="S25" s="3">
        <f t="shared" si="9"/>
        <v>58.573447352112936</v>
      </c>
      <c r="T25" s="3">
        <f t="shared" si="10"/>
        <v>7.9549895244012472</v>
      </c>
      <c r="U25" s="71">
        <f t="shared" si="11"/>
        <v>3</v>
      </c>
      <c r="V25" s="3" t="str">
        <f>IF(U25='ITERASI-3'!U25,"Aman","Berubah")</f>
        <v>Aman</v>
      </c>
    </row>
    <row r="26" spans="1:22" x14ac:dyDescent="0.25">
      <c r="A26" s="49">
        <v>25</v>
      </c>
      <c r="B26" s="50">
        <v>0.78</v>
      </c>
      <c r="C26" s="51">
        <v>91.8</v>
      </c>
      <c r="D26" s="51">
        <v>29.5</v>
      </c>
      <c r="E26" s="51">
        <v>39</v>
      </c>
      <c r="F26" s="51">
        <v>174</v>
      </c>
      <c r="G26" s="28">
        <v>4</v>
      </c>
      <c r="I26" s="35">
        <v>10</v>
      </c>
      <c r="J26" s="32">
        <v>0.8</v>
      </c>
      <c r="K26" s="31">
        <v>92.3</v>
      </c>
      <c r="L26" s="31">
        <v>29.4</v>
      </c>
      <c r="M26" s="31">
        <v>40</v>
      </c>
      <c r="N26" s="31">
        <v>250</v>
      </c>
      <c r="O26" s="3">
        <f t="shared" si="5"/>
        <v>93.177796601451035</v>
      </c>
      <c r="P26" s="3">
        <f t="shared" si="6"/>
        <v>253.58103357663779</v>
      </c>
      <c r="Q26" s="3">
        <f t="shared" si="7"/>
        <v>150.18759999303094</v>
      </c>
      <c r="R26" s="3">
        <f t="shared" si="8"/>
        <v>15.484838756301029</v>
      </c>
      <c r="S26" s="3">
        <f t="shared" si="9"/>
        <v>201.55134154890979</v>
      </c>
      <c r="T26" s="3">
        <f t="shared" si="10"/>
        <v>15.484838756301029</v>
      </c>
      <c r="U26" s="71">
        <f t="shared" si="11"/>
        <v>4</v>
      </c>
      <c r="V26" s="3" t="str">
        <f>IF(U26='ITERASI-3'!U26,"Aman","Berubah")</f>
        <v>Aman</v>
      </c>
    </row>
    <row r="27" spans="1:22" x14ac:dyDescent="0.25">
      <c r="A27" s="40">
        <v>26</v>
      </c>
      <c r="B27" s="41">
        <v>0.78</v>
      </c>
      <c r="C27" s="54">
        <v>92</v>
      </c>
      <c r="D27" s="42">
        <v>29.6</v>
      </c>
      <c r="E27" s="42">
        <v>39</v>
      </c>
      <c r="F27" s="42">
        <v>416</v>
      </c>
      <c r="G27" s="21">
        <v>3</v>
      </c>
      <c r="I27" s="35">
        <v>11</v>
      </c>
      <c r="J27" s="32">
        <v>0.82</v>
      </c>
      <c r="K27" s="31">
        <v>92.8</v>
      </c>
      <c r="L27" s="31">
        <v>29.4</v>
      </c>
      <c r="M27" s="31">
        <v>40</v>
      </c>
      <c r="N27" s="31">
        <v>231</v>
      </c>
      <c r="O27" s="3">
        <f t="shared" si="5"/>
        <v>112.18092159086171</v>
      </c>
      <c r="P27" s="3">
        <f t="shared" si="6"/>
        <v>272.5844413672765</v>
      </c>
      <c r="Q27" s="3">
        <f t="shared" si="7"/>
        <v>169.18826729908511</v>
      </c>
      <c r="R27" s="3">
        <f t="shared" si="8"/>
        <v>3.8473864401373858</v>
      </c>
      <c r="S27" s="3">
        <f t="shared" si="9"/>
        <v>220.55443469126502</v>
      </c>
      <c r="T27" s="3">
        <f t="shared" si="10"/>
        <v>3.8473864401373858</v>
      </c>
      <c r="U27" s="71">
        <f t="shared" si="11"/>
        <v>4</v>
      </c>
      <c r="V27" s="3" t="str">
        <f>IF(U27='ITERASI-3'!U27,"Aman","Berubah")</f>
        <v>Aman</v>
      </c>
    </row>
    <row r="28" spans="1:22" x14ac:dyDescent="0.25">
      <c r="A28" s="64">
        <v>27</v>
      </c>
      <c r="B28" s="65">
        <v>0.78</v>
      </c>
      <c r="C28" s="66">
        <v>91.8</v>
      </c>
      <c r="D28" s="66">
        <v>29.6</v>
      </c>
      <c r="E28" s="66">
        <v>39</v>
      </c>
      <c r="F28" s="66">
        <v>447</v>
      </c>
      <c r="G28" s="70">
        <v>5</v>
      </c>
      <c r="I28" s="35">
        <v>12</v>
      </c>
      <c r="J28" s="32">
        <v>0.8</v>
      </c>
      <c r="K28" s="31">
        <v>92.6</v>
      </c>
      <c r="L28" s="31">
        <v>29.4</v>
      </c>
      <c r="M28" s="31">
        <v>40</v>
      </c>
      <c r="N28" s="31">
        <v>229</v>
      </c>
      <c r="O28" s="3">
        <f t="shared" si="5"/>
        <v>114.17779390760116</v>
      </c>
      <c r="P28" s="3">
        <f t="shared" si="6"/>
        <v>274.58264801293603</v>
      </c>
      <c r="Q28" s="3">
        <f t="shared" si="7"/>
        <v>171.18669688870884</v>
      </c>
      <c r="R28" s="3">
        <f t="shared" si="8"/>
        <v>5.7106536089991655</v>
      </c>
      <c r="S28" s="3">
        <f t="shared" si="9"/>
        <v>222.55281417755003</v>
      </c>
      <c r="T28" s="3">
        <f t="shared" si="10"/>
        <v>5.7106536089991655</v>
      </c>
      <c r="U28" s="71">
        <f t="shared" si="11"/>
        <v>4</v>
      </c>
      <c r="V28" s="3" t="str">
        <f>IF(U28='ITERASI-3'!U28,"Aman","Berubah")</f>
        <v>Aman</v>
      </c>
    </row>
    <row r="29" spans="1:22" x14ac:dyDescent="0.25">
      <c r="A29" s="40">
        <v>28</v>
      </c>
      <c r="B29" s="41">
        <v>0.78</v>
      </c>
      <c r="C29" s="42">
        <v>91.9</v>
      </c>
      <c r="D29" s="42">
        <v>29.6</v>
      </c>
      <c r="E29" s="42">
        <v>40</v>
      </c>
      <c r="F29" s="42">
        <v>416</v>
      </c>
      <c r="G29" s="21">
        <v>3</v>
      </c>
      <c r="I29" s="35">
        <v>13</v>
      </c>
      <c r="J29" s="32">
        <v>0.8</v>
      </c>
      <c r="K29" s="31">
        <v>92.3</v>
      </c>
      <c r="L29" s="31">
        <v>29.4</v>
      </c>
      <c r="M29" s="31">
        <v>40</v>
      </c>
      <c r="N29" s="31">
        <v>327</v>
      </c>
      <c r="O29" s="3">
        <f t="shared" si="5"/>
        <v>16.272246004399641</v>
      </c>
      <c r="P29" s="3">
        <f t="shared" si="6"/>
        <v>176.58522188959051</v>
      </c>
      <c r="Q29" s="3">
        <f t="shared" si="7"/>
        <v>73.20962044021266</v>
      </c>
      <c r="R29" s="3">
        <f t="shared" si="8"/>
        <v>92.451201591721286</v>
      </c>
      <c r="S29" s="3">
        <f t="shared" si="9"/>
        <v>124.55498095285188</v>
      </c>
      <c r="T29" s="3">
        <f t="shared" si="10"/>
        <v>16.272246004399641</v>
      </c>
      <c r="U29" s="71">
        <f t="shared" si="11"/>
        <v>1</v>
      </c>
      <c r="V29" s="3" t="str">
        <f>IF(U29='ITERASI-3'!U29,"Aman","Berubah")</f>
        <v>Aman</v>
      </c>
    </row>
    <row r="30" spans="1:22" x14ac:dyDescent="0.25">
      <c r="A30" s="40">
        <v>29</v>
      </c>
      <c r="B30" s="41">
        <v>0.8</v>
      </c>
      <c r="C30" s="42">
        <v>91.9</v>
      </c>
      <c r="D30" s="42">
        <v>29.8</v>
      </c>
      <c r="E30" s="42">
        <v>39</v>
      </c>
      <c r="F30" s="42">
        <v>410</v>
      </c>
      <c r="G30" s="21">
        <v>3</v>
      </c>
      <c r="I30" s="35">
        <v>14</v>
      </c>
      <c r="J30" s="32">
        <v>0.8</v>
      </c>
      <c r="K30" s="31">
        <v>92.2</v>
      </c>
      <c r="L30" s="31">
        <v>29.4</v>
      </c>
      <c r="M30" s="31">
        <v>40</v>
      </c>
      <c r="N30" s="31">
        <v>241</v>
      </c>
      <c r="O30" s="3">
        <f t="shared" si="5"/>
        <v>102.174876871528</v>
      </c>
      <c r="P30" s="3">
        <f t="shared" si="6"/>
        <v>262.57996173371959</v>
      </c>
      <c r="Q30" s="3">
        <f t="shared" si="7"/>
        <v>159.18594533333234</v>
      </c>
      <c r="R30" s="3">
        <f t="shared" si="8"/>
        <v>6.5310206942439075</v>
      </c>
      <c r="S30" s="3">
        <f t="shared" si="9"/>
        <v>210.55047032218326</v>
      </c>
      <c r="T30" s="3">
        <f t="shared" si="10"/>
        <v>6.5310206942439075</v>
      </c>
      <c r="U30" s="71">
        <f t="shared" si="11"/>
        <v>4</v>
      </c>
      <c r="V30" s="3" t="str">
        <f>IF(U30='ITERASI-3'!U30,"Aman","Berubah")</f>
        <v>Aman</v>
      </c>
    </row>
    <row r="31" spans="1:22" x14ac:dyDescent="0.25">
      <c r="A31" s="46">
        <v>30</v>
      </c>
      <c r="B31" s="47">
        <v>0.78</v>
      </c>
      <c r="C31" s="48">
        <v>91.7</v>
      </c>
      <c r="D31" s="48">
        <v>29.7</v>
      </c>
      <c r="E31" s="48">
        <v>39</v>
      </c>
      <c r="F31" s="48">
        <v>343</v>
      </c>
      <c r="G31" s="22">
        <v>1</v>
      </c>
      <c r="I31" s="35">
        <v>15</v>
      </c>
      <c r="J31" s="32">
        <v>0.8</v>
      </c>
      <c r="K31" s="33">
        <v>92</v>
      </c>
      <c r="L31" s="31">
        <v>29.4</v>
      </c>
      <c r="M31" s="31">
        <v>39</v>
      </c>
      <c r="N31" s="31">
        <v>236</v>
      </c>
      <c r="O31" s="3">
        <f t="shared" si="5"/>
        <v>107.18564412185603</v>
      </c>
      <c r="P31" s="3">
        <f t="shared" si="6"/>
        <v>267.58032549086249</v>
      </c>
      <c r="Q31" s="3">
        <f t="shared" si="7"/>
        <v>164.20086842543395</v>
      </c>
      <c r="R31" s="3">
        <f t="shared" si="8"/>
        <v>1.7938190723140368</v>
      </c>
      <c r="S31" s="3">
        <f t="shared" si="9"/>
        <v>215.55075885693759</v>
      </c>
      <c r="T31" s="3">
        <f t="shared" si="10"/>
        <v>1.7938190723140368</v>
      </c>
      <c r="U31" s="71">
        <f t="shared" si="11"/>
        <v>4</v>
      </c>
      <c r="V31" s="3" t="str">
        <f>IF(U31='ITERASI-3'!U31,"Aman","Berubah")</f>
        <v>Aman</v>
      </c>
    </row>
    <row r="32" spans="1:22" x14ac:dyDescent="0.25">
      <c r="A32" s="40">
        <v>31</v>
      </c>
      <c r="B32" s="41">
        <v>0.8</v>
      </c>
      <c r="C32" s="42">
        <v>91.6</v>
      </c>
      <c r="D32" s="42">
        <v>29.6</v>
      </c>
      <c r="E32" s="42">
        <v>39</v>
      </c>
      <c r="F32" s="42">
        <v>390</v>
      </c>
      <c r="G32" s="21">
        <v>3</v>
      </c>
      <c r="I32" s="35">
        <v>16</v>
      </c>
      <c r="J32" s="32">
        <v>0.8</v>
      </c>
      <c r="K32" s="31">
        <v>91.8</v>
      </c>
      <c r="L32" s="31">
        <v>29.6</v>
      </c>
      <c r="M32" s="31">
        <v>39</v>
      </c>
      <c r="N32" s="31">
        <v>359</v>
      </c>
      <c r="O32" s="3">
        <f t="shared" si="5"/>
        <v>16.010660610530607</v>
      </c>
      <c r="P32" s="3">
        <f t="shared" si="6"/>
        <v>144.58494988294271</v>
      </c>
      <c r="Q32" s="3">
        <f t="shared" si="7"/>
        <v>41.298246835267335</v>
      </c>
      <c r="R32" s="3">
        <f t="shared" si="8"/>
        <v>124.44769364488386</v>
      </c>
      <c r="S32" s="3">
        <f t="shared" si="9"/>
        <v>92.554723901748687</v>
      </c>
      <c r="T32" s="3">
        <f t="shared" si="10"/>
        <v>16.010660610530607</v>
      </c>
      <c r="U32" s="71">
        <f t="shared" si="11"/>
        <v>1</v>
      </c>
      <c r="V32" s="3" t="str">
        <f>IF(U32='ITERASI-3'!U32,"Aman","Berubah")</f>
        <v>Aman</v>
      </c>
    </row>
    <row r="33" spans="1:22" x14ac:dyDescent="0.25">
      <c r="A33" s="40">
        <v>32</v>
      </c>
      <c r="B33" s="41">
        <v>0.8</v>
      </c>
      <c r="C33" s="42">
        <v>91.7</v>
      </c>
      <c r="D33" s="42">
        <v>29.7</v>
      </c>
      <c r="E33" s="42">
        <v>39</v>
      </c>
      <c r="F33" s="42">
        <v>419</v>
      </c>
      <c r="G33" s="21">
        <v>3</v>
      </c>
      <c r="I33" s="35">
        <v>17</v>
      </c>
      <c r="J33" s="32">
        <v>0.82</v>
      </c>
      <c r="K33" s="33">
        <v>92</v>
      </c>
      <c r="L33" s="31">
        <v>29.5</v>
      </c>
      <c r="M33" s="31">
        <v>39</v>
      </c>
      <c r="N33" s="31">
        <v>393</v>
      </c>
      <c r="O33" s="3">
        <f t="shared" si="5"/>
        <v>49.90007605232384</v>
      </c>
      <c r="P33" s="3">
        <f t="shared" si="6"/>
        <v>110.59231032979476</v>
      </c>
      <c r="Q33" s="3">
        <f t="shared" si="7"/>
        <v>7.902096240871801</v>
      </c>
      <c r="R33" s="3">
        <f t="shared" si="8"/>
        <v>158.44759085920626</v>
      </c>
      <c r="S33" s="3">
        <f t="shared" si="9"/>
        <v>58.563947396933081</v>
      </c>
      <c r="T33" s="3">
        <f t="shared" si="10"/>
        <v>7.902096240871801</v>
      </c>
      <c r="U33" s="71">
        <f t="shared" si="11"/>
        <v>3</v>
      </c>
      <c r="V33" s="3" t="str">
        <f>IF(U33='ITERASI-3'!U33,"Aman","Berubah")</f>
        <v>Aman</v>
      </c>
    </row>
    <row r="34" spans="1:22" x14ac:dyDescent="0.25">
      <c r="A34" s="64">
        <v>33</v>
      </c>
      <c r="B34" s="65">
        <v>0.78</v>
      </c>
      <c r="C34" s="66">
        <v>91.5</v>
      </c>
      <c r="D34" s="66">
        <v>29.8</v>
      </c>
      <c r="E34" s="66">
        <v>39</v>
      </c>
      <c r="F34" s="66">
        <v>431</v>
      </c>
      <c r="G34" s="70">
        <v>5</v>
      </c>
      <c r="I34" s="35">
        <v>18</v>
      </c>
      <c r="J34" s="32">
        <v>0.8</v>
      </c>
      <c r="K34" s="31">
        <v>91.7</v>
      </c>
      <c r="L34" s="31">
        <v>29.6</v>
      </c>
      <c r="M34" s="31">
        <v>39</v>
      </c>
      <c r="N34" s="31">
        <v>248</v>
      </c>
      <c r="O34" s="3">
        <f t="shared" si="5"/>
        <v>95.185374211125037</v>
      </c>
      <c r="P34" s="3">
        <f t="shared" si="6"/>
        <v>255.57851019894102</v>
      </c>
      <c r="Q34" s="3">
        <f t="shared" si="7"/>
        <v>152.20215238841621</v>
      </c>
      <c r="R34" s="3">
        <f t="shared" si="8"/>
        <v>13.473521694946644</v>
      </c>
      <c r="S34" s="3">
        <f t="shared" si="9"/>
        <v>203.54927392778617</v>
      </c>
      <c r="T34" s="3">
        <f t="shared" si="10"/>
        <v>13.473521694946644</v>
      </c>
      <c r="U34" s="71">
        <f t="shared" si="11"/>
        <v>4</v>
      </c>
      <c r="V34" s="3" t="str">
        <f>IF(U34='ITERASI-3'!U34,"Aman","Berubah")</f>
        <v>Aman</v>
      </c>
    </row>
    <row r="35" spans="1:22" x14ac:dyDescent="0.25">
      <c r="A35" s="64">
        <v>34</v>
      </c>
      <c r="B35" s="65">
        <v>0.78</v>
      </c>
      <c r="C35" s="66">
        <v>91.6</v>
      </c>
      <c r="D35" s="66">
        <v>29.7</v>
      </c>
      <c r="E35" s="66">
        <v>40</v>
      </c>
      <c r="F35" s="66">
        <v>444</v>
      </c>
      <c r="G35" s="70">
        <v>5</v>
      </c>
      <c r="I35" s="35">
        <v>19</v>
      </c>
      <c r="J35" s="32">
        <v>0.78</v>
      </c>
      <c r="K35" s="31">
        <v>91.6</v>
      </c>
      <c r="L35" s="31">
        <v>29.6</v>
      </c>
      <c r="M35" s="31">
        <v>40</v>
      </c>
      <c r="N35" s="31">
        <v>235</v>
      </c>
      <c r="O35" s="3">
        <f t="shared" si="5"/>
        <v>108.16830905937533</v>
      </c>
      <c r="P35" s="3">
        <f t="shared" si="6"/>
        <v>268.57585524087477</v>
      </c>
      <c r="Q35" s="3">
        <f t="shared" si="7"/>
        <v>165.18321562737543</v>
      </c>
      <c r="R35" s="3">
        <f t="shared" si="8"/>
        <v>0.89106189944469827</v>
      </c>
      <c r="S35" s="3">
        <f t="shared" si="9"/>
        <v>216.54728975063878</v>
      </c>
      <c r="T35" s="3">
        <f t="shared" si="10"/>
        <v>0.89106189944469827</v>
      </c>
      <c r="U35" s="71">
        <f t="shared" si="11"/>
        <v>4</v>
      </c>
      <c r="V35" s="3" t="str">
        <f>IF(U35='ITERASI-3'!U35,"Aman","Berubah")</f>
        <v>Aman</v>
      </c>
    </row>
    <row r="36" spans="1:22" x14ac:dyDescent="0.25">
      <c r="A36" s="64">
        <v>35</v>
      </c>
      <c r="B36" s="65">
        <v>0.78</v>
      </c>
      <c r="C36" s="66">
        <v>91.7</v>
      </c>
      <c r="D36" s="66">
        <v>29.8</v>
      </c>
      <c r="E36" s="66">
        <v>40</v>
      </c>
      <c r="F36" s="66">
        <v>463</v>
      </c>
      <c r="G36" s="70">
        <v>5</v>
      </c>
      <c r="I36" s="35">
        <v>20</v>
      </c>
      <c r="J36" s="32">
        <v>0.8</v>
      </c>
      <c r="K36" s="31">
        <v>92.8</v>
      </c>
      <c r="L36" s="31">
        <v>29.4</v>
      </c>
      <c r="M36" s="31">
        <v>40</v>
      </c>
      <c r="N36" s="31">
        <v>216</v>
      </c>
      <c r="O36" s="3">
        <f t="shared" si="5"/>
        <v>127.1783422083721</v>
      </c>
      <c r="P36" s="3">
        <f t="shared" si="6"/>
        <v>287.58380992791137</v>
      </c>
      <c r="Q36" s="3">
        <f t="shared" si="7"/>
        <v>184.18658617011175</v>
      </c>
      <c r="R36" s="3">
        <f t="shared" si="8"/>
        <v>18.6141883810823</v>
      </c>
      <c r="S36" s="3">
        <f t="shared" si="9"/>
        <v>235.55389772769789</v>
      </c>
      <c r="T36" s="3">
        <f t="shared" si="10"/>
        <v>18.6141883810823</v>
      </c>
      <c r="U36" s="71">
        <f t="shared" si="11"/>
        <v>4</v>
      </c>
      <c r="V36" s="3" t="str">
        <f>IF(U36='ITERASI-3'!U36,"Aman","Berubah")</f>
        <v>Aman</v>
      </c>
    </row>
    <row r="37" spans="1:22" x14ac:dyDescent="0.25">
      <c r="A37" s="49">
        <v>36</v>
      </c>
      <c r="B37" s="50">
        <v>0.82</v>
      </c>
      <c r="C37" s="52">
        <v>92</v>
      </c>
      <c r="D37" s="51">
        <v>29.9</v>
      </c>
      <c r="E37" s="51">
        <v>39</v>
      </c>
      <c r="F37" s="51">
        <v>282</v>
      </c>
      <c r="G37" s="28">
        <v>4</v>
      </c>
      <c r="I37" s="35">
        <v>21</v>
      </c>
      <c r="J37" s="32">
        <v>0.8</v>
      </c>
      <c r="K37" s="31">
        <v>92.3</v>
      </c>
      <c r="L37" s="31">
        <v>29.4</v>
      </c>
      <c r="M37" s="31">
        <v>39</v>
      </c>
      <c r="N37" s="31">
        <v>205</v>
      </c>
      <c r="O37" s="3">
        <f t="shared" si="5"/>
        <v>138.18178983737064</v>
      </c>
      <c r="P37" s="3">
        <f t="shared" si="6"/>
        <v>298.58126056607182</v>
      </c>
      <c r="Q37" s="3">
        <f t="shared" si="7"/>
        <v>195.19643573846324</v>
      </c>
      <c r="R37" s="3">
        <f t="shared" si="8"/>
        <v>29.580064761738459</v>
      </c>
      <c r="S37" s="3">
        <f t="shared" si="9"/>
        <v>246.55155759575433</v>
      </c>
      <c r="T37" s="3">
        <f t="shared" si="10"/>
        <v>29.580064761738459</v>
      </c>
      <c r="U37" s="71">
        <f t="shared" si="11"/>
        <v>4</v>
      </c>
      <c r="V37" s="3" t="str">
        <f>IF(U37='ITERASI-3'!U37,"Aman","Berubah")</f>
        <v>Aman</v>
      </c>
    </row>
    <row r="38" spans="1:22" x14ac:dyDescent="0.25">
      <c r="A38" s="49">
        <v>37</v>
      </c>
      <c r="B38" s="50">
        <v>0.91</v>
      </c>
      <c r="C38" s="51">
        <v>92.7</v>
      </c>
      <c r="D38" s="52">
        <v>30</v>
      </c>
      <c r="E38" s="51">
        <v>39</v>
      </c>
      <c r="F38" s="51">
        <v>224</v>
      </c>
      <c r="G38" s="28">
        <v>4</v>
      </c>
      <c r="I38" s="35">
        <v>22</v>
      </c>
      <c r="J38" s="32">
        <v>0.8</v>
      </c>
      <c r="K38" s="31">
        <v>92.2</v>
      </c>
      <c r="L38" s="31">
        <v>29.5</v>
      </c>
      <c r="M38" s="31">
        <v>39</v>
      </c>
      <c r="N38" s="31">
        <v>197</v>
      </c>
      <c r="O38" s="3">
        <f t="shared" si="5"/>
        <v>146.17921837513202</v>
      </c>
      <c r="P38" s="3">
        <f t="shared" si="6"/>
        <v>306.5801792420404</v>
      </c>
      <c r="Q38" s="3">
        <f t="shared" si="7"/>
        <v>203.19459931717347</v>
      </c>
      <c r="R38" s="3">
        <f t="shared" si="8"/>
        <v>37.571635403109568</v>
      </c>
      <c r="S38" s="3">
        <f t="shared" si="9"/>
        <v>254.55064794864379</v>
      </c>
      <c r="T38" s="3">
        <f t="shared" si="10"/>
        <v>37.571635403109568</v>
      </c>
      <c r="U38" s="71">
        <f t="shared" si="11"/>
        <v>4</v>
      </c>
      <c r="V38" s="3" t="str">
        <f>IF(U38='ITERASI-3'!U38,"Aman","Berubah")</f>
        <v>Aman</v>
      </c>
    </row>
    <row r="39" spans="1:22" x14ac:dyDescent="0.25">
      <c r="A39" s="49">
        <v>38</v>
      </c>
      <c r="B39" s="50">
        <v>0.91</v>
      </c>
      <c r="C39" s="51">
        <v>92.5</v>
      </c>
      <c r="D39" s="51">
        <v>30.1</v>
      </c>
      <c r="E39" s="51">
        <v>39</v>
      </c>
      <c r="F39" s="51">
        <v>217</v>
      </c>
      <c r="G39" s="28">
        <v>4</v>
      </c>
      <c r="I39" s="35">
        <v>23</v>
      </c>
      <c r="J39" s="32">
        <v>0.8</v>
      </c>
      <c r="K39" s="31">
        <v>91.9</v>
      </c>
      <c r="L39" s="31">
        <v>29.5</v>
      </c>
      <c r="M39" s="31">
        <v>39</v>
      </c>
      <c r="N39" s="31">
        <v>192</v>
      </c>
      <c r="O39" s="3">
        <f t="shared" si="5"/>
        <v>151.17654437436735</v>
      </c>
      <c r="P39" s="3">
        <f t="shared" si="6"/>
        <v>311.57835385308124</v>
      </c>
      <c r="Q39" s="3">
        <f t="shared" si="7"/>
        <v>208.19313595393422</v>
      </c>
      <c r="R39" s="3">
        <f t="shared" si="8"/>
        <v>42.566716368775168</v>
      </c>
      <c r="S39" s="3">
        <f t="shared" si="9"/>
        <v>259.54927121696221</v>
      </c>
      <c r="T39" s="3">
        <f t="shared" si="10"/>
        <v>42.566716368775168</v>
      </c>
      <c r="U39" s="71">
        <f t="shared" si="11"/>
        <v>4</v>
      </c>
      <c r="V39" s="3" t="str">
        <f>IF(U39='ITERASI-3'!U39,"Aman","Berubah")</f>
        <v>Aman</v>
      </c>
    </row>
    <row r="40" spans="1:22" x14ac:dyDescent="0.25">
      <c r="A40" s="49">
        <v>39</v>
      </c>
      <c r="B40" s="50">
        <v>0.91</v>
      </c>
      <c r="C40" s="51">
        <v>92.8</v>
      </c>
      <c r="D40" s="52">
        <v>30</v>
      </c>
      <c r="E40" s="51">
        <v>39</v>
      </c>
      <c r="F40" s="51">
        <v>224</v>
      </c>
      <c r="G40" s="28">
        <v>4</v>
      </c>
      <c r="I40" s="35">
        <v>24</v>
      </c>
      <c r="J40" s="32">
        <v>0.78</v>
      </c>
      <c r="K40" s="31">
        <v>92.1</v>
      </c>
      <c r="L40" s="31">
        <v>29.5</v>
      </c>
      <c r="M40" s="31">
        <v>40</v>
      </c>
      <c r="N40" s="31">
        <v>176</v>
      </c>
      <c r="O40" s="3">
        <f t="shared" si="5"/>
        <v>167.16733479243678</v>
      </c>
      <c r="P40" s="3">
        <f t="shared" si="6"/>
        <v>327.57756990380403</v>
      </c>
      <c r="Q40" s="3">
        <f t="shared" si="7"/>
        <v>224.17986392998517</v>
      </c>
      <c r="R40" s="3">
        <f t="shared" si="8"/>
        <v>58.563426130969567</v>
      </c>
      <c r="S40" s="3">
        <f t="shared" si="9"/>
        <v>275.5486915694209</v>
      </c>
      <c r="T40" s="3">
        <f t="shared" si="10"/>
        <v>58.563426130969567</v>
      </c>
      <c r="U40" s="71">
        <f t="shared" si="11"/>
        <v>4</v>
      </c>
      <c r="V40" s="3" t="str">
        <f>IF(U40='ITERASI-3'!U40,"Aman","Berubah")</f>
        <v>Aman</v>
      </c>
    </row>
    <row r="41" spans="1:22" x14ac:dyDescent="0.25">
      <c r="A41" s="49">
        <v>40</v>
      </c>
      <c r="B41" s="50">
        <v>0.91</v>
      </c>
      <c r="C41" s="51">
        <v>93.2</v>
      </c>
      <c r="D41" s="51">
        <v>30.1</v>
      </c>
      <c r="E41" s="51">
        <v>39</v>
      </c>
      <c r="F41" s="51">
        <v>219</v>
      </c>
      <c r="G41" s="28">
        <v>4</v>
      </c>
      <c r="I41" s="35">
        <v>25</v>
      </c>
      <c r="J41" s="32">
        <v>0.78</v>
      </c>
      <c r="K41" s="31">
        <v>91.8</v>
      </c>
      <c r="L41" s="31">
        <v>29.5</v>
      </c>
      <c r="M41" s="31">
        <v>39</v>
      </c>
      <c r="N41" s="31">
        <v>174</v>
      </c>
      <c r="O41" s="3">
        <f t="shared" si="5"/>
        <v>169.17419683343621</v>
      </c>
      <c r="P41" s="3">
        <f t="shared" si="6"/>
        <v>329.57754780683609</v>
      </c>
      <c r="Q41" s="3">
        <f t="shared" si="7"/>
        <v>226.19094011844655</v>
      </c>
      <c r="R41" s="3">
        <f t="shared" si="8"/>
        <v>60.563182730267336</v>
      </c>
      <c r="S41" s="3">
        <f t="shared" si="9"/>
        <v>277.54872883903698</v>
      </c>
      <c r="T41" s="3">
        <f t="shared" si="10"/>
        <v>60.563182730267336</v>
      </c>
      <c r="U41" s="71">
        <f t="shared" si="11"/>
        <v>4</v>
      </c>
      <c r="V41" s="3" t="str">
        <f>IF(U41='ITERASI-3'!U41,"Aman","Berubah")</f>
        <v>Aman</v>
      </c>
    </row>
    <row r="42" spans="1:22" x14ac:dyDescent="0.25">
      <c r="A42" s="49">
        <v>41</v>
      </c>
      <c r="B42" s="50">
        <v>0.91</v>
      </c>
      <c r="C42" s="51">
        <v>92.3</v>
      </c>
      <c r="D42" s="52">
        <v>30</v>
      </c>
      <c r="E42" s="51">
        <v>40</v>
      </c>
      <c r="F42" s="51">
        <v>223</v>
      </c>
      <c r="G42" s="28">
        <v>4</v>
      </c>
      <c r="I42" s="35">
        <v>26</v>
      </c>
      <c r="J42" s="32">
        <v>0.78</v>
      </c>
      <c r="K42" s="33">
        <v>92</v>
      </c>
      <c r="L42" s="31">
        <v>29.6</v>
      </c>
      <c r="M42" s="31">
        <v>39</v>
      </c>
      <c r="N42" s="31">
        <v>416</v>
      </c>
      <c r="O42" s="3">
        <f t="shared" si="5"/>
        <v>72.881503902432854</v>
      </c>
      <c r="P42" s="3">
        <f t="shared" si="6"/>
        <v>87.597562040905004</v>
      </c>
      <c r="Q42" s="3">
        <f t="shared" si="7"/>
        <v>16.178217608871485</v>
      </c>
      <c r="R42" s="3">
        <f t="shared" si="8"/>
        <v>181.44703601932309</v>
      </c>
      <c r="S42" s="3">
        <f t="shared" si="9"/>
        <v>35.575190131502644</v>
      </c>
      <c r="T42" s="3">
        <f t="shared" si="10"/>
        <v>16.178217608871485</v>
      </c>
      <c r="U42" s="71">
        <f t="shared" si="11"/>
        <v>3</v>
      </c>
      <c r="V42" s="3" t="str">
        <f>IF(U42='ITERASI-3'!U42,"Aman","Berubah")</f>
        <v>Aman</v>
      </c>
    </row>
    <row r="43" spans="1:22" x14ac:dyDescent="0.25">
      <c r="A43" s="49">
        <v>42</v>
      </c>
      <c r="B43" s="50">
        <v>0.91</v>
      </c>
      <c r="C43" s="51">
        <v>93.4</v>
      </c>
      <c r="D43" s="52">
        <v>30</v>
      </c>
      <c r="E43" s="51">
        <v>39</v>
      </c>
      <c r="F43" s="51">
        <v>223</v>
      </c>
      <c r="G43" s="28">
        <v>4</v>
      </c>
      <c r="I43" s="35">
        <v>27</v>
      </c>
      <c r="J43" s="32">
        <v>0.78</v>
      </c>
      <c r="K43" s="31">
        <v>91.8</v>
      </c>
      <c r="L43" s="31">
        <v>29.6</v>
      </c>
      <c r="M43" s="31">
        <v>39</v>
      </c>
      <c r="N43" s="31">
        <v>447</v>
      </c>
      <c r="O43" s="3">
        <f t="shared" si="5"/>
        <v>103.86812453920049</v>
      </c>
      <c r="P43" s="3">
        <f t="shared" si="6"/>
        <v>56.606221425578575</v>
      </c>
      <c r="Q43" s="3">
        <f t="shared" si="7"/>
        <v>46.949349214516971</v>
      </c>
      <c r="R43" s="3">
        <f t="shared" si="8"/>
        <v>212.44639426394858</v>
      </c>
      <c r="S43" s="3">
        <f t="shared" si="9"/>
        <v>4.7322460726976265</v>
      </c>
      <c r="T43" s="3">
        <f t="shared" si="10"/>
        <v>4.7322460726976265</v>
      </c>
      <c r="U43" s="71">
        <f t="shared" si="11"/>
        <v>5</v>
      </c>
      <c r="V43" s="3" t="str">
        <f>IF(U43='ITERASI-3'!U43,"Aman","Berubah")</f>
        <v>Aman</v>
      </c>
    </row>
    <row r="44" spans="1:22" x14ac:dyDescent="0.25">
      <c r="A44" s="49">
        <v>43</v>
      </c>
      <c r="B44" s="50">
        <v>0.91</v>
      </c>
      <c r="C44" s="51">
        <v>92.2</v>
      </c>
      <c r="D44" s="52">
        <v>30</v>
      </c>
      <c r="E44" s="51">
        <v>40</v>
      </c>
      <c r="F44" s="51">
        <v>234</v>
      </c>
      <c r="G44" s="28">
        <v>4</v>
      </c>
      <c r="I44" s="35">
        <v>28</v>
      </c>
      <c r="J44" s="32">
        <v>0.78</v>
      </c>
      <c r="K44" s="31">
        <v>91.9</v>
      </c>
      <c r="L44" s="31">
        <v>29.6</v>
      </c>
      <c r="M44" s="31">
        <v>40</v>
      </c>
      <c r="N44" s="31">
        <v>416</v>
      </c>
      <c r="O44" s="3">
        <f t="shared" si="5"/>
        <v>72.8604176023278</v>
      </c>
      <c r="P44" s="3">
        <f t="shared" si="6"/>
        <v>87.58997017644316</v>
      </c>
      <c r="Q44" s="3">
        <f t="shared" si="7"/>
        <v>16.009728032251704</v>
      </c>
      <c r="R44" s="3">
        <f t="shared" si="8"/>
        <v>181.44630302157589</v>
      </c>
      <c r="S44" s="3">
        <f t="shared" si="9"/>
        <v>35.563420535225383</v>
      </c>
      <c r="T44" s="3">
        <f t="shared" si="10"/>
        <v>16.009728032251704</v>
      </c>
      <c r="U44" s="71">
        <f t="shared" si="11"/>
        <v>3</v>
      </c>
      <c r="V44" s="3" t="str">
        <f>IF(U44='ITERASI-3'!U44,"Aman","Berubah")</f>
        <v>Aman</v>
      </c>
    </row>
    <row r="45" spans="1:22" x14ac:dyDescent="0.25">
      <c r="A45" s="49">
        <v>44</v>
      </c>
      <c r="B45" s="50">
        <v>0.91</v>
      </c>
      <c r="C45" s="51">
        <v>92.8</v>
      </c>
      <c r="D45" s="52">
        <v>30</v>
      </c>
      <c r="E45" s="51">
        <v>39</v>
      </c>
      <c r="F45" s="51">
        <v>238</v>
      </c>
      <c r="G45" s="28">
        <v>4</v>
      </c>
      <c r="I45" s="35">
        <v>29</v>
      </c>
      <c r="J45" s="32">
        <v>0.8</v>
      </c>
      <c r="K45" s="31">
        <v>91.9</v>
      </c>
      <c r="L45" s="31">
        <v>29.8</v>
      </c>
      <c r="M45" s="31">
        <v>39</v>
      </c>
      <c r="N45" s="31">
        <v>410</v>
      </c>
      <c r="O45" s="3">
        <f t="shared" si="5"/>
        <v>66.88222712961327</v>
      </c>
      <c r="P45" s="3">
        <f t="shared" si="6"/>
        <v>93.593272139592997</v>
      </c>
      <c r="Q45" s="3">
        <f t="shared" si="7"/>
        <v>10.367024243565089</v>
      </c>
      <c r="R45" s="3">
        <f t="shared" si="8"/>
        <v>175.44650785979621</v>
      </c>
      <c r="S45" s="3">
        <f t="shared" si="9"/>
        <v>41.566962495164134</v>
      </c>
      <c r="T45" s="3">
        <f t="shared" si="10"/>
        <v>10.367024243565089</v>
      </c>
      <c r="U45" s="71">
        <f t="shared" si="11"/>
        <v>3</v>
      </c>
      <c r="V45" s="3" t="str">
        <f>IF(U45='ITERASI-3'!U45,"Aman","Berubah")</f>
        <v>Aman</v>
      </c>
    </row>
    <row r="46" spans="1:22" x14ac:dyDescent="0.25">
      <c r="A46" s="49">
        <v>45</v>
      </c>
      <c r="B46" s="50">
        <v>0.91</v>
      </c>
      <c r="C46" s="51">
        <v>94.3</v>
      </c>
      <c r="D46" s="52">
        <v>30</v>
      </c>
      <c r="E46" s="51">
        <v>40</v>
      </c>
      <c r="F46" s="51">
        <v>244</v>
      </c>
      <c r="G46" s="28">
        <v>4</v>
      </c>
      <c r="I46" s="35">
        <v>30</v>
      </c>
      <c r="J46" s="32">
        <v>0.78</v>
      </c>
      <c r="K46" s="31">
        <v>91.7</v>
      </c>
      <c r="L46" s="31">
        <v>29.7</v>
      </c>
      <c r="M46" s="31">
        <v>39</v>
      </c>
      <c r="N46" s="31">
        <v>343</v>
      </c>
      <c r="O46" s="3">
        <f t="shared" si="5"/>
        <v>2.2803348152861433</v>
      </c>
      <c r="P46" s="3">
        <f t="shared" si="6"/>
        <v>160.58255114629688</v>
      </c>
      <c r="Q46" s="3">
        <f t="shared" si="7"/>
        <v>57.26061524585058</v>
      </c>
      <c r="R46" s="3">
        <f t="shared" si="8"/>
        <v>108.44779692541158</v>
      </c>
      <c r="S46" s="3">
        <f t="shared" si="9"/>
        <v>108.5523986091586</v>
      </c>
      <c r="T46" s="3">
        <f t="shared" si="10"/>
        <v>2.2803348152861433</v>
      </c>
      <c r="U46" s="71">
        <f t="shared" si="11"/>
        <v>1</v>
      </c>
      <c r="V46" s="3" t="str">
        <f>IF(U46='ITERASI-3'!U46,"Aman","Berubah")</f>
        <v>Aman</v>
      </c>
    </row>
    <row r="47" spans="1:22" x14ac:dyDescent="0.25">
      <c r="A47" s="49">
        <v>46</v>
      </c>
      <c r="B47" s="50">
        <v>0.93</v>
      </c>
      <c r="C47" s="51">
        <v>93.5</v>
      </c>
      <c r="D47" s="51">
        <v>30.2</v>
      </c>
      <c r="E47" s="51">
        <v>39</v>
      </c>
      <c r="F47" s="51">
        <v>255</v>
      </c>
      <c r="G47" s="28">
        <v>4</v>
      </c>
      <c r="I47" s="35">
        <v>31</v>
      </c>
      <c r="J47" s="32">
        <v>0.8</v>
      </c>
      <c r="K47" s="31">
        <v>91.6</v>
      </c>
      <c r="L47" s="31">
        <v>29.6</v>
      </c>
      <c r="M47" s="31">
        <v>39</v>
      </c>
      <c r="N47" s="31">
        <v>390</v>
      </c>
      <c r="O47" s="3">
        <f t="shared" si="5"/>
        <v>46.896641003339717</v>
      </c>
      <c r="P47" s="3">
        <f t="shared" si="6"/>
        <v>113.58617504443261</v>
      </c>
      <c r="Q47" s="3">
        <f t="shared" si="7"/>
        <v>10.683251299737066</v>
      </c>
      <c r="R47" s="3">
        <f t="shared" si="8"/>
        <v>155.44694274602645</v>
      </c>
      <c r="S47" s="3">
        <f t="shared" si="9"/>
        <v>61.556940441585688</v>
      </c>
      <c r="T47" s="3">
        <f t="shared" si="10"/>
        <v>10.683251299737066</v>
      </c>
      <c r="U47" s="71">
        <f t="shared" si="11"/>
        <v>3</v>
      </c>
      <c r="V47" s="3" t="str">
        <f>IF(U47='ITERASI-3'!U47,"Aman","Berubah")</f>
        <v>Aman</v>
      </c>
    </row>
    <row r="48" spans="1:22" x14ac:dyDescent="0.25">
      <c r="A48" s="49">
        <v>47</v>
      </c>
      <c r="B48" s="50">
        <v>0.91</v>
      </c>
      <c r="C48" s="52">
        <v>92</v>
      </c>
      <c r="D48" s="51">
        <v>30.2</v>
      </c>
      <c r="E48" s="51">
        <v>39</v>
      </c>
      <c r="F48" s="51">
        <v>253</v>
      </c>
      <c r="G48" s="28">
        <v>4</v>
      </c>
      <c r="I48" s="35">
        <v>32</v>
      </c>
      <c r="J48" s="32">
        <v>0.8</v>
      </c>
      <c r="K48" s="31">
        <v>91.7</v>
      </c>
      <c r="L48" s="31">
        <v>29.7</v>
      </c>
      <c r="M48" s="31">
        <v>39</v>
      </c>
      <c r="N48" s="31">
        <v>419</v>
      </c>
      <c r="O48" s="3">
        <f t="shared" si="5"/>
        <v>75.875980462069393</v>
      </c>
      <c r="P48" s="3">
        <f t="shared" si="6"/>
        <v>84.592379029058606</v>
      </c>
      <c r="Q48" s="3">
        <f t="shared" si="7"/>
        <v>19.115836148771152</v>
      </c>
      <c r="R48" s="3">
        <f t="shared" si="8"/>
        <v>184.44636199592244</v>
      </c>
      <c r="S48" s="3">
        <f t="shared" si="9"/>
        <v>32.568342244101501</v>
      </c>
      <c r="T48" s="3">
        <f t="shared" si="10"/>
        <v>19.115836148771152</v>
      </c>
      <c r="U48" s="71">
        <f t="shared" si="11"/>
        <v>3</v>
      </c>
      <c r="V48" s="3" t="str">
        <f>IF(U48='ITERASI-3'!U48,"Aman","Berubah")</f>
        <v>Aman</v>
      </c>
    </row>
    <row r="49" spans="1:22" x14ac:dyDescent="0.25">
      <c r="A49" s="49">
        <v>48</v>
      </c>
      <c r="B49" s="50">
        <v>0.93</v>
      </c>
      <c r="C49" s="51">
        <v>92.5</v>
      </c>
      <c r="D49" s="51">
        <v>30.2</v>
      </c>
      <c r="E49" s="51">
        <v>39</v>
      </c>
      <c r="F49" s="51">
        <v>235</v>
      </c>
      <c r="G49" s="28">
        <v>4</v>
      </c>
      <c r="I49" s="58">
        <v>33</v>
      </c>
      <c r="J49" s="59">
        <v>0.78</v>
      </c>
      <c r="K49" s="60">
        <v>91.5</v>
      </c>
      <c r="L49" s="60">
        <v>29.8</v>
      </c>
      <c r="M49" s="60">
        <v>39</v>
      </c>
      <c r="N49" s="60">
        <v>431</v>
      </c>
      <c r="O49" s="3">
        <f t="shared" si="5"/>
        <v>87.869918393320233</v>
      </c>
      <c r="P49" s="3">
        <f t="shared" si="6"/>
        <v>72.592069744538321</v>
      </c>
      <c r="Q49" s="3">
        <f t="shared" si="7"/>
        <v>31.005559582113641</v>
      </c>
      <c r="R49" s="3">
        <f t="shared" si="8"/>
        <v>196.4461746811686</v>
      </c>
      <c r="S49" s="3">
        <f t="shared" si="9"/>
        <v>20.574665979434268</v>
      </c>
      <c r="T49" s="3">
        <f t="shared" si="10"/>
        <v>20.574665979434268</v>
      </c>
      <c r="U49" s="71">
        <f t="shared" si="11"/>
        <v>5</v>
      </c>
      <c r="V49" s="3" t="str">
        <f>IF(U49='ITERASI-3'!U49,"Aman","Berubah")</f>
        <v>Aman</v>
      </c>
    </row>
    <row r="50" spans="1:22" x14ac:dyDescent="0.25">
      <c r="A50" s="49">
        <v>49</v>
      </c>
      <c r="B50" s="50">
        <v>0.91</v>
      </c>
      <c r="C50" s="51">
        <v>92.1</v>
      </c>
      <c r="D50" s="51">
        <v>30.2</v>
      </c>
      <c r="E50" s="51">
        <v>39</v>
      </c>
      <c r="F50" s="51">
        <v>231</v>
      </c>
      <c r="G50" s="28">
        <v>4</v>
      </c>
      <c r="I50" s="35">
        <v>34</v>
      </c>
      <c r="J50" s="32">
        <v>0.78</v>
      </c>
      <c r="K50" s="31">
        <v>91.6</v>
      </c>
      <c r="L50" s="31">
        <v>29.7</v>
      </c>
      <c r="M50" s="31">
        <v>40</v>
      </c>
      <c r="N50" s="31">
        <v>444</v>
      </c>
      <c r="O50" s="3">
        <f t="shared" si="5"/>
        <v>100.85282362003043</v>
      </c>
      <c r="P50" s="3">
        <f t="shared" si="6"/>
        <v>59.590747278621102</v>
      </c>
      <c r="Q50" s="3">
        <f t="shared" si="7"/>
        <v>43.894738390077364</v>
      </c>
      <c r="R50" s="3">
        <f t="shared" si="8"/>
        <v>209.44568851077619</v>
      </c>
      <c r="S50" s="3">
        <f t="shared" si="9"/>
        <v>7.5936916511379495</v>
      </c>
      <c r="T50" s="3">
        <f t="shared" si="10"/>
        <v>7.5936916511379495</v>
      </c>
      <c r="U50" s="71">
        <f t="shared" si="11"/>
        <v>5</v>
      </c>
      <c r="V50" s="3" t="str">
        <f>IF(U50='ITERASI-3'!U50,"Aman","Berubah")</f>
        <v>Aman</v>
      </c>
    </row>
    <row r="51" spans="1:22" x14ac:dyDescent="0.25">
      <c r="A51" s="49">
        <v>50</v>
      </c>
      <c r="B51" s="50">
        <v>0.93</v>
      </c>
      <c r="C51" s="51">
        <v>92.2</v>
      </c>
      <c r="D51" s="51">
        <v>30.1</v>
      </c>
      <c r="E51" s="51">
        <v>39</v>
      </c>
      <c r="F51" s="51">
        <v>232</v>
      </c>
      <c r="G51" s="28">
        <v>4</v>
      </c>
      <c r="I51" s="35">
        <v>35</v>
      </c>
      <c r="J51" s="32">
        <v>0.78</v>
      </c>
      <c r="K51" s="31">
        <v>91.7</v>
      </c>
      <c r="L51" s="31">
        <v>29.8</v>
      </c>
      <c r="M51" s="31">
        <v>40</v>
      </c>
      <c r="N51" s="31">
        <v>463</v>
      </c>
      <c r="O51" s="3">
        <f t="shared" si="5"/>
        <v>119.85132206427271</v>
      </c>
      <c r="P51" s="3">
        <f t="shared" si="6"/>
        <v>40.60242802129558</v>
      </c>
      <c r="Q51" s="3">
        <f t="shared" si="7"/>
        <v>62.875947110162862</v>
      </c>
      <c r="R51" s="3">
        <f t="shared" si="8"/>
        <v>228.4454770646787</v>
      </c>
      <c r="S51" s="3">
        <f t="shared" si="9"/>
        <v>11.490571952764254</v>
      </c>
      <c r="T51" s="3">
        <f t="shared" si="10"/>
        <v>11.490571952764254</v>
      </c>
      <c r="U51" s="71">
        <f t="shared" si="11"/>
        <v>5</v>
      </c>
      <c r="V51" s="3" t="str">
        <f>IF(U51='ITERASI-3'!U51,"Aman","Berubah")</f>
        <v>Aman</v>
      </c>
    </row>
    <row r="52" spans="1:22" x14ac:dyDescent="0.25">
      <c r="A52" s="43">
        <v>51</v>
      </c>
      <c r="B52" s="44">
        <v>2.08</v>
      </c>
      <c r="C52" s="45">
        <v>91.4</v>
      </c>
      <c r="D52" s="45">
        <v>30.4</v>
      </c>
      <c r="E52" s="45">
        <v>42</v>
      </c>
      <c r="F52" s="45">
        <v>481</v>
      </c>
      <c r="G52" s="23">
        <v>2</v>
      </c>
      <c r="I52" s="35">
        <v>36</v>
      </c>
      <c r="J52" s="32">
        <v>0.82</v>
      </c>
      <c r="K52" s="33">
        <v>92</v>
      </c>
      <c r="L52" s="31">
        <v>29.9</v>
      </c>
      <c r="M52" s="31">
        <v>39</v>
      </c>
      <c r="N52" s="31">
        <v>282</v>
      </c>
      <c r="O52" s="3">
        <f t="shared" si="5"/>
        <v>61.202500039461867</v>
      </c>
      <c r="P52" s="3">
        <f t="shared" si="6"/>
        <v>221.58125685579978</v>
      </c>
      <c r="Q52" s="3">
        <f t="shared" si="7"/>
        <v>118.21236451826859</v>
      </c>
      <c r="R52" s="3">
        <f t="shared" si="8"/>
        <v>47.452197515883512</v>
      </c>
      <c r="S52" s="3">
        <f t="shared" si="9"/>
        <v>169.55119776039174</v>
      </c>
      <c r="T52" s="3">
        <f t="shared" si="10"/>
        <v>47.452197515883512</v>
      </c>
      <c r="U52" s="71">
        <f t="shared" si="11"/>
        <v>4</v>
      </c>
      <c r="V52" s="3" t="str">
        <f>IF(U52='ITERASI-3'!U52,"Aman","Berubah")</f>
        <v>Aman</v>
      </c>
    </row>
    <row r="53" spans="1:22" x14ac:dyDescent="0.25">
      <c r="A53" s="49">
        <v>52</v>
      </c>
      <c r="B53" s="50">
        <v>2.23</v>
      </c>
      <c r="C53" s="51">
        <v>91.4</v>
      </c>
      <c r="D53" s="51">
        <v>30.3</v>
      </c>
      <c r="E53" s="51">
        <v>40</v>
      </c>
      <c r="F53" s="51">
        <v>263</v>
      </c>
      <c r="G53" s="28">
        <v>4</v>
      </c>
      <c r="I53" s="35">
        <v>37</v>
      </c>
      <c r="J53" s="32">
        <v>0.91</v>
      </c>
      <c r="K53" s="31">
        <v>92.7</v>
      </c>
      <c r="L53" s="33">
        <v>30</v>
      </c>
      <c r="M53" s="31">
        <v>39</v>
      </c>
      <c r="N53" s="31">
        <v>224</v>
      </c>
      <c r="O53" s="3">
        <f t="shared" si="5"/>
        <v>119.18763935173068</v>
      </c>
      <c r="P53" s="3">
        <f t="shared" si="6"/>
        <v>279.58412131198708</v>
      </c>
      <c r="Q53" s="3">
        <f t="shared" si="7"/>
        <v>176.20030379750582</v>
      </c>
      <c r="R53" s="3">
        <f t="shared" si="8"/>
        <v>10.634224945783808</v>
      </c>
      <c r="S53" s="3">
        <f t="shared" si="9"/>
        <v>227.55390382017544</v>
      </c>
      <c r="T53" s="3">
        <f t="shared" si="10"/>
        <v>10.634224945783808</v>
      </c>
      <c r="U53" s="71">
        <f t="shared" si="11"/>
        <v>4</v>
      </c>
      <c r="V53" s="3" t="str">
        <f>IF(U53='ITERASI-3'!U53,"Aman","Berubah")</f>
        <v>Aman</v>
      </c>
    </row>
    <row r="54" spans="1:22" x14ac:dyDescent="0.25">
      <c r="A54" s="49">
        <v>53</v>
      </c>
      <c r="B54" s="50">
        <v>1.85</v>
      </c>
      <c r="C54" s="51">
        <v>85.9</v>
      </c>
      <c r="D54" s="51">
        <v>31.9</v>
      </c>
      <c r="E54" s="51">
        <v>40</v>
      </c>
      <c r="F54" s="51">
        <v>269</v>
      </c>
      <c r="G54" s="28">
        <v>4</v>
      </c>
      <c r="I54" s="35">
        <v>38</v>
      </c>
      <c r="J54" s="32">
        <v>0.91</v>
      </c>
      <c r="K54" s="31">
        <v>92.5</v>
      </c>
      <c r="L54" s="31">
        <v>30.1</v>
      </c>
      <c r="M54" s="31">
        <v>39</v>
      </c>
      <c r="N54" s="31">
        <v>217</v>
      </c>
      <c r="O54" s="3">
        <f t="shared" si="5"/>
        <v>126.18350132175429</v>
      </c>
      <c r="P54" s="3">
        <f t="shared" si="6"/>
        <v>286.58221364123455</v>
      </c>
      <c r="Q54" s="3">
        <f t="shared" si="7"/>
        <v>183.19781764984722</v>
      </c>
      <c r="R54" s="3">
        <f t="shared" si="8"/>
        <v>17.591963638035832</v>
      </c>
      <c r="S54" s="3">
        <f t="shared" si="9"/>
        <v>234.55227379797805</v>
      </c>
      <c r="T54" s="3">
        <f t="shared" si="10"/>
        <v>17.591963638035832</v>
      </c>
      <c r="U54" s="71">
        <f t="shared" si="11"/>
        <v>4</v>
      </c>
      <c r="V54" s="3" t="str">
        <f>IF(U54='ITERASI-3'!U54,"Aman","Berubah")</f>
        <v>Aman</v>
      </c>
    </row>
    <row r="55" spans="1:22" x14ac:dyDescent="0.25">
      <c r="A55" s="64">
        <v>54</v>
      </c>
      <c r="B55" s="65">
        <v>2.2999999999999998</v>
      </c>
      <c r="C55" s="66">
        <v>90.9</v>
      </c>
      <c r="D55" s="66">
        <v>30.6</v>
      </c>
      <c r="E55" s="66">
        <v>40</v>
      </c>
      <c r="F55" s="66">
        <v>444</v>
      </c>
      <c r="G55" s="70">
        <v>5</v>
      </c>
      <c r="I55" s="35">
        <v>39</v>
      </c>
      <c r="J55" s="32">
        <v>0.91</v>
      </c>
      <c r="K55" s="31">
        <v>92.8</v>
      </c>
      <c r="L55" s="33">
        <v>30</v>
      </c>
      <c r="M55" s="31">
        <v>39</v>
      </c>
      <c r="N55" s="31">
        <v>224</v>
      </c>
      <c r="O55" s="3">
        <f t="shared" si="5"/>
        <v>119.18905904188878</v>
      </c>
      <c r="P55" s="3">
        <f t="shared" si="6"/>
        <v>279.58499761216785</v>
      </c>
      <c r="Q55" s="3">
        <f t="shared" si="7"/>
        <v>176.2010132159669</v>
      </c>
      <c r="R55" s="3">
        <f t="shared" si="8"/>
        <v>10.644845710367559</v>
      </c>
      <c r="S55" s="3">
        <f t="shared" si="9"/>
        <v>227.55469683768905</v>
      </c>
      <c r="T55" s="3">
        <f t="shared" si="10"/>
        <v>10.644845710367559</v>
      </c>
      <c r="U55" s="71">
        <f t="shared" si="11"/>
        <v>4</v>
      </c>
      <c r="V55" s="3" t="str">
        <f>IF(U55='ITERASI-3'!U55,"Aman","Berubah")</f>
        <v>Aman</v>
      </c>
    </row>
    <row r="56" spans="1:22" x14ac:dyDescent="0.25">
      <c r="A56" s="49">
        <v>55</v>
      </c>
      <c r="B56" s="50">
        <v>1.81</v>
      </c>
      <c r="C56" s="51">
        <v>91.9</v>
      </c>
      <c r="D56" s="51">
        <v>31.2</v>
      </c>
      <c r="E56" s="51">
        <v>40</v>
      </c>
      <c r="F56" s="51">
        <v>264</v>
      </c>
      <c r="G56" s="28">
        <v>4</v>
      </c>
      <c r="I56" s="35">
        <v>40</v>
      </c>
      <c r="J56" s="32">
        <v>0.91</v>
      </c>
      <c r="K56" s="31">
        <v>93.2</v>
      </c>
      <c r="L56" s="31">
        <v>30.1</v>
      </c>
      <c r="M56" s="31">
        <v>39</v>
      </c>
      <c r="N56" s="31">
        <v>219</v>
      </c>
      <c r="O56" s="3">
        <f t="shared" si="5"/>
        <v>124.19401504999435</v>
      </c>
      <c r="P56" s="3">
        <f t="shared" si="6"/>
        <v>284.58856171888652</v>
      </c>
      <c r="Q56" s="3">
        <f t="shared" si="7"/>
        <v>181.20337669315109</v>
      </c>
      <c r="R56" s="3">
        <f t="shared" si="8"/>
        <v>15.651739916691458</v>
      </c>
      <c r="S56" s="3">
        <f t="shared" si="9"/>
        <v>232.55806519933083</v>
      </c>
      <c r="T56" s="3">
        <f t="shared" si="10"/>
        <v>15.651739916691458</v>
      </c>
      <c r="U56" s="71">
        <f t="shared" si="11"/>
        <v>4</v>
      </c>
      <c r="V56" s="3" t="str">
        <f>IF(U56='ITERASI-3'!U56,"Aman","Berubah")</f>
        <v>Aman</v>
      </c>
    </row>
    <row r="57" spans="1:22" x14ac:dyDescent="0.25">
      <c r="A57" s="49">
        <v>56</v>
      </c>
      <c r="B57" s="50">
        <v>1.81</v>
      </c>
      <c r="C57" s="52">
        <v>90</v>
      </c>
      <c r="D57" s="51">
        <v>30.9</v>
      </c>
      <c r="E57" s="51">
        <v>40</v>
      </c>
      <c r="F57" s="51">
        <v>242</v>
      </c>
      <c r="G57" s="28">
        <v>4</v>
      </c>
      <c r="I57" s="35">
        <v>41</v>
      </c>
      <c r="J57" s="32">
        <v>0.91</v>
      </c>
      <c r="K57" s="31">
        <v>92.3</v>
      </c>
      <c r="L57" s="33">
        <v>30</v>
      </c>
      <c r="M57" s="31">
        <v>40</v>
      </c>
      <c r="N57" s="31">
        <v>223</v>
      </c>
      <c r="O57" s="3">
        <f t="shared" si="5"/>
        <v>120.17054856602459</v>
      </c>
      <c r="P57" s="3">
        <f t="shared" si="6"/>
        <v>280.57915772013212</v>
      </c>
      <c r="Q57" s="3">
        <f t="shared" si="7"/>
        <v>177.18280689258015</v>
      </c>
      <c r="R57" s="3">
        <f t="shared" si="8"/>
        <v>11.58852239539803</v>
      </c>
      <c r="S57" s="3">
        <f t="shared" si="9"/>
        <v>228.5497539987575</v>
      </c>
      <c r="T57" s="3">
        <f t="shared" si="10"/>
        <v>11.58852239539803</v>
      </c>
      <c r="U57" s="71">
        <f t="shared" si="11"/>
        <v>4</v>
      </c>
      <c r="V57" s="3" t="str">
        <f>IF(U57='ITERASI-3'!U57,"Aman","Berubah")</f>
        <v>Aman</v>
      </c>
    </row>
    <row r="58" spans="1:22" x14ac:dyDescent="0.25">
      <c r="A58" s="46">
        <v>57</v>
      </c>
      <c r="B58" s="47">
        <v>1.98</v>
      </c>
      <c r="C58" s="48">
        <v>90.4</v>
      </c>
      <c r="D58" s="48">
        <v>30.6</v>
      </c>
      <c r="E58" s="48">
        <v>40</v>
      </c>
      <c r="F58" s="48">
        <v>354</v>
      </c>
      <c r="G58" s="22">
        <v>1</v>
      </c>
      <c r="I58" s="35">
        <v>42</v>
      </c>
      <c r="J58" s="32">
        <v>0.91</v>
      </c>
      <c r="K58" s="31">
        <v>93.4</v>
      </c>
      <c r="L58" s="33">
        <v>30</v>
      </c>
      <c r="M58" s="31">
        <v>39</v>
      </c>
      <c r="N58" s="31">
        <v>223</v>
      </c>
      <c r="O58" s="3">
        <f t="shared" si="5"/>
        <v>120.19899380227909</v>
      </c>
      <c r="P58" s="3">
        <f t="shared" si="6"/>
        <v>280.59093667996257</v>
      </c>
      <c r="Q58" s="3">
        <f t="shared" si="7"/>
        <v>177.20623688704265</v>
      </c>
      <c r="R58" s="3">
        <f t="shared" si="8"/>
        <v>11.713234024326576</v>
      </c>
      <c r="S58" s="3">
        <f t="shared" si="9"/>
        <v>228.56031242656485</v>
      </c>
      <c r="T58" s="3">
        <f t="shared" si="10"/>
        <v>11.713234024326576</v>
      </c>
      <c r="U58" s="71">
        <f t="shared" si="11"/>
        <v>4</v>
      </c>
      <c r="V58" s="3" t="str">
        <f>IF(U58='ITERASI-3'!U58,"Aman","Berubah")</f>
        <v>Aman</v>
      </c>
    </row>
    <row r="59" spans="1:22" x14ac:dyDescent="0.25">
      <c r="A59" s="46">
        <v>58</v>
      </c>
      <c r="B59" s="47">
        <v>2.08</v>
      </c>
      <c r="C59" s="48">
        <v>90.8</v>
      </c>
      <c r="D59" s="48">
        <v>30.5</v>
      </c>
      <c r="E59" s="48">
        <v>40</v>
      </c>
      <c r="F59" s="48">
        <v>343</v>
      </c>
      <c r="G59" s="22">
        <v>1</v>
      </c>
      <c r="I59" s="35">
        <v>43</v>
      </c>
      <c r="J59" s="32">
        <v>0.91</v>
      </c>
      <c r="K59" s="31">
        <v>92.2</v>
      </c>
      <c r="L59" s="33">
        <v>30</v>
      </c>
      <c r="M59" s="31">
        <v>40</v>
      </c>
      <c r="N59" s="31">
        <v>234</v>
      </c>
      <c r="O59" s="3">
        <f t="shared" si="5"/>
        <v>109.17073159687131</v>
      </c>
      <c r="P59" s="3">
        <f t="shared" si="6"/>
        <v>269.57874975295687</v>
      </c>
      <c r="Q59" s="3">
        <f t="shared" si="7"/>
        <v>166.18342393772812</v>
      </c>
      <c r="R59" s="3">
        <f t="shared" si="8"/>
        <v>0.97243461806938614</v>
      </c>
      <c r="S59" s="3">
        <f t="shared" si="9"/>
        <v>217.5493717384669</v>
      </c>
      <c r="T59" s="3">
        <f t="shared" si="10"/>
        <v>0.97243461806938614</v>
      </c>
      <c r="U59" s="71">
        <f t="shared" si="11"/>
        <v>4</v>
      </c>
      <c r="V59" s="3" t="str">
        <f>IF(U59='ITERASI-3'!U59,"Aman","Berubah")</f>
        <v>Aman</v>
      </c>
    </row>
    <row r="60" spans="1:22" x14ac:dyDescent="0.25">
      <c r="A60" s="46">
        <v>59</v>
      </c>
      <c r="B60" s="47">
        <v>2.19</v>
      </c>
      <c r="C60" s="53">
        <v>91</v>
      </c>
      <c r="D60" s="48">
        <v>30.5</v>
      </c>
      <c r="E60" s="48">
        <v>40</v>
      </c>
      <c r="F60" s="48">
        <v>369</v>
      </c>
      <c r="G60" s="22">
        <v>1</v>
      </c>
      <c r="I60" s="35">
        <v>44</v>
      </c>
      <c r="J60" s="32">
        <v>0.91</v>
      </c>
      <c r="K60" s="31">
        <v>92.8</v>
      </c>
      <c r="L60" s="33">
        <v>30</v>
      </c>
      <c r="M60" s="31">
        <v>39</v>
      </c>
      <c r="N60" s="31">
        <v>238</v>
      </c>
      <c r="O60" s="3">
        <f t="shared" si="5"/>
        <v>105.19320673246573</v>
      </c>
      <c r="P60" s="3">
        <f t="shared" si="6"/>
        <v>265.58571288718809</v>
      </c>
      <c r="Q60" s="3">
        <f t="shared" si="7"/>
        <v>162.20397773071619</v>
      </c>
      <c r="R60" s="3">
        <f t="shared" si="8"/>
        <v>3.7090678939560293</v>
      </c>
      <c r="S60" s="3">
        <f t="shared" si="9"/>
        <v>213.55530273355387</v>
      </c>
      <c r="T60" s="3">
        <f t="shared" si="10"/>
        <v>3.7090678939560293</v>
      </c>
      <c r="U60" s="71">
        <f t="shared" si="11"/>
        <v>4</v>
      </c>
      <c r="V60" s="3" t="str">
        <f>IF(U60='ITERASI-3'!U60,"Aman","Berubah")</f>
        <v>Aman</v>
      </c>
    </row>
    <row r="61" spans="1:22" x14ac:dyDescent="0.25">
      <c r="A61" s="40">
        <v>60</v>
      </c>
      <c r="B61" s="41">
        <v>1.98</v>
      </c>
      <c r="C61" s="42">
        <v>91.1</v>
      </c>
      <c r="D61" s="42">
        <v>30.3</v>
      </c>
      <c r="E61" s="42">
        <v>40</v>
      </c>
      <c r="F61" s="42">
        <v>393</v>
      </c>
      <c r="G61" s="21">
        <v>3</v>
      </c>
      <c r="I61" s="35">
        <v>45</v>
      </c>
      <c r="J61" s="32">
        <v>0.91</v>
      </c>
      <c r="K61" s="31">
        <v>94.3</v>
      </c>
      <c r="L61" s="33">
        <v>30</v>
      </c>
      <c r="M61" s="31">
        <v>40</v>
      </c>
      <c r="N61" s="31">
        <v>244</v>
      </c>
      <c r="O61" s="3">
        <f t="shared" si="5"/>
        <v>99.218433694372223</v>
      </c>
      <c r="P61" s="3">
        <f t="shared" si="6"/>
        <v>259.60289626069039</v>
      </c>
      <c r="Q61" s="3">
        <f t="shared" si="7"/>
        <v>156.20802494857088</v>
      </c>
      <c r="R61" s="3">
        <f t="shared" si="8"/>
        <v>9.8326251822851933</v>
      </c>
      <c r="S61" s="3">
        <f t="shared" si="9"/>
        <v>207.57287670551193</v>
      </c>
      <c r="T61" s="3">
        <f t="shared" si="10"/>
        <v>9.8326251822851933</v>
      </c>
      <c r="U61" s="71">
        <f t="shared" si="11"/>
        <v>4</v>
      </c>
      <c r="V61" s="3" t="str">
        <f>IF(U61='ITERASI-3'!U61,"Aman","Berubah")</f>
        <v>Aman</v>
      </c>
    </row>
    <row r="62" spans="1:22" x14ac:dyDescent="0.25">
      <c r="A62" s="46">
        <v>61</v>
      </c>
      <c r="B62" s="47">
        <v>2.0099999999999998</v>
      </c>
      <c r="C62" s="48">
        <v>91.2</v>
      </c>
      <c r="D62" s="48">
        <v>30.3</v>
      </c>
      <c r="E62" s="48">
        <v>40</v>
      </c>
      <c r="F62" s="48">
        <v>298</v>
      </c>
      <c r="G62" s="22">
        <v>1</v>
      </c>
      <c r="I62" s="35">
        <v>46</v>
      </c>
      <c r="J62" s="32">
        <v>0.93</v>
      </c>
      <c r="K62" s="31">
        <v>93.5</v>
      </c>
      <c r="L62" s="31">
        <v>30.2</v>
      </c>
      <c r="M62" s="31">
        <v>39</v>
      </c>
      <c r="N62" s="31">
        <v>255</v>
      </c>
      <c r="O62" s="3">
        <f t="shared" si="5"/>
        <v>88.216431847601001</v>
      </c>
      <c r="P62" s="3">
        <f t="shared" si="6"/>
        <v>248.59472659289438</v>
      </c>
      <c r="Q62" s="3">
        <f t="shared" si="7"/>
        <v>145.21628487076327</v>
      </c>
      <c r="R62" s="3">
        <f t="shared" si="8"/>
        <v>20.543248747129073</v>
      </c>
      <c r="S62" s="3">
        <f t="shared" si="9"/>
        <v>196.56410432079917</v>
      </c>
      <c r="T62" s="3">
        <f t="shared" si="10"/>
        <v>20.543248747129073</v>
      </c>
      <c r="U62" s="71">
        <f t="shared" si="11"/>
        <v>4</v>
      </c>
      <c r="V62" s="3" t="str">
        <f>IF(U62='ITERASI-3'!U62,"Aman","Berubah")</f>
        <v>Aman</v>
      </c>
    </row>
    <row r="63" spans="1:22" x14ac:dyDescent="0.25">
      <c r="A63" s="49">
        <v>62</v>
      </c>
      <c r="B63" s="50">
        <v>2.12</v>
      </c>
      <c r="C63" s="51">
        <v>91.2</v>
      </c>
      <c r="D63" s="51">
        <v>30.4</v>
      </c>
      <c r="E63" s="51">
        <v>40</v>
      </c>
      <c r="F63" s="51">
        <v>261</v>
      </c>
      <c r="G63" s="28">
        <v>4</v>
      </c>
      <c r="I63" s="35">
        <v>47</v>
      </c>
      <c r="J63" s="32">
        <v>0.91</v>
      </c>
      <c r="K63" s="33">
        <v>92</v>
      </c>
      <c r="L63" s="31">
        <v>30.2</v>
      </c>
      <c r="M63" s="31">
        <v>39</v>
      </c>
      <c r="N63" s="31">
        <v>253</v>
      </c>
      <c r="O63" s="3">
        <f t="shared" si="5"/>
        <v>90.187163315351057</v>
      </c>
      <c r="P63" s="3">
        <f t="shared" si="6"/>
        <v>250.57992059237631</v>
      </c>
      <c r="Q63" s="3">
        <f t="shared" si="7"/>
        <v>147.20295646374319</v>
      </c>
      <c r="R63" s="3">
        <f t="shared" si="8"/>
        <v>18.46271516621113</v>
      </c>
      <c r="S63" s="3">
        <f t="shared" si="9"/>
        <v>198.5503143427878</v>
      </c>
      <c r="T63" s="3">
        <f t="shared" si="10"/>
        <v>18.46271516621113</v>
      </c>
      <c r="U63" s="71">
        <f t="shared" si="11"/>
        <v>4</v>
      </c>
      <c r="V63" s="3" t="str">
        <f>IF(U63='ITERASI-3'!U63,"Aman","Berubah")</f>
        <v>Aman</v>
      </c>
    </row>
    <row r="64" spans="1:22" x14ac:dyDescent="0.25">
      <c r="A64" s="49">
        <v>63</v>
      </c>
      <c r="B64" s="50">
        <v>2.23</v>
      </c>
      <c r="C64" s="51">
        <v>91.1</v>
      </c>
      <c r="D64" s="51">
        <v>30.4</v>
      </c>
      <c r="E64" s="51">
        <v>40</v>
      </c>
      <c r="F64" s="51">
        <v>266</v>
      </c>
      <c r="G64" s="28">
        <v>4</v>
      </c>
      <c r="I64" s="35">
        <v>48</v>
      </c>
      <c r="J64" s="32">
        <v>0.93</v>
      </c>
      <c r="K64" s="31">
        <v>92.5</v>
      </c>
      <c r="L64" s="31">
        <v>30.2</v>
      </c>
      <c r="M64" s="31">
        <v>39</v>
      </c>
      <c r="N64" s="31">
        <v>235</v>
      </c>
      <c r="O64" s="3">
        <f t="shared" si="5"/>
        <v>108.18766300678558</v>
      </c>
      <c r="P64" s="3">
        <f t="shared" si="6"/>
        <v>268.58293920622185</v>
      </c>
      <c r="Q64" s="3">
        <f t="shared" si="7"/>
        <v>165.20119871942012</v>
      </c>
      <c r="R64" s="3">
        <f t="shared" si="8"/>
        <v>1.2195455336484986</v>
      </c>
      <c r="S64" s="3">
        <f t="shared" si="9"/>
        <v>216.552894689374</v>
      </c>
      <c r="T64" s="3">
        <f t="shared" si="10"/>
        <v>1.2195455336484986</v>
      </c>
      <c r="U64" s="71">
        <f t="shared" si="11"/>
        <v>4</v>
      </c>
      <c r="V64" s="3" t="str">
        <f>IF(U64='ITERASI-3'!U64,"Aman","Berubah")</f>
        <v>Aman</v>
      </c>
    </row>
    <row r="65" spans="1:22" x14ac:dyDescent="0.25">
      <c r="A65" s="49">
        <v>64</v>
      </c>
      <c r="B65" s="50">
        <v>2.0099999999999998</v>
      </c>
      <c r="C65" s="52">
        <v>91</v>
      </c>
      <c r="D65" s="51">
        <v>30.4</v>
      </c>
      <c r="E65" s="51">
        <v>40</v>
      </c>
      <c r="F65" s="51">
        <v>264</v>
      </c>
      <c r="G65" s="28">
        <v>4</v>
      </c>
      <c r="I65" s="35">
        <v>49</v>
      </c>
      <c r="J65" s="32">
        <v>0.91</v>
      </c>
      <c r="K65" s="31">
        <v>92.1</v>
      </c>
      <c r="L65" s="31">
        <v>30.2</v>
      </c>
      <c r="M65" s="31">
        <v>39</v>
      </c>
      <c r="N65" s="31">
        <v>231</v>
      </c>
      <c r="O65" s="3">
        <f t="shared" si="5"/>
        <v>112.18230794712456</v>
      </c>
      <c r="P65" s="3">
        <f t="shared" si="6"/>
        <v>272.57987721257871</v>
      </c>
      <c r="Q65" s="3">
        <f t="shared" si="7"/>
        <v>169.19856301103744</v>
      </c>
      <c r="R65" s="3">
        <f t="shared" si="8"/>
        <v>3.6609146060904414</v>
      </c>
      <c r="S65" s="3">
        <f t="shared" si="9"/>
        <v>220.55033038903105</v>
      </c>
      <c r="T65" s="3">
        <f t="shared" si="10"/>
        <v>3.6609146060904414</v>
      </c>
      <c r="U65" s="71">
        <f t="shared" si="11"/>
        <v>4</v>
      </c>
      <c r="V65" s="3" t="str">
        <f>IF(U65='ITERASI-3'!U65,"Aman","Berubah")</f>
        <v>Aman</v>
      </c>
    </row>
    <row r="66" spans="1:22" x14ac:dyDescent="0.25">
      <c r="A66" s="46">
        <v>65</v>
      </c>
      <c r="B66" s="47">
        <v>1.98</v>
      </c>
      <c r="C66" s="48">
        <v>91.5</v>
      </c>
      <c r="D66" s="48">
        <v>30.4</v>
      </c>
      <c r="E66" s="48">
        <v>40</v>
      </c>
      <c r="F66" s="48">
        <v>310</v>
      </c>
      <c r="G66" s="22">
        <v>1</v>
      </c>
      <c r="I66" s="35">
        <v>50</v>
      </c>
      <c r="J66" s="32">
        <v>0.93</v>
      </c>
      <c r="K66" s="31">
        <v>92.2</v>
      </c>
      <c r="L66" s="31">
        <v>30.1</v>
      </c>
      <c r="M66" s="31">
        <v>39</v>
      </c>
      <c r="N66" s="31">
        <v>232</v>
      </c>
      <c r="O66" s="3">
        <f t="shared" si="5"/>
        <v>111.18333321485076</v>
      </c>
      <c r="P66" s="3">
        <f t="shared" si="6"/>
        <v>271.58050283178898</v>
      </c>
      <c r="Q66" s="3">
        <f t="shared" si="7"/>
        <v>168.19900730483917</v>
      </c>
      <c r="R66" s="3">
        <f t="shared" si="8"/>
        <v>2.7125556169982197</v>
      </c>
      <c r="S66" s="3">
        <f t="shared" si="9"/>
        <v>219.5507930839733</v>
      </c>
      <c r="T66" s="3">
        <f t="shared" si="10"/>
        <v>2.7125556169982197</v>
      </c>
      <c r="U66" s="71">
        <f t="shared" si="11"/>
        <v>4</v>
      </c>
      <c r="V66" s="3" t="str">
        <f>IF(U66='ITERASI-3'!U66,"Aman","Berubah")</f>
        <v>Aman</v>
      </c>
    </row>
    <row r="67" spans="1:22" x14ac:dyDescent="0.25">
      <c r="A67" s="64">
        <v>66</v>
      </c>
      <c r="B67" s="65">
        <v>1.98</v>
      </c>
      <c r="C67" s="68">
        <v>91</v>
      </c>
      <c r="D67" s="66">
        <v>30.4</v>
      </c>
      <c r="E67" s="66">
        <v>40</v>
      </c>
      <c r="F67" s="66">
        <v>447</v>
      </c>
      <c r="G67" s="70">
        <v>5</v>
      </c>
      <c r="I67" s="58">
        <v>51</v>
      </c>
      <c r="J67" s="59">
        <v>2.08</v>
      </c>
      <c r="K67" s="60">
        <v>91.4</v>
      </c>
      <c r="L67" s="60">
        <v>30.4</v>
      </c>
      <c r="M67" s="60">
        <v>42</v>
      </c>
      <c r="N67" s="60">
        <v>481</v>
      </c>
      <c r="O67" s="3">
        <f t="shared" si="5"/>
        <v>137.84745050627646</v>
      </c>
      <c r="P67" s="3">
        <f t="shared" si="6"/>
        <v>22.697256374698128</v>
      </c>
      <c r="Q67" s="3">
        <f t="shared" si="7"/>
        <v>80.8362071825903</v>
      </c>
      <c r="R67" s="3">
        <f t="shared" si="8"/>
        <v>246.45779677524638</v>
      </c>
      <c r="S67" s="3">
        <f t="shared" si="9"/>
        <v>29.554319299489837</v>
      </c>
      <c r="T67" s="3">
        <f t="shared" si="10"/>
        <v>22.697256374698128</v>
      </c>
      <c r="U67" s="71">
        <f t="shared" si="11"/>
        <v>2</v>
      </c>
      <c r="V67" s="3" t="str">
        <f>IF(U67='ITERASI-3'!U67,"Aman","Berubah")</f>
        <v>Aman</v>
      </c>
    </row>
    <row r="68" spans="1:22" x14ac:dyDescent="0.25">
      <c r="A68" s="40">
        <v>67</v>
      </c>
      <c r="B68" s="41">
        <v>1.91</v>
      </c>
      <c r="C68" s="42">
        <v>91.5</v>
      </c>
      <c r="D68" s="42">
        <v>30.4</v>
      </c>
      <c r="E68" s="42">
        <v>43</v>
      </c>
      <c r="F68" s="42">
        <v>398</v>
      </c>
      <c r="G68" s="21">
        <v>3</v>
      </c>
      <c r="I68" s="35">
        <v>52</v>
      </c>
      <c r="J68" s="32">
        <v>2.23</v>
      </c>
      <c r="K68" s="31">
        <v>91.4</v>
      </c>
      <c r="L68" s="31">
        <v>30.3</v>
      </c>
      <c r="M68" s="31">
        <v>40</v>
      </c>
      <c r="N68" s="31">
        <v>263</v>
      </c>
      <c r="O68" s="3">
        <f t="shared" si="5"/>
        <v>80.166360614900213</v>
      </c>
      <c r="P68" s="3">
        <f t="shared" si="6"/>
        <v>240.57523463226082</v>
      </c>
      <c r="Q68" s="3">
        <f t="shared" si="7"/>
        <v>137.18583645916223</v>
      </c>
      <c r="R68" s="3">
        <f t="shared" si="8"/>
        <v>28.465144420223801</v>
      </c>
      <c r="S68" s="3">
        <f t="shared" si="9"/>
        <v>188.54907443706634</v>
      </c>
      <c r="T68" s="3">
        <f t="shared" si="10"/>
        <v>28.465144420223801</v>
      </c>
      <c r="U68" s="71">
        <f t="shared" si="11"/>
        <v>4</v>
      </c>
      <c r="V68" s="3" t="str">
        <f>IF(U68='ITERASI-3'!U68,"Aman","Berubah")</f>
        <v>Aman</v>
      </c>
    </row>
    <row r="69" spans="1:22" x14ac:dyDescent="0.25">
      <c r="A69" s="40">
        <v>68</v>
      </c>
      <c r="B69" s="41">
        <v>1.88</v>
      </c>
      <c r="C69" s="42">
        <v>91.4</v>
      </c>
      <c r="D69" s="42">
        <v>30.3</v>
      </c>
      <c r="E69" s="42">
        <v>42</v>
      </c>
      <c r="F69" s="42">
        <v>390</v>
      </c>
      <c r="G69" s="21">
        <v>3</v>
      </c>
      <c r="I69" s="35">
        <v>53</v>
      </c>
      <c r="J69" s="32">
        <v>1.85</v>
      </c>
      <c r="K69" s="31">
        <v>85.9</v>
      </c>
      <c r="L69" s="31">
        <v>31.9</v>
      </c>
      <c r="M69" s="31">
        <v>40</v>
      </c>
      <c r="N69" s="31">
        <v>269</v>
      </c>
      <c r="O69" s="3">
        <f t="shared" si="5"/>
        <v>74.364947639301931</v>
      </c>
      <c r="P69" s="3">
        <f t="shared" si="6"/>
        <v>234.62043164852196</v>
      </c>
      <c r="Q69" s="3">
        <f t="shared" si="7"/>
        <v>131.31745831508215</v>
      </c>
      <c r="R69" s="3">
        <f t="shared" si="8"/>
        <v>34.973245300718062</v>
      </c>
      <c r="S69" s="3">
        <f t="shared" si="9"/>
        <v>182.62651171219719</v>
      </c>
      <c r="T69" s="3">
        <f t="shared" si="10"/>
        <v>34.973245300718062</v>
      </c>
      <c r="U69" s="71">
        <f t="shared" si="11"/>
        <v>4</v>
      </c>
      <c r="V69" s="3" t="str">
        <f>IF(U69='ITERASI-3'!U69,"Aman","Berubah")</f>
        <v>Aman</v>
      </c>
    </row>
    <row r="70" spans="1:22" x14ac:dyDescent="0.25">
      <c r="A70" s="40">
        <v>69</v>
      </c>
      <c r="B70" s="41">
        <v>1.95</v>
      </c>
      <c r="C70" s="42">
        <v>91.3</v>
      </c>
      <c r="D70" s="42">
        <v>30.4</v>
      </c>
      <c r="E70" s="42">
        <v>42</v>
      </c>
      <c r="F70" s="42">
        <v>380</v>
      </c>
      <c r="G70" s="21">
        <v>3</v>
      </c>
      <c r="I70" s="35">
        <v>54</v>
      </c>
      <c r="J70" s="32">
        <v>2.2999999999999998</v>
      </c>
      <c r="K70" s="31">
        <v>90.9</v>
      </c>
      <c r="L70" s="31">
        <v>30.6</v>
      </c>
      <c r="M70" s="31">
        <v>40</v>
      </c>
      <c r="N70" s="31">
        <v>444</v>
      </c>
      <c r="O70" s="3">
        <f t="shared" si="5"/>
        <v>100.84981116036032</v>
      </c>
      <c r="P70" s="3">
        <f t="shared" si="6"/>
        <v>59.582696587625669</v>
      </c>
      <c r="Q70" s="3">
        <f t="shared" si="7"/>
        <v>43.901179084393604</v>
      </c>
      <c r="R70" s="3">
        <f t="shared" si="8"/>
        <v>209.44931290351155</v>
      </c>
      <c r="S70" s="3">
        <f t="shared" si="9"/>
        <v>7.6502886565753752</v>
      </c>
      <c r="T70" s="3">
        <f t="shared" si="10"/>
        <v>7.6502886565753752</v>
      </c>
      <c r="U70" s="71">
        <f t="shared" si="11"/>
        <v>5</v>
      </c>
      <c r="V70" s="3" t="str">
        <f>IF(U70='ITERASI-3'!U70,"Aman","Berubah")</f>
        <v>Aman</v>
      </c>
    </row>
    <row r="71" spans="1:22" x14ac:dyDescent="0.25">
      <c r="A71" s="40">
        <v>70</v>
      </c>
      <c r="B71" s="41">
        <v>2.0499999999999998</v>
      </c>
      <c r="C71" s="42">
        <v>91.5</v>
      </c>
      <c r="D71" s="42">
        <v>30.3</v>
      </c>
      <c r="E71" s="42">
        <v>40</v>
      </c>
      <c r="F71" s="42">
        <v>390</v>
      </c>
      <c r="G71" s="21">
        <v>3</v>
      </c>
      <c r="I71" s="35">
        <v>55</v>
      </c>
      <c r="J71" s="32">
        <v>1.81</v>
      </c>
      <c r="K71" s="31">
        <v>91.9</v>
      </c>
      <c r="L71" s="31">
        <v>31.2</v>
      </c>
      <c r="M71" s="31">
        <v>40</v>
      </c>
      <c r="N71" s="31">
        <v>264</v>
      </c>
      <c r="O71" s="3">
        <f t="shared" si="5"/>
        <v>79.175721328715625</v>
      </c>
      <c r="P71" s="3">
        <f t="shared" si="6"/>
        <v>239.57984897034444</v>
      </c>
      <c r="Q71" s="3">
        <f t="shared" si="7"/>
        <v>136.18963760751652</v>
      </c>
      <c r="R71" s="3">
        <f t="shared" si="8"/>
        <v>29.476551625878614</v>
      </c>
      <c r="S71" s="3">
        <f t="shared" si="9"/>
        <v>187.55291243268786</v>
      </c>
      <c r="T71" s="3">
        <f t="shared" si="10"/>
        <v>29.476551625878614</v>
      </c>
      <c r="U71" s="71">
        <f t="shared" si="11"/>
        <v>4</v>
      </c>
      <c r="V71" s="3" t="str">
        <f>IF(U71='ITERASI-3'!U71,"Aman","Berubah")</f>
        <v>Aman</v>
      </c>
    </row>
    <row r="72" spans="1:22" x14ac:dyDescent="0.25">
      <c r="A72" s="40">
        <v>71</v>
      </c>
      <c r="B72" s="41">
        <v>2.08</v>
      </c>
      <c r="C72" s="42">
        <v>91.4</v>
      </c>
      <c r="D72" s="42">
        <v>30.3</v>
      </c>
      <c r="E72" s="42">
        <v>47</v>
      </c>
      <c r="F72" s="42">
        <v>382</v>
      </c>
      <c r="G72" s="21">
        <v>3</v>
      </c>
      <c r="I72" s="35">
        <v>56</v>
      </c>
      <c r="J72" s="32">
        <v>1.81</v>
      </c>
      <c r="K72" s="33">
        <v>90</v>
      </c>
      <c r="L72" s="31">
        <v>30.9</v>
      </c>
      <c r="M72" s="31">
        <v>40</v>
      </c>
      <c r="N72" s="31">
        <v>242</v>
      </c>
      <c r="O72" s="3">
        <f t="shared" si="5"/>
        <v>101.17106984824379</v>
      </c>
      <c r="P72" s="3">
        <f t="shared" si="6"/>
        <v>261.57324793000726</v>
      </c>
      <c r="Q72" s="3">
        <f t="shared" si="7"/>
        <v>158.19115248647759</v>
      </c>
      <c r="R72" s="3">
        <f t="shared" si="8"/>
        <v>7.6969825384712287</v>
      </c>
      <c r="S72" s="3">
        <f t="shared" si="9"/>
        <v>209.55054599217786</v>
      </c>
      <c r="T72" s="3">
        <f t="shared" si="10"/>
        <v>7.6969825384712287</v>
      </c>
      <c r="U72" s="71">
        <f t="shared" si="11"/>
        <v>4</v>
      </c>
      <c r="V72" s="3" t="str">
        <f>IF(U72='ITERASI-3'!U72,"Aman","Berubah")</f>
        <v>Aman</v>
      </c>
    </row>
    <row r="73" spans="1:22" x14ac:dyDescent="0.25">
      <c r="A73" s="40">
        <v>72</v>
      </c>
      <c r="B73" s="41">
        <v>1.98</v>
      </c>
      <c r="C73" s="42">
        <v>91.3</v>
      </c>
      <c r="D73" s="42">
        <v>30.4</v>
      </c>
      <c r="E73" s="42">
        <v>55</v>
      </c>
      <c r="F73" s="42">
        <v>393</v>
      </c>
      <c r="G73" s="21">
        <v>3</v>
      </c>
      <c r="I73" s="35">
        <v>57</v>
      </c>
      <c r="J73" s="32">
        <v>1.98</v>
      </c>
      <c r="K73" s="31">
        <v>90.4</v>
      </c>
      <c r="L73" s="31">
        <v>30.6</v>
      </c>
      <c r="M73" s="31">
        <v>40</v>
      </c>
      <c r="N73" s="31">
        <v>354</v>
      </c>
      <c r="O73" s="3">
        <f t="shared" si="5"/>
        <v>10.91868174645332</v>
      </c>
      <c r="P73" s="3">
        <f t="shared" si="6"/>
        <v>149.57335616850415</v>
      </c>
      <c r="Q73" s="3">
        <f t="shared" si="7"/>
        <v>46.236047174616203</v>
      </c>
      <c r="R73" s="3">
        <f t="shared" si="8"/>
        <v>119.45474806701108</v>
      </c>
      <c r="S73" s="3">
        <f t="shared" si="9"/>
        <v>97.552119254654755</v>
      </c>
      <c r="T73" s="3">
        <f t="shared" si="10"/>
        <v>10.91868174645332</v>
      </c>
      <c r="U73" s="71">
        <f t="shared" si="11"/>
        <v>1</v>
      </c>
      <c r="V73" s="3" t="str">
        <f>IF(U73='ITERASI-3'!U73,"Aman","Berubah")</f>
        <v>Aman</v>
      </c>
    </row>
    <row r="74" spans="1:22" x14ac:dyDescent="0.25">
      <c r="A74" s="46">
        <v>73</v>
      </c>
      <c r="B74" s="47">
        <v>1.95</v>
      </c>
      <c r="C74" s="48">
        <v>91.3</v>
      </c>
      <c r="D74" s="48">
        <v>30.3</v>
      </c>
      <c r="E74" s="48">
        <v>50</v>
      </c>
      <c r="F74" s="48">
        <v>362</v>
      </c>
      <c r="G74" s="22">
        <v>1</v>
      </c>
      <c r="I74" s="35">
        <v>58</v>
      </c>
      <c r="J74" s="32">
        <v>2.08</v>
      </c>
      <c r="K74" s="31">
        <v>90.8</v>
      </c>
      <c r="L74" s="31">
        <v>30.5</v>
      </c>
      <c r="M74" s="31">
        <v>40</v>
      </c>
      <c r="N74" s="31">
        <v>343</v>
      </c>
      <c r="O74" s="3">
        <f t="shared" si="5"/>
        <v>1.1430018309677188</v>
      </c>
      <c r="P74" s="3">
        <f t="shared" si="6"/>
        <v>160.57398300586351</v>
      </c>
      <c r="Q74" s="3">
        <f t="shared" si="7"/>
        <v>57.216422977440104</v>
      </c>
      <c r="R74" s="3">
        <f t="shared" si="8"/>
        <v>108.45223645139201</v>
      </c>
      <c r="S74" s="3">
        <f t="shared" si="9"/>
        <v>108.55038448146733</v>
      </c>
      <c r="T74" s="3">
        <f t="shared" si="10"/>
        <v>1.1430018309677188</v>
      </c>
      <c r="U74" s="71">
        <f t="shared" si="11"/>
        <v>1</v>
      </c>
      <c r="V74" s="3" t="str">
        <f>IF(U74='ITERASI-3'!U74,"Aman","Berubah")</f>
        <v>Aman</v>
      </c>
    </row>
    <row r="75" spans="1:22" x14ac:dyDescent="0.25">
      <c r="A75" s="46">
        <v>74</v>
      </c>
      <c r="B75" s="47">
        <v>2.0099999999999998</v>
      </c>
      <c r="C75" s="48">
        <v>91.2</v>
      </c>
      <c r="D75" s="48">
        <v>30.4</v>
      </c>
      <c r="E75" s="48">
        <v>47</v>
      </c>
      <c r="F75" s="48">
        <v>364</v>
      </c>
      <c r="G75" s="22">
        <v>1</v>
      </c>
      <c r="I75" s="35">
        <v>59</v>
      </c>
      <c r="J75" s="32">
        <v>2.19</v>
      </c>
      <c r="K75" s="33">
        <v>91</v>
      </c>
      <c r="L75" s="31">
        <v>30.5</v>
      </c>
      <c r="M75" s="31">
        <v>40</v>
      </c>
      <c r="N75" s="31">
        <v>369</v>
      </c>
      <c r="O75" s="3">
        <f t="shared" si="5"/>
        <v>25.867611643384574</v>
      </c>
      <c r="P75" s="3">
        <f t="shared" si="6"/>
        <v>134.57589543693572</v>
      </c>
      <c r="Q75" s="3">
        <f t="shared" si="7"/>
        <v>31.256133131488522</v>
      </c>
      <c r="R75" s="3">
        <f t="shared" si="8"/>
        <v>134.45035486163567</v>
      </c>
      <c r="S75" s="3">
        <f t="shared" si="9"/>
        <v>82.553045085524033</v>
      </c>
      <c r="T75" s="3">
        <f t="shared" si="10"/>
        <v>25.867611643384574</v>
      </c>
      <c r="U75" s="71">
        <f t="shared" si="11"/>
        <v>1</v>
      </c>
      <c r="V75" s="3" t="str">
        <f>IF(U75='ITERASI-3'!U75,"Aman","Berubah")</f>
        <v>Aman</v>
      </c>
    </row>
    <row r="76" spans="1:22" x14ac:dyDescent="0.25">
      <c r="A76" s="46">
        <v>75</v>
      </c>
      <c r="B76" s="47">
        <v>1.98</v>
      </c>
      <c r="C76" s="48">
        <v>91.2</v>
      </c>
      <c r="D76" s="48">
        <v>30.4</v>
      </c>
      <c r="E76" s="48">
        <v>42</v>
      </c>
      <c r="F76" s="48">
        <v>357</v>
      </c>
      <c r="G76" s="22">
        <v>1</v>
      </c>
      <c r="I76" s="35">
        <v>60</v>
      </c>
      <c r="J76" s="32">
        <v>1.98</v>
      </c>
      <c r="K76" s="31">
        <v>91.1</v>
      </c>
      <c r="L76" s="31">
        <v>30.3</v>
      </c>
      <c r="M76" s="31">
        <v>40</v>
      </c>
      <c r="N76" s="31">
        <v>393</v>
      </c>
      <c r="O76" s="3">
        <f t="shared" si="5"/>
        <v>49.852421474486157</v>
      </c>
      <c r="P76" s="3">
        <f t="shared" si="6"/>
        <v>110.57574141644231</v>
      </c>
      <c r="Q76" s="3">
        <f t="shared" si="7"/>
        <v>7.5154546325111697</v>
      </c>
      <c r="R76" s="3">
        <f t="shared" si="8"/>
        <v>158.44756704481063</v>
      </c>
      <c r="S76" s="3">
        <f t="shared" si="9"/>
        <v>58.551776373812331</v>
      </c>
      <c r="T76" s="3">
        <f t="shared" si="10"/>
        <v>7.5154546325111697</v>
      </c>
      <c r="U76" s="71">
        <f t="shared" si="11"/>
        <v>3</v>
      </c>
      <c r="V76" s="3" t="str">
        <f>IF(U76='ITERASI-3'!U76,"Aman","Berubah")</f>
        <v>Aman</v>
      </c>
    </row>
    <row r="77" spans="1:22" x14ac:dyDescent="0.25">
      <c r="A77" s="40">
        <v>76</v>
      </c>
      <c r="B77" s="41">
        <v>1.95</v>
      </c>
      <c r="C77" s="54">
        <v>91</v>
      </c>
      <c r="D77" s="42">
        <v>30.4</v>
      </c>
      <c r="E77" s="42">
        <v>40</v>
      </c>
      <c r="F77" s="42">
        <v>410</v>
      </c>
      <c r="G77" s="21">
        <v>3</v>
      </c>
      <c r="I77" s="35">
        <v>61</v>
      </c>
      <c r="J77" s="32">
        <v>2.0099999999999998</v>
      </c>
      <c r="K77" s="31">
        <v>91.2</v>
      </c>
      <c r="L77" s="31">
        <v>30.3</v>
      </c>
      <c r="M77" s="31">
        <v>40</v>
      </c>
      <c r="N77" s="31">
        <v>298</v>
      </c>
      <c r="O77" s="3">
        <f t="shared" si="5"/>
        <v>45.169695308228782</v>
      </c>
      <c r="P77" s="3">
        <f t="shared" si="6"/>
        <v>205.57423554124514</v>
      </c>
      <c r="Q77" s="3">
        <f t="shared" si="7"/>
        <v>102.19151982919132</v>
      </c>
      <c r="R77" s="3">
        <f t="shared" si="8"/>
        <v>63.451837782489086</v>
      </c>
      <c r="S77" s="3">
        <f t="shared" si="9"/>
        <v>153.54814956459342</v>
      </c>
      <c r="T77" s="3">
        <f t="shared" si="10"/>
        <v>45.169695308228782</v>
      </c>
      <c r="U77" s="71">
        <f t="shared" si="11"/>
        <v>1</v>
      </c>
      <c r="V77" s="3" t="str">
        <f>IF(U77='ITERASI-3'!U77,"Aman","Berubah")</f>
        <v>Aman</v>
      </c>
    </row>
    <row r="78" spans="1:22" x14ac:dyDescent="0.25">
      <c r="A78" s="40">
        <v>77</v>
      </c>
      <c r="B78" s="41">
        <v>2.0499999999999998</v>
      </c>
      <c r="C78" s="54">
        <v>91</v>
      </c>
      <c r="D78" s="42">
        <v>30.4</v>
      </c>
      <c r="E78" s="42">
        <v>45</v>
      </c>
      <c r="F78" s="42">
        <v>413</v>
      </c>
      <c r="G78" s="21">
        <v>3</v>
      </c>
      <c r="I78" s="35">
        <v>62</v>
      </c>
      <c r="J78" s="32">
        <v>2.12</v>
      </c>
      <c r="K78" s="31">
        <v>91.2</v>
      </c>
      <c r="L78" s="31">
        <v>30.4</v>
      </c>
      <c r="M78" s="31">
        <v>40</v>
      </c>
      <c r="N78" s="31">
        <v>261</v>
      </c>
      <c r="O78" s="3">
        <f t="shared" si="5"/>
        <v>82.165197591747173</v>
      </c>
      <c r="P78" s="3">
        <f t="shared" si="6"/>
        <v>242.5742006446014</v>
      </c>
      <c r="Q78" s="3">
        <f t="shared" si="7"/>
        <v>139.18555286020171</v>
      </c>
      <c r="R78" s="3">
        <f t="shared" si="8"/>
        <v>26.466645343773493</v>
      </c>
      <c r="S78" s="3">
        <f t="shared" si="9"/>
        <v>190.54831152655183</v>
      </c>
      <c r="T78" s="3">
        <f t="shared" si="10"/>
        <v>26.466645343773493</v>
      </c>
      <c r="U78" s="71">
        <f t="shared" si="11"/>
        <v>4</v>
      </c>
      <c r="V78" s="3" t="str">
        <f>IF(U78='ITERASI-3'!U78,"Aman","Berubah")</f>
        <v>Aman</v>
      </c>
    </row>
    <row r="79" spans="1:22" x14ac:dyDescent="0.25">
      <c r="A79" s="46">
        <v>78</v>
      </c>
      <c r="B79" s="47">
        <v>2.08</v>
      </c>
      <c r="C79" s="53">
        <v>91</v>
      </c>
      <c r="D79" s="48">
        <v>30.4</v>
      </c>
      <c r="E79" s="48">
        <v>41</v>
      </c>
      <c r="F79" s="48">
        <v>354</v>
      </c>
      <c r="G79" s="22">
        <v>1</v>
      </c>
      <c r="I79" s="35">
        <v>63</v>
      </c>
      <c r="J79" s="32">
        <v>2.23</v>
      </c>
      <c r="K79" s="31">
        <v>91.1</v>
      </c>
      <c r="L79" s="31">
        <v>30.4</v>
      </c>
      <c r="M79" s="31">
        <v>40</v>
      </c>
      <c r="N79" s="31">
        <v>266</v>
      </c>
      <c r="O79" s="3">
        <f t="shared" si="5"/>
        <v>77.166260049504132</v>
      </c>
      <c r="P79" s="3">
        <f t="shared" si="6"/>
        <v>237.57421836692012</v>
      </c>
      <c r="Q79" s="3">
        <f t="shared" si="7"/>
        <v>134.18704753067638</v>
      </c>
      <c r="R79" s="3">
        <f t="shared" si="8"/>
        <v>31.467726009318365</v>
      </c>
      <c r="S79" s="3">
        <f t="shared" si="9"/>
        <v>185.5488438958173</v>
      </c>
      <c r="T79" s="3">
        <f t="shared" si="10"/>
        <v>31.467726009318365</v>
      </c>
      <c r="U79" s="71">
        <f t="shared" si="11"/>
        <v>4</v>
      </c>
      <c r="V79" s="3" t="str">
        <f>IF(U79='ITERASI-3'!U79,"Aman","Berubah")</f>
        <v>Aman</v>
      </c>
    </row>
    <row r="80" spans="1:22" x14ac:dyDescent="0.25">
      <c r="A80" s="40">
        <v>79</v>
      </c>
      <c r="B80" s="41">
        <v>2.12</v>
      </c>
      <c r="C80" s="42">
        <v>91.1</v>
      </c>
      <c r="D80" s="42">
        <v>30.3</v>
      </c>
      <c r="E80" s="42">
        <v>43</v>
      </c>
      <c r="F80" s="42">
        <v>404</v>
      </c>
      <c r="G80" s="21">
        <v>3</v>
      </c>
      <c r="I80" s="58">
        <v>64</v>
      </c>
      <c r="J80" s="59">
        <v>2.0099999999999998</v>
      </c>
      <c r="K80" s="61">
        <v>91</v>
      </c>
      <c r="L80" s="60">
        <v>30.4</v>
      </c>
      <c r="M80" s="60">
        <v>40</v>
      </c>
      <c r="N80" s="60">
        <v>264</v>
      </c>
      <c r="O80" s="3">
        <f t="shared" si="5"/>
        <v>79.164830080071823</v>
      </c>
      <c r="P80" s="3">
        <f t="shared" si="6"/>
        <v>239.57330349381328</v>
      </c>
      <c r="Q80" s="3">
        <f t="shared" si="7"/>
        <v>136.18612285520629</v>
      </c>
      <c r="R80" s="3">
        <f t="shared" si="8"/>
        <v>29.46499893805791</v>
      </c>
      <c r="S80" s="3">
        <f t="shared" si="9"/>
        <v>187.54769734700903</v>
      </c>
      <c r="T80" s="3">
        <f t="shared" si="10"/>
        <v>29.46499893805791</v>
      </c>
      <c r="U80" s="71">
        <f t="shared" si="11"/>
        <v>4</v>
      </c>
      <c r="V80" s="3" t="str">
        <f>IF(U80='ITERASI-3'!U80,"Aman","Berubah")</f>
        <v>Aman</v>
      </c>
    </row>
    <row r="81" spans="1:22" x14ac:dyDescent="0.25">
      <c r="A81" s="40">
        <v>80</v>
      </c>
      <c r="B81" s="41">
        <v>1.98</v>
      </c>
      <c r="C81" s="54">
        <v>91</v>
      </c>
      <c r="D81" s="42">
        <v>30.4</v>
      </c>
      <c r="E81" s="42">
        <v>48</v>
      </c>
      <c r="F81" s="42">
        <v>413</v>
      </c>
      <c r="G81" s="21">
        <v>3</v>
      </c>
      <c r="I81" s="35">
        <v>65</v>
      </c>
      <c r="J81" s="32">
        <v>1.98</v>
      </c>
      <c r="K81" s="31">
        <v>91.5</v>
      </c>
      <c r="L81" s="31">
        <v>30.4</v>
      </c>
      <c r="M81" s="31">
        <v>40</v>
      </c>
      <c r="N81" s="31">
        <v>310</v>
      </c>
      <c r="O81" s="3">
        <f t="shared" si="5"/>
        <v>33.177056601882889</v>
      </c>
      <c r="P81" s="3">
        <f t="shared" si="6"/>
        <v>193.57612460829807</v>
      </c>
      <c r="Q81" s="3">
        <f t="shared" si="7"/>
        <v>90.194504960113861</v>
      </c>
      <c r="R81" s="3">
        <f t="shared" si="8"/>
        <v>75.449734203035092</v>
      </c>
      <c r="S81" s="3">
        <f t="shared" si="9"/>
        <v>141.54933790725931</v>
      </c>
      <c r="T81" s="3">
        <f t="shared" si="10"/>
        <v>33.177056601882889</v>
      </c>
      <c r="U81" s="71">
        <f t="shared" si="11"/>
        <v>1</v>
      </c>
      <c r="V81" s="3" t="str">
        <f>IF(U81='ITERASI-3'!U81,"Aman","Berubah")</f>
        <v>Aman</v>
      </c>
    </row>
    <row r="82" spans="1:22" x14ac:dyDescent="0.25">
      <c r="A82" s="49">
        <v>81</v>
      </c>
      <c r="B82" s="50">
        <v>2.0499999999999998</v>
      </c>
      <c r="C82" s="51">
        <v>90.6</v>
      </c>
      <c r="D82" s="51">
        <v>30.4</v>
      </c>
      <c r="E82" s="51">
        <v>40</v>
      </c>
      <c r="F82" s="51">
        <v>282</v>
      </c>
      <c r="G82" s="28">
        <v>4</v>
      </c>
      <c r="I82" s="35">
        <v>66</v>
      </c>
      <c r="J82" s="32">
        <v>1.98</v>
      </c>
      <c r="K82" s="33">
        <v>91</v>
      </c>
      <c r="L82" s="31">
        <v>30.4</v>
      </c>
      <c r="M82" s="31">
        <v>40</v>
      </c>
      <c r="N82" s="31">
        <v>447</v>
      </c>
      <c r="O82" s="3">
        <f t="shared" ref="O82:O116" si="12">SQRT((J82-$K$11)^2+(K82-$L$11)^2+(L82-$M$11)^2+(M82-$N$11)^2+(N82-$O$11)^2)</f>
        <v>103.84730050225983</v>
      </c>
      <c r="P82" s="3">
        <f t="shared" ref="P82:P116" si="13">SQRT((J82-$K$12)^2+(K82-$L$12)^2+(L82-$M$12)^2+(M82-$N$12)^2+(N82-$O$12)^2)</f>
        <v>56.579100291502662</v>
      </c>
      <c r="Q82" s="3">
        <f t="shared" ref="Q82:Q116" si="14">SQRT((J82-$K$13)^2+(K82-$L$13)^2+(L82-$M$13)^2+(M82-$N$13)^2+(N82-$O$13)^2)</f>
        <v>46.889573023576702</v>
      </c>
      <c r="R82" s="3">
        <f t="shared" ref="R82:R116" si="15">SQRT((J82-$K$14)^2+(K82-$L$14)^2+(L82-$M$14)^2+(M82-$N$14)^2+(N82-$O$14)^2)</f>
        <v>212.44719383669539</v>
      </c>
      <c r="S82" s="3">
        <f t="shared" ref="S82:S116" si="16">SQRT((J82-$K$15)^2+(K82-$L$15)^2+(L82-$M$15)^2+(M82-$N$15)^2+(N82-$O$15)^2)</f>
        <v>4.6320590534210915</v>
      </c>
      <c r="T82" s="3">
        <f t="shared" ref="T82:T116" si="17">MIN(O82:S82)</f>
        <v>4.6320590534210915</v>
      </c>
      <c r="U82" s="71">
        <f t="shared" ref="U82:U116" si="18">IF(AND(O82&lt;P82,O82&lt;Q82,O82&lt;R82,O82&lt;S82),1,IF(AND(P82&lt;O82,P82&lt;Q82,P82&lt;R82,P82&lt;S82),2,IF(AND(Q82&lt;O82,Q82&lt;P82,Q82&lt;R82,Q82&lt;S82),3,IF(AND(R82&lt;O82,R82&lt;P82,R82&lt;Q82,R82&lt;S82),4,5))))</f>
        <v>5</v>
      </c>
      <c r="V82" s="3" t="str">
        <f>IF(U82='ITERASI-3'!U82,"Aman","Berubah")</f>
        <v>Aman</v>
      </c>
    </row>
    <row r="83" spans="1:22" x14ac:dyDescent="0.25">
      <c r="A83" s="49">
        <v>82</v>
      </c>
      <c r="B83" s="50">
        <v>2.12</v>
      </c>
      <c r="C83" s="51">
        <v>90.5</v>
      </c>
      <c r="D83" s="51">
        <v>30.4</v>
      </c>
      <c r="E83" s="51">
        <v>40</v>
      </c>
      <c r="F83" s="51">
        <v>280</v>
      </c>
      <c r="G83" s="28">
        <v>4</v>
      </c>
      <c r="I83" s="35">
        <v>67</v>
      </c>
      <c r="J83" s="32">
        <v>1.91</v>
      </c>
      <c r="K83" s="31">
        <v>91.5</v>
      </c>
      <c r="L83" s="31">
        <v>30.4</v>
      </c>
      <c r="M83" s="31">
        <v>43</v>
      </c>
      <c r="N83" s="31">
        <v>398</v>
      </c>
      <c r="O83" s="3">
        <f t="shared" si="12"/>
        <v>54.88356772128774</v>
      </c>
      <c r="P83" s="3">
        <f t="shared" si="13"/>
        <v>105.62235033266356</v>
      </c>
      <c r="Q83" s="3">
        <f t="shared" si="14"/>
        <v>2.378457132961076</v>
      </c>
      <c r="R83" s="3">
        <f t="shared" si="15"/>
        <v>163.48147318130842</v>
      </c>
      <c r="S83" s="3">
        <f t="shared" si="16"/>
        <v>53.648901184899486</v>
      </c>
      <c r="T83" s="3">
        <f t="shared" si="17"/>
        <v>2.378457132961076</v>
      </c>
      <c r="U83" s="71">
        <f t="shared" si="18"/>
        <v>3</v>
      </c>
      <c r="V83" s="3" t="str">
        <f>IF(U83='ITERASI-3'!U83,"Aman","Berubah")</f>
        <v>Aman</v>
      </c>
    </row>
    <row r="84" spans="1:22" x14ac:dyDescent="0.25">
      <c r="A84" s="46">
        <v>83</v>
      </c>
      <c r="B84" s="47">
        <v>1.78</v>
      </c>
      <c r="C84" s="48">
        <v>90.4</v>
      </c>
      <c r="D84" s="53">
        <v>30</v>
      </c>
      <c r="E84" s="48">
        <v>40</v>
      </c>
      <c r="F84" s="48">
        <v>347</v>
      </c>
      <c r="G84" s="22">
        <v>1</v>
      </c>
      <c r="I84" s="35">
        <v>68</v>
      </c>
      <c r="J84" s="32">
        <v>1.88</v>
      </c>
      <c r="K84" s="31">
        <v>91.4</v>
      </c>
      <c r="L84" s="31">
        <v>30.3</v>
      </c>
      <c r="M84" s="31">
        <v>42</v>
      </c>
      <c r="N84" s="31">
        <v>390</v>
      </c>
      <c r="O84" s="3">
        <f t="shared" si="12"/>
        <v>46.856020570593849</v>
      </c>
      <c r="P84" s="3">
        <f t="shared" si="13"/>
        <v>113.59535712882145</v>
      </c>
      <c r="Q84" s="3">
        <f t="shared" si="14"/>
        <v>10.177674505177189</v>
      </c>
      <c r="R84" s="3">
        <f t="shared" si="15"/>
        <v>155.46450924810168</v>
      </c>
      <c r="S84" s="3">
        <f t="shared" si="16"/>
        <v>61.590189361779338</v>
      </c>
      <c r="T84" s="3">
        <f t="shared" si="17"/>
        <v>10.177674505177189</v>
      </c>
      <c r="U84" s="71">
        <f t="shared" si="18"/>
        <v>3</v>
      </c>
      <c r="V84" s="3" t="str">
        <f>IF(U84='ITERASI-3'!U84,"Aman","Berubah")</f>
        <v>Aman</v>
      </c>
    </row>
    <row r="85" spans="1:22" x14ac:dyDescent="0.25">
      <c r="A85" s="49">
        <v>84</v>
      </c>
      <c r="B85" s="50">
        <v>1.78</v>
      </c>
      <c r="C85" s="51">
        <v>91.3</v>
      </c>
      <c r="D85" s="51">
        <v>29.9</v>
      </c>
      <c r="E85" s="51">
        <v>40</v>
      </c>
      <c r="F85" s="51">
        <v>285</v>
      </c>
      <c r="G85" s="28">
        <v>4</v>
      </c>
      <c r="I85" s="35">
        <v>69</v>
      </c>
      <c r="J85" s="32">
        <v>1.95</v>
      </c>
      <c r="K85" s="31">
        <v>91.3</v>
      </c>
      <c r="L85" s="31">
        <v>30.4</v>
      </c>
      <c r="M85" s="31">
        <v>42</v>
      </c>
      <c r="N85" s="31">
        <v>380</v>
      </c>
      <c r="O85" s="3">
        <f t="shared" si="12"/>
        <v>36.860117735858992</v>
      </c>
      <c r="P85" s="3">
        <f t="shared" si="13"/>
        <v>123.59307229115774</v>
      </c>
      <c r="Q85" s="3">
        <f t="shared" si="14"/>
        <v>20.175790566914614</v>
      </c>
      <c r="R85" s="3">
        <f t="shared" si="15"/>
        <v>145.46660013051405</v>
      </c>
      <c r="S85" s="3">
        <f t="shared" si="16"/>
        <v>71.584580984390385</v>
      </c>
      <c r="T85" s="3">
        <f t="shared" si="17"/>
        <v>20.175790566914614</v>
      </c>
      <c r="U85" s="71">
        <f t="shared" si="18"/>
        <v>3</v>
      </c>
      <c r="V85" s="3" t="str">
        <f>IF(U85='ITERASI-3'!U85,"Aman","Berubah")</f>
        <v>Aman</v>
      </c>
    </row>
    <row r="86" spans="1:22" x14ac:dyDescent="0.25">
      <c r="A86" s="46">
        <v>85</v>
      </c>
      <c r="B86" s="47">
        <v>1.81</v>
      </c>
      <c r="C86" s="48">
        <v>91.1</v>
      </c>
      <c r="D86" s="48">
        <v>29.8</v>
      </c>
      <c r="E86" s="48">
        <v>40</v>
      </c>
      <c r="F86" s="48">
        <v>312</v>
      </c>
      <c r="G86" s="22">
        <v>1</v>
      </c>
      <c r="I86" s="35">
        <v>70</v>
      </c>
      <c r="J86" s="32">
        <v>2.0499999999999998</v>
      </c>
      <c r="K86" s="31">
        <v>91.5</v>
      </c>
      <c r="L86" s="31">
        <v>30.3</v>
      </c>
      <c r="M86" s="31">
        <v>40</v>
      </c>
      <c r="N86" s="31">
        <v>390</v>
      </c>
      <c r="O86" s="3">
        <f t="shared" si="12"/>
        <v>46.855652532413089</v>
      </c>
      <c r="P86" s="3">
        <f t="shared" si="13"/>
        <v>113.57947288671701</v>
      </c>
      <c r="Q86" s="3">
        <f t="shared" si="14"/>
        <v>10.411061025018874</v>
      </c>
      <c r="R86" s="3">
        <f t="shared" si="15"/>
        <v>155.44713305736164</v>
      </c>
      <c r="S86" s="3">
        <f t="shared" si="16"/>
        <v>61.554675313030152</v>
      </c>
      <c r="T86" s="3">
        <f t="shared" si="17"/>
        <v>10.411061025018874</v>
      </c>
      <c r="U86" s="71">
        <f t="shared" si="18"/>
        <v>3</v>
      </c>
      <c r="V86" s="3" t="str">
        <f>IF(U86='ITERASI-3'!U86,"Aman","Berubah")</f>
        <v>Aman</v>
      </c>
    </row>
    <row r="87" spans="1:22" x14ac:dyDescent="0.25">
      <c r="A87" s="43">
        <v>86</v>
      </c>
      <c r="B87" s="44">
        <v>2.12</v>
      </c>
      <c r="C87" s="55">
        <v>85</v>
      </c>
      <c r="D87" s="45">
        <v>31.5</v>
      </c>
      <c r="E87" s="45">
        <v>40</v>
      </c>
      <c r="F87" s="45">
        <v>527</v>
      </c>
      <c r="G87" s="23">
        <v>2</v>
      </c>
      <c r="I87" s="35">
        <v>71</v>
      </c>
      <c r="J87" s="32">
        <v>2.08</v>
      </c>
      <c r="K87" s="31">
        <v>91.4</v>
      </c>
      <c r="L87" s="31">
        <v>30.3</v>
      </c>
      <c r="M87" s="31">
        <v>47</v>
      </c>
      <c r="N87" s="31">
        <v>382</v>
      </c>
      <c r="O87" s="3">
        <f t="shared" si="12"/>
        <v>39.314884425572508</v>
      </c>
      <c r="P87" s="3">
        <f t="shared" si="13"/>
        <v>121.77948931723824</v>
      </c>
      <c r="Q87" s="3">
        <f t="shared" si="14"/>
        <v>18.808660903955943</v>
      </c>
      <c r="R87" s="3">
        <f t="shared" si="15"/>
        <v>147.63258761073715</v>
      </c>
      <c r="S87" s="3">
        <f t="shared" si="16"/>
        <v>69.922818282224057</v>
      </c>
      <c r="T87" s="3">
        <f t="shared" si="17"/>
        <v>18.808660903955943</v>
      </c>
      <c r="U87" s="71">
        <f t="shared" si="18"/>
        <v>3</v>
      </c>
      <c r="V87" s="3" t="str">
        <f>IF(U87='ITERASI-3'!U87,"Aman","Berubah")</f>
        <v>Aman</v>
      </c>
    </row>
    <row r="88" spans="1:22" x14ac:dyDescent="0.25">
      <c r="A88" s="64">
        <v>87</v>
      </c>
      <c r="B88" s="65">
        <v>2.6</v>
      </c>
      <c r="C88" s="66">
        <v>86.4</v>
      </c>
      <c r="D88" s="66">
        <v>31.1</v>
      </c>
      <c r="E88" s="66">
        <v>42</v>
      </c>
      <c r="F88" s="66">
        <v>457</v>
      </c>
      <c r="G88" s="70">
        <v>5</v>
      </c>
      <c r="I88" s="35">
        <v>72</v>
      </c>
      <c r="J88" s="32">
        <v>1.98</v>
      </c>
      <c r="K88" s="31">
        <v>91.3</v>
      </c>
      <c r="L88" s="31">
        <v>30.4</v>
      </c>
      <c r="M88" s="31">
        <v>55</v>
      </c>
      <c r="N88" s="31">
        <v>393</v>
      </c>
      <c r="O88" s="3">
        <f t="shared" si="12"/>
        <v>51.787533863970715</v>
      </c>
      <c r="P88" s="3">
        <f t="shared" si="13"/>
        <v>111.5904067360192</v>
      </c>
      <c r="Q88" s="3">
        <f t="shared" si="14"/>
        <v>14.711290165493089</v>
      </c>
      <c r="R88" s="3">
        <f t="shared" si="15"/>
        <v>159.19336722705009</v>
      </c>
      <c r="S88" s="3">
        <f t="shared" si="16"/>
        <v>60.489191883432738</v>
      </c>
      <c r="T88" s="3">
        <f t="shared" si="17"/>
        <v>14.711290165493089</v>
      </c>
      <c r="U88" s="71">
        <f t="shared" si="18"/>
        <v>3</v>
      </c>
      <c r="V88" s="3" t="str">
        <f>IF(U88='ITERASI-3'!U88,"Aman","Berubah")</f>
        <v>Aman</v>
      </c>
    </row>
    <row r="89" spans="1:22" x14ac:dyDescent="0.25">
      <c r="A89" s="43">
        <v>88</v>
      </c>
      <c r="B89" s="44">
        <v>2.93</v>
      </c>
      <c r="C89" s="45">
        <v>87.8</v>
      </c>
      <c r="D89" s="45">
        <v>30.7</v>
      </c>
      <c r="E89" s="45">
        <v>40</v>
      </c>
      <c r="F89" s="45">
        <v>527</v>
      </c>
      <c r="G89" s="23">
        <v>2</v>
      </c>
      <c r="I89" s="35">
        <v>73</v>
      </c>
      <c r="J89" s="32">
        <v>1.95</v>
      </c>
      <c r="K89" s="31">
        <v>91.3</v>
      </c>
      <c r="L89" s="31">
        <v>30.3</v>
      </c>
      <c r="M89" s="31">
        <v>50</v>
      </c>
      <c r="N89" s="31">
        <v>362</v>
      </c>
      <c r="O89" s="3">
        <f t="shared" si="12"/>
        <v>20.908028312646763</v>
      </c>
      <c r="P89" s="3">
        <f t="shared" si="13"/>
        <v>141.92869569338148</v>
      </c>
      <c r="Q89" s="3">
        <f t="shared" si="14"/>
        <v>38.965829367964631</v>
      </c>
      <c r="R89" s="3">
        <f t="shared" si="15"/>
        <v>127.87050905843849</v>
      </c>
      <c r="S89" s="3">
        <f t="shared" si="16"/>
        <v>90.126701008695235</v>
      </c>
      <c r="T89" s="3">
        <f t="shared" si="17"/>
        <v>20.908028312646763</v>
      </c>
      <c r="U89" s="71">
        <f t="shared" si="18"/>
        <v>1</v>
      </c>
      <c r="V89" s="3" t="str">
        <f>IF(U89='ITERASI-3'!U89,"Aman","Berubah")</f>
        <v>Aman</v>
      </c>
    </row>
    <row r="90" spans="1:22" x14ac:dyDescent="0.25">
      <c r="A90" s="49">
        <v>89</v>
      </c>
      <c r="B90" s="50">
        <v>2.5299999999999998</v>
      </c>
      <c r="C90" s="51">
        <v>88.6</v>
      </c>
      <c r="D90" s="51">
        <v>30.5</v>
      </c>
      <c r="E90" s="51">
        <v>40</v>
      </c>
      <c r="F90" s="51">
        <v>242</v>
      </c>
      <c r="G90" s="28">
        <v>4</v>
      </c>
      <c r="I90" s="35">
        <v>74</v>
      </c>
      <c r="J90" s="32">
        <v>2.0099999999999998</v>
      </c>
      <c r="K90" s="31">
        <v>91.2</v>
      </c>
      <c r="L90" s="31">
        <v>30.4</v>
      </c>
      <c r="M90" s="31">
        <v>47</v>
      </c>
      <c r="N90" s="31">
        <v>364</v>
      </c>
      <c r="O90" s="3">
        <f t="shared" si="12"/>
        <v>21.708179528665099</v>
      </c>
      <c r="P90" s="3">
        <f t="shared" si="13"/>
        <v>139.75121478059879</v>
      </c>
      <c r="Q90" s="3">
        <f t="shared" si="14"/>
        <v>36.494292590303324</v>
      </c>
      <c r="R90" s="3">
        <f t="shared" si="15"/>
        <v>129.65904153320218</v>
      </c>
      <c r="S90" s="3">
        <f t="shared" si="16"/>
        <v>87.844494100664363</v>
      </c>
      <c r="T90" s="3">
        <f t="shared" si="17"/>
        <v>21.708179528665099</v>
      </c>
      <c r="U90" s="71">
        <f t="shared" si="18"/>
        <v>1</v>
      </c>
      <c r="V90" s="3" t="str">
        <f>IF(U90='ITERASI-3'!U90,"Aman","Berubah")</f>
        <v>Aman</v>
      </c>
    </row>
    <row r="91" spans="1:22" x14ac:dyDescent="0.25">
      <c r="A91" s="49">
        <v>90</v>
      </c>
      <c r="B91" s="50">
        <v>2.4500000000000002</v>
      </c>
      <c r="C91" s="51">
        <v>88.9</v>
      </c>
      <c r="D91" s="51">
        <v>30.3</v>
      </c>
      <c r="E91" s="51">
        <v>40</v>
      </c>
      <c r="F91" s="51">
        <v>225</v>
      </c>
      <c r="G91" s="28">
        <v>4</v>
      </c>
      <c r="I91" s="35">
        <v>75</v>
      </c>
      <c r="J91" s="32">
        <v>1.98</v>
      </c>
      <c r="K91" s="31">
        <v>91.2</v>
      </c>
      <c r="L91" s="31">
        <v>30.4</v>
      </c>
      <c r="M91" s="31">
        <v>42</v>
      </c>
      <c r="N91" s="31">
        <v>357</v>
      </c>
      <c r="O91" s="3">
        <f t="shared" si="12"/>
        <v>13.889213176392694</v>
      </c>
      <c r="P91" s="3">
        <f t="shared" si="13"/>
        <v>146.58912556070814</v>
      </c>
      <c r="Q91" s="3">
        <f t="shared" si="14"/>
        <v>43.171812466778228</v>
      </c>
      <c r="R91" s="3">
        <f t="shared" si="15"/>
        <v>122.47122996478161</v>
      </c>
      <c r="S91" s="3">
        <f t="shared" si="16"/>
        <v>94.574980201770558</v>
      </c>
      <c r="T91" s="3">
        <f t="shared" si="17"/>
        <v>13.889213176392694</v>
      </c>
      <c r="U91" s="71">
        <f t="shared" si="18"/>
        <v>1</v>
      </c>
      <c r="V91" s="3" t="str">
        <f>IF(U91='ITERASI-3'!U91,"Aman","Berubah")</f>
        <v>Aman</v>
      </c>
    </row>
    <row r="92" spans="1:22" x14ac:dyDescent="0.25">
      <c r="A92" s="49">
        <v>91</v>
      </c>
      <c r="B92" s="50">
        <v>2.37</v>
      </c>
      <c r="C92" s="51">
        <v>89.2</v>
      </c>
      <c r="D92" s="51">
        <v>30.2</v>
      </c>
      <c r="E92" s="51">
        <v>40</v>
      </c>
      <c r="F92" s="51">
        <v>221</v>
      </c>
      <c r="G92" s="28">
        <v>4</v>
      </c>
      <c r="I92" s="58">
        <v>76</v>
      </c>
      <c r="J92" s="59">
        <v>1.95</v>
      </c>
      <c r="K92" s="61">
        <v>91</v>
      </c>
      <c r="L92" s="60">
        <v>30.4</v>
      </c>
      <c r="M92" s="60">
        <v>40</v>
      </c>
      <c r="N92" s="60">
        <v>410</v>
      </c>
      <c r="O92" s="3">
        <f t="shared" si="12"/>
        <v>66.850047163911398</v>
      </c>
      <c r="P92" s="3">
        <f t="shared" si="13"/>
        <v>93.575914658001778</v>
      </c>
      <c r="Q92" s="3">
        <f t="shared" si="14"/>
        <v>10.096494028456922</v>
      </c>
      <c r="R92" s="3">
        <f t="shared" si="15"/>
        <v>175.44765720920168</v>
      </c>
      <c r="S92" s="3">
        <f t="shared" si="16"/>
        <v>41.554481851943144</v>
      </c>
      <c r="T92" s="3">
        <f t="shared" si="17"/>
        <v>10.096494028456922</v>
      </c>
      <c r="U92" s="71">
        <f t="shared" si="18"/>
        <v>3</v>
      </c>
      <c r="V92" s="3" t="str">
        <f>IF(U92='ITERASI-3'!U92,"Aman","Berubah")</f>
        <v>Aman</v>
      </c>
    </row>
    <row r="93" spans="1:22" x14ac:dyDescent="0.25">
      <c r="A93" s="49">
        <v>92</v>
      </c>
      <c r="B93" s="50">
        <v>2.41</v>
      </c>
      <c r="C93" s="51">
        <v>90.3</v>
      </c>
      <c r="D93" s="51">
        <v>30.1</v>
      </c>
      <c r="E93" s="51">
        <v>40</v>
      </c>
      <c r="F93" s="51">
        <v>189</v>
      </c>
      <c r="G93" s="28">
        <v>4</v>
      </c>
      <c r="I93" s="35">
        <v>77</v>
      </c>
      <c r="J93" s="32">
        <v>2.0499999999999998</v>
      </c>
      <c r="K93" s="33">
        <v>91</v>
      </c>
      <c r="L93" s="31">
        <v>30.4</v>
      </c>
      <c r="M93" s="31">
        <v>45</v>
      </c>
      <c r="N93" s="31">
        <v>413</v>
      </c>
      <c r="O93" s="3">
        <f t="shared" si="12"/>
        <v>69.961219073414028</v>
      </c>
      <c r="P93" s="3">
        <f t="shared" si="13"/>
        <v>90.714526028928006</v>
      </c>
      <c r="Q93" s="3">
        <f t="shared" si="14"/>
        <v>13.166884913802994</v>
      </c>
      <c r="R93" s="3">
        <f t="shared" si="15"/>
        <v>178.52924210577999</v>
      </c>
      <c r="S93" s="3">
        <f t="shared" si="16"/>
        <v>38.903421889478373</v>
      </c>
      <c r="T93" s="3">
        <f t="shared" si="17"/>
        <v>13.166884913802994</v>
      </c>
      <c r="U93" s="71">
        <f t="shared" si="18"/>
        <v>3</v>
      </c>
      <c r="V93" s="3" t="str">
        <f>IF(U93='ITERASI-3'!U93,"Aman","Berubah")</f>
        <v>Aman</v>
      </c>
    </row>
    <row r="94" spans="1:22" x14ac:dyDescent="0.25">
      <c r="A94" s="49">
        <v>93</v>
      </c>
      <c r="B94" s="50">
        <v>1.2</v>
      </c>
      <c r="C94" s="51">
        <v>90.5</v>
      </c>
      <c r="D94" s="52">
        <v>30</v>
      </c>
      <c r="E94" s="51">
        <v>40</v>
      </c>
      <c r="F94" s="51">
        <v>188</v>
      </c>
      <c r="G94" s="28">
        <v>4</v>
      </c>
      <c r="I94" s="35">
        <v>78</v>
      </c>
      <c r="J94" s="32">
        <v>2.08</v>
      </c>
      <c r="K94" s="33">
        <v>91</v>
      </c>
      <c r="L94" s="31">
        <v>30.4</v>
      </c>
      <c r="M94" s="31">
        <v>41</v>
      </c>
      <c r="N94" s="31">
        <v>354</v>
      </c>
      <c r="O94" s="3">
        <f t="shared" si="12"/>
        <v>10.853843875319315</v>
      </c>
      <c r="P94" s="3">
        <f t="shared" si="13"/>
        <v>149.57803416304691</v>
      </c>
      <c r="Q94" s="3">
        <f t="shared" si="14"/>
        <v>46.188733023685927</v>
      </c>
      <c r="R94" s="3">
        <f t="shared" si="15"/>
        <v>119.45749328702556</v>
      </c>
      <c r="S94" s="3">
        <f t="shared" si="16"/>
        <v>97.557347089157687</v>
      </c>
      <c r="T94" s="3">
        <f t="shared" si="17"/>
        <v>10.853843875319315</v>
      </c>
      <c r="U94" s="71">
        <f t="shared" si="18"/>
        <v>1</v>
      </c>
      <c r="V94" s="3" t="str">
        <f>IF(U94='ITERASI-3'!U94,"Aman","Berubah")</f>
        <v>Aman</v>
      </c>
    </row>
    <row r="95" spans="1:22" x14ac:dyDescent="0.25">
      <c r="A95" s="49">
        <v>94</v>
      </c>
      <c r="B95" s="50">
        <v>1.23</v>
      </c>
      <c r="C95" s="51">
        <v>90.4</v>
      </c>
      <c r="D95" s="52">
        <v>30</v>
      </c>
      <c r="E95" s="51">
        <v>40</v>
      </c>
      <c r="F95" s="51">
        <v>195</v>
      </c>
      <c r="G95" s="28">
        <v>4</v>
      </c>
      <c r="I95" s="35">
        <v>79</v>
      </c>
      <c r="J95" s="32">
        <v>2.12</v>
      </c>
      <c r="K95" s="31">
        <v>91.1</v>
      </c>
      <c r="L95" s="31">
        <v>30.3</v>
      </c>
      <c r="M95" s="31">
        <v>43</v>
      </c>
      <c r="N95" s="31">
        <v>404</v>
      </c>
      <c r="O95" s="3">
        <f t="shared" si="12"/>
        <v>60.878651607986946</v>
      </c>
      <c r="P95" s="3">
        <f t="shared" si="13"/>
        <v>99.622186089367091</v>
      </c>
      <c r="Q95" s="3">
        <f t="shared" si="14"/>
        <v>3.9951793868777905</v>
      </c>
      <c r="R95" s="3">
        <f t="shared" si="15"/>
        <v>169.48163251573175</v>
      </c>
      <c r="S95" s="3">
        <f t="shared" si="16"/>
        <v>47.661657242214957</v>
      </c>
      <c r="T95" s="3">
        <f t="shared" si="17"/>
        <v>3.9951793868777905</v>
      </c>
      <c r="U95" s="71">
        <f t="shared" si="18"/>
        <v>3</v>
      </c>
      <c r="V95" s="3" t="str">
        <f>IF(U95='ITERASI-3'!U95,"Aman","Berubah")</f>
        <v>Aman</v>
      </c>
    </row>
    <row r="96" spans="1:22" x14ac:dyDescent="0.25">
      <c r="A96" s="46">
        <v>95</v>
      </c>
      <c r="B96" s="47">
        <v>1.34</v>
      </c>
      <c r="C96" s="48">
        <v>91.3</v>
      </c>
      <c r="D96" s="48">
        <v>29.8</v>
      </c>
      <c r="E96" s="48">
        <v>40</v>
      </c>
      <c r="F96" s="48">
        <v>352</v>
      </c>
      <c r="G96" s="22">
        <v>1</v>
      </c>
      <c r="I96" s="35">
        <v>80</v>
      </c>
      <c r="J96" s="32">
        <v>1.98</v>
      </c>
      <c r="K96" s="33">
        <v>91</v>
      </c>
      <c r="L96" s="31">
        <v>30.4</v>
      </c>
      <c r="M96" s="31">
        <v>48</v>
      </c>
      <c r="N96" s="31">
        <v>413</v>
      </c>
      <c r="O96" s="3">
        <f t="shared" si="12"/>
        <v>70.198580961263545</v>
      </c>
      <c r="P96" s="3">
        <f t="shared" si="13"/>
        <v>90.928827841631488</v>
      </c>
      <c r="Q96" s="3">
        <f t="shared" si="14"/>
        <v>14.117320036040818</v>
      </c>
      <c r="R96" s="3">
        <f t="shared" si="15"/>
        <v>178.64486543660919</v>
      </c>
      <c r="S96" s="3">
        <f t="shared" si="16"/>
        <v>39.413905808412103</v>
      </c>
      <c r="T96" s="3">
        <f t="shared" si="17"/>
        <v>14.117320036040818</v>
      </c>
      <c r="U96" s="71">
        <f t="shared" si="18"/>
        <v>3</v>
      </c>
      <c r="V96" s="3" t="str">
        <f>IF(U96='ITERASI-3'!U96,"Aman","Berubah")</f>
        <v>Aman</v>
      </c>
    </row>
    <row r="97" spans="1:22" x14ac:dyDescent="0.25">
      <c r="A97" s="46">
        <v>96</v>
      </c>
      <c r="B97" s="47">
        <v>1.36</v>
      </c>
      <c r="C97" s="48">
        <v>91.1</v>
      </c>
      <c r="D97" s="48">
        <v>29.9</v>
      </c>
      <c r="E97" s="48">
        <v>40</v>
      </c>
      <c r="F97" s="48">
        <v>352</v>
      </c>
      <c r="G97" s="22">
        <v>1</v>
      </c>
      <c r="I97" s="35">
        <v>81</v>
      </c>
      <c r="J97" s="32">
        <v>2.0499999999999998</v>
      </c>
      <c r="K97" s="31">
        <v>90.6</v>
      </c>
      <c r="L97" s="31">
        <v>30.4</v>
      </c>
      <c r="M97" s="31">
        <v>40</v>
      </c>
      <c r="N97" s="31">
        <v>282</v>
      </c>
      <c r="O97" s="3">
        <f t="shared" si="12"/>
        <v>61.168787753975117</v>
      </c>
      <c r="P97" s="3">
        <f t="shared" si="13"/>
        <v>221.57265065519107</v>
      </c>
      <c r="Q97" s="3">
        <f t="shared" si="14"/>
        <v>118.19162487954327</v>
      </c>
      <c r="R97" s="3">
        <f t="shared" si="15"/>
        <v>47.464743151309207</v>
      </c>
      <c r="S97" s="3">
        <f t="shared" si="16"/>
        <v>169.54846949305681</v>
      </c>
      <c r="T97" s="3">
        <f t="shared" si="17"/>
        <v>47.464743151309207</v>
      </c>
      <c r="U97" s="71">
        <f t="shared" si="18"/>
        <v>4</v>
      </c>
      <c r="V97" s="3" t="str">
        <f>IF(U97='ITERASI-3'!U97,"Aman","Berubah")</f>
        <v>Aman</v>
      </c>
    </row>
    <row r="98" spans="1:22" x14ac:dyDescent="0.25">
      <c r="A98" s="46">
        <v>97</v>
      </c>
      <c r="B98" s="47">
        <v>1.45</v>
      </c>
      <c r="C98" s="48">
        <v>91.1</v>
      </c>
      <c r="D98" s="53">
        <v>30</v>
      </c>
      <c r="E98" s="48">
        <v>40</v>
      </c>
      <c r="F98" s="48">
        <v>338</v>
      </c>
      <c r="G98" s="22">
        <v>1</v>
      </c>
      <c r="I98" s="35">
        <v>82</v>
      </c>
      <c r="J98" s="32">
        <v>2.12</v>
      </c>
      <c r="K98" s="31">
        <v>90.5</v>
      </c>
      <c r="L98" s="31">
        <v>30.4</v>
      </c>
      <c r="M98" s="31">
        <v>40</v>
      </c>
      <c r="N98" s="31">
        <v>280</v>
      </c>
      <c r="O98" s="3">
        <f t="shared" si="12"/>
        <v>63.169698019876861</v>
      </c>
      <c r="P98" s="3">
        <f t="shared" si="13"/>
        <v>223.57271419529945</v>
      </c>
      <c r="Q98" s="3">
        <f t="shared" si="14"/>
        <v>120.19232417948608</v>
      </c>
      <c r="R98" s="3">
        <f t="shared" si="15"/>
        <v>45.469222608727058</v>
      </c>
      <c r="S98" s="3">
        <f t="shared" si="16"/>
        <v>171.54901745348531</v>
      </c>
      <c r="T98" s="3">
        <f t="shared" si="17"/>
        <v>45.469222608727058</v>
      </c>
      <c r="U98" s="71">
        <f t="shared" si="18"/>
        <v>4</v>
      </c>
      <c r="V98" s="3" t="str">
        <f>IF(U98='ITERASI-3'!U98,"Aman","Berubah")</f>
        <v>Aman</v>
      </c>
    </row>
    <row r="99" spans="1:22" x14ac:dyDescent="0.25">
      <c r="A99" s="49">
        <v>98</v>
      </c>
      <c r="B99" s="50">
        <v>1.6</v>
      </c>
      <c r="C99" s="51">
        <v>91.3</v>
      </c>
      <c r="D99" s="51">
        <v>29.9</v>
      </c>
      <c r="E99" s="51">
        <v>40</v>
      </c>
      <c r="F99" s="51">
        <v>255</v>
      </c>
      <c r="G99" s="28">
        <v>4</v>
      </c>
      <c r="I99" s="35">
        <v>83</v>
      </c>
      <c r="J99" s="32">
        <v>1.78</v>
      </c>
      <c r="K99" s="31">
        <v>90.4</v>
      </c>
      <c r="L99" s="33">
        <v>30</v>
      </c>
      <c r="M99" s="31">
        <v>40</v>
      </c>
      <c r="N99" s="31">
        <v>347</v>
      </c>
      <c r="O99" s="3">
        <f t="shared" si="12"/>
        <v>4.0141762642331216</v>
      </c>
      <c r="P99" s="3">
        <f t="shared" si="13"/>
        <v>156.57173167984215</v>
      </c>
      <c r="Q99" s="3">
        <f t="shared" si="14"/>
        <v>53.222783889984584</v>
      </c>
      <c r="R99" s="3">
        <f t="shared" si="15"/>
        <v>112.45287107731339</v>
      </c>
      <c r="S99" s="3">
        <f t="shared" si="16"/>
        <v>104.54853404555409</v>
      </c>
      <c r="T99" s="3">
        <f t="shared" si="17"/>
        <v>4.0141762642331216</v>
      </c>
      <c r="U99" s="71">
        <f t="shared" si="18"/>
        <v>1</v>
      </c>
      <c r="V99" s="3" t="str">
        <f>IF(U99='ITERASI-3'!U99,"Aman","Berubah")</f>
        <v>Aman</v>
      </c>
    </row>
    <row r="100" spans="1:22" x14ac:dyDescent="0.25">
      <c r="A100" s="46">
        <v>99</v>
      </c>
      <c r="B100" s="47">
        <v>1.72</v>
      </c>
      <c r="C100" s="53">
        <v>91</v>
      </c>
      <c r="D100" s="53">
        <v>30</v>
      </c>
      <c r="E100" s="48">
        <v>40</v>
      </c>
      <c r="F100" s="48">
        <v>367</v>
      </c>
      <c r="G100" s="22">
        <v>1</v>
      </c>
      <c r="I100" s="35">
        <v>84</v>
      </c>
      <c r="J100" s="32">
        <v>1.78</v>
      </c>
      <c r="K100" s="31">
        <v>91.3</v>
      </c>
      <c r="L100" s="31">
        <v>29.9</v>
      </c>
      <c r="M100" s="31">
        <v>40</v>
      </c>
      <c r="N100" s="31">
        <v>285</v>
      </c>
      <c r="O100" s="3">
        <f t="shared" si="12"/>
        <v>58.166566002764974</v>
      </c>
      <c r="P100" s="3">
        <f t="shared" si="13"/>
        <v>218.57394633937352</v>
      </c>
      <c r="Q100" s="3">
        <f t="shared" si="14"/>
        <v>115.1875921775721</v>
      </c>
      <c r="R100" s="3">
        <f t="shared" si="15"/>
        <v>50.449642573095474</v>
      </c>
      <c r="S100" s="3">
        <f t="shared" si="16"/>
        <v>166.54688547668334</v>
      </c>
      <c r="T100" s="3">
        <f t="shared" si="17"/>
        <v>50.449642573095474</v>
      </c>
      <c r="U100" s="71">
        <f t="shared" si="18"/>
        <v>4</v>
      </c>
      <c r="V100" s="3" t="str">
        <f>IF(U100='ITERASI-3'!U100,"Aman","Berubah")</f>
        <v>Aman</v>
      </c>
    </row>
    <row r="101" spans="1:22" x14ac:dyDescent="0.25">
      <c r="A101" s="46">
        <v>100</v>
      </c>
      <c r="B101" s="47">
        <v>1.78</v>
      </c>
      <c r="C101" s="48">
        <v>88.7</v>
      </c>
      <c r="D101" s="53">
        <v>30</v>
      </c>
      <c r="E101" s="48">
        <v>40</v>
      </c>
      <c r="F101" s="48">
        <v>312</v>
      </c>
      <c r="G101" s="22">
        <v>1</v>
      </c>
      <c r="I101" s="35">
        <v>85</v>
      </c>
      <c r="J101" s="32">
        <v>1.81</v>
      </c>
      <c r="K101" s="31">
        <v>91.1</v>
      </c>
      <c r="L101" s="31">
        <v>29.8</v>
      </c>
      <c r="M101" s="31">
        <v>40</v>
      </c>
      <c r="N101" s="31">
        <v>312</v>
      </c>
      <c r="O101" s="3">
        <f t="shared" si="12"/>
        <v>31.174096965375703</v>
      </c>
      <c r="P101" s="3">
        <f t="shared" si="13"/>
        <v>191.57350257745958</v>
      </c>
      <c r="Q101" s="3">
        <f t="shared" si="14"/>
        <v>88.194996409471372</v>
      </c>
      <c r="R101" s="3">
        <f t="shared" si="15"/>
        <v>77.449341050046527</v>
      </c>
      <c r="S101" s="3">
        <f t="shared" si="16"/>
        <v>139.54700888681276</v>
      </c>
      <c r="T101" s="3">
        <f t="shared" si="17"/>
        <v>31.174096965375703</v>
      </c>
      <c r="U101" s="71">
        <f t="shared" si="18"/>
        <v>1</v>
      </c>
      <c r="V101" s="3" t="str">
        <f>IF(U101='ITERASI-3'!U101,"Aman","Berubah")</f>
        <v>Aman</v>
      </c>
    </row>
    <row r="102" spans="1:22" x14ac:dyDescent="0.25">
      <c r="I102" s="35">
        <v>86</v>
      </c>
      <c r="J102" s="32">
        <v>2.12</v>
      </c>
      <c r="K102" s="33">
        <v>85</v>
      </c>
      <c r="L102" s="31">
        <v>31.5</v>
      </c>
      <c r="M102" s="31">
        <v>40</v>
      </c>
      <c r="N102" s="31">
        <v>527</v>
      </c>
      <c r="O102" s="3">
        <f t="shared" si="12"/>
        <v>183.95014545001138</v>
      </c>
      <c r="P102" s="3">
        <f t="shared" si="13"/>
        <v>24.073843922907084</v>
      </c>
      <c r="Q102" s="3">
        <f t="shared" si="14"/>
        <v>127.0279160591613</v>
      </c>
      <c r="R102" s="3">
        <f t="shared" si="15"/>
        <v>292.52454101071737</v>
      </c>
      <c r="S102" s="3">
        <f t="shared" si="16"/>
        <v>75.7093841198147</v>
      </c>
      <c r="T102" s="3">
        <f t="shared" si="17"/>
        <v>24.073843922907084</v>
      </c>
      <c r="U102" s="71">
        <f t="shared" si="18"/>
        <v>2</v>
      </c>
      <c r="V102" s="3" t="str">
        <f>IF(U102='ITERASI-3'!U102,"Aman","Berubah")</f>
        <v>Aman</v>
      </c>
    </row>
    <row r="103" spans="1:22" x14ac:dyDescent="0.25">
      <c r="I103" s="35">
        <v>87</v>
      </c>
      <c r="J103" s="32">
        <v>2.6</v>
      </c>
      <c r="K103" s="31">
        <v>86.4</v>
      </c>
      <c r="L103" s="31">
        <v>31.1</v>
      </c>
      <c r="M103" s="31">
        <v>42</v>
      </c>
      <c r="N103" s="31">
        <v>457</v>
      </c>
      <c r="O103" s="3">
        <f t="shared" si="12"/>
        <v>113.95029059581117</v>
      </c>
      <c r="P103" s="3">
        <f t="shared" si="13"/>
        <v>46.802649693872517</v>
      </c>
      <c r="Q103" s="3">
        <f t="shared" si="14"/>
        <v>57.081665401422882</v>
      </c>
      <c r="R103" s="3">
        <f t="shared" si="15"/>
        <v>222.52510681862839</v>
      </c>
      <c r="S103" s="3">
        <f t="shared" si="16"/>
        <v>7.6384677296037706</v>
      </c>
      <c r="T103" s="3">
        <f t="shared" si="17"/>
        <v>7.6384677296037706</v>
      </c>
      <c r="U103" s="71">
        <f t="shared" si="18"/>
        <v>5</v>
      </c>
      <c r="V103" s="3" t="str">
        <f>IF(U103='ITERASI-3'!U103,"Aman","Berubah")</f>
        <v>Aman</v>
      </c>
    </row>
    <row r="104" spans="1:22" x14ac:dyDescent="0.25">
      <c r="I104" s="35">
        <v>88</v>
      </c>
      <c r="J104" s="32">
        <v>2.93</v>
      </c>
      <c r="K104" s="31">
        <v>87.8</v>
      </c>
      <c r="L104" s="31">
        <v>30.7</v>
      </c>
      <c r="M104" s="31">
        <v>40</v>
      </c>
      <c r="N104" s="31">
        <v>527</v>
      </c>
      <c r="O104" s="3">
        <f t="shared" si="12"/>
        <v>183.87863533356173</v>
      </c>
      <c r="P104" s="3">
        <f t="shared" si="13"/>
        <v>23.615087878519628</v>
      </c>
      <c r="Q104" s="3">
        <f t="shared" si="14"/>
        <v>126.91519238583429</v>
      </c>
      <c r="R104" s="3">
        <f t="shared" si="15"/>
        <v>292.47507275013635</v>
      </c>
      <c r="S104" s="3">
        <f t="shared" si="16"/>
        <v>75.543135288761974</v>
      </c>
      <c r="T104" s="3">
        <f t="shared" si="17"/>
        <v>23.615087878519628</v>
      </c>
      <c r="U104" s="71">
        <f t="shared" si="18"/>
        <v>2</v>
      </c>
      <c r="V104" s="3" t="str">
        <f>IF(U104='ITERASI-3'!U104,"Aman","Berubah")</f>
        <v>Aman</v>
      </c>
    </row>
    <row r="105" spans="1:22" x14ac:dyDescent="0.25">
      <c r="I105" s="35">
        <v>89</v>
      </c>
      <c r="J105" s="32">
        <v>2.5299999999999998</v>
      </c>
      <c r="K105" s="31">
        <v>88.6</v>
      </c>
      <c r="L105" s="31">
        <v>30.5</v>
      </c>
      <c r="M105" s="31">
        <v>40</v>
      </c>
      <c r="N105" s="31">
        <v>242</v>
      </c>
      <c r="O105" s="3">
        <f t="shared" si="12"/>
        <v>101.19654303189731</v>
      </c>
      <c r="P105" s="3">
        <f t="shared" si="13"/>
        <v>261.57944508274329</v>
      </c>
      <c r="Q105" s="3">
        <f t="shared" si="14"/>
        <v>158.21189817772873</v>
      </c>
      <c r="R105" s="3">
        <f t="shared" si="15"/>
        <v>8.1533253051049268</v>
      </c>
      <c r="S105" s="3">
        <f t="shared" si="16"/>
        <v>209.56341157529002</v>
      </c>
      <c r="T105" s="3">
        <f t="shared" si="17"/>
        <v>8.1533253051049268</v>
      </c>
      <c r="U105" s="71">
        <f t="shared" si="18"/>
        <v>4</v>
      </c>
      <c r="V105" s="3" t="str">
        <f>IF(U105='ITERASI-3'!U105,"Aman","Berubah")</f>
        <v>Aman</v>
      </c>
    </row>
    <row r="106" spans="1:22" x14ac:dyDescent="0.25">
      <c r="I106" s="35">
        <v>90</v>
      </c>
      <c r="J106" s="32">
        <v>2.4500000000000002</v>
      </c>
      <c r="K106" s="31">
        <v>88.9</v>
      </c>
      <c r="L106" s="31">
        <v>30.3</v>
      </c>
      <c r="M106" s="31">
        <v>40</v>
      </c>
      <c r="N106" s="31">
        <v>225</v>
      </c>
      <c r="O106" s="3">
        <f t="shared" si="12"/>
        <v>118.18407749878247</v>
      </c>
      <c r="P106" s="3">
        <f t="shared" si="13"/>
        <v>278.57673285792538</v>
      </c>
      <c r="Q106" s="3">
        <f t="shared" si="14"/>
        <v>175.20196210373902</v>
      </c>
      <c r="R106" s="3">
        <f t="shared" si="15"/>
        <v>10.015054122990021</v>
      </c>
      <c r="S106" s="3">
        <f t="shared" si="16"/>
        <v>226.55833175863609</v>
      </c>
      <c r="T106" s="3">
        <f t="shared" si="17"/>
        <v>10.015054122990021</v>
      </c>
      <c r="U106" s="71">
        <f t="shared" si="18"/>
        <v>4</v>
      </c>
      <c r="V106" s="3" t="str">
        <f>IF(U106='ITERASI-3'!U106,"Aman","Berubah")</f>
        <v>Aman</v>
      </c>
    </row>
    <row r="107" spans="1:22" x14ac:dyDescent="0.25">
      <c r="I107" s="35">
        <v>91</v>
      </c>
      <c r="J107" s="32">
        <v>2.37</v>
      </c>
      <c r="K107" s="31">
        <v>89.2</v>
      </c>
      <c r="L107" s="31">
        <v>30.2</v>
      </c>
      <c r="M107" s="31">
        <v>40</v>
      </c>
      <c r="N107" s="31">
        <v>221</v>
      </c>
      <c r="O107" s="3">
        <f t="shared" si="12"/>
        <v>122.17769236272359</v>
      </c>
      <c r="P107" s="3">
        <f t="shared" si="13"/>
        <v>282.57499187410951</v>
      </c>
      <c r="Q107" s="3">
        <f t="shared" si="14"/>
        <v>179.19656746619529</v>
      </c>
      <c r="R107" s="3">
        <f t="shared" si="15"/>
        <v>13.819512540759067</v>
      </c>
      <c r="S107" s="3">
        <f t="shared" si="16"/>
        <v>230.55510912534916</v>
      </c>
      <c r="T107" s="3">
        <f t="shared" si="17"/>
        <v>13.819512540759067</v>
      </c>
      <c r="U107" s="71">
        <f t="shared" si="18"/>
        <v>4</v>
      </c>
      <c r="V107" s="3" t="str">
        <f>IF(U107='ITERASI-3'!U107,"Aman","Berubah")</f>
        <v>Aman</v>
      </c>
    </row>
    <row r="108" spans="1:22" x14ac:dyDescent="0.25">
      <c r="I108" s="35">
        <v>92</v>
      </c>
      <c r="J108" s="32">
        <v>2.41</v>
      </c>
      <c r="K108" s="31">
        <v>90.3</v>
      </c>
      <c r="L108" s="31">
        <v>30.1</v>
      </c>
      <c r="M108" s="31">
        <v>40</v>
      </c>
      <c r="N108" s="31">
        <v>189</v>
      </c>
      <c r="O108" s="3">
        <f t="shared" si="12"/>
        <v>154.16440713365003</v>
      </c>
      <c r="P108" s="3">
        <f t="shared" si="13"/>
        <v>314.57278200046204</v>
      </c>
      <c r="Q108" s="3">
        <f t="shared" si="14"/>
        <v>211.18303765138589</v>
      </c>
      <c r="R108" s="3">
        <f t="shared" si="15"/>
        <v>45.590396968584137</v>
      </c>
      <c r="S108" s="3">
        <f t="shared" si="16"/>
        <v>262.54903448201446</v>
      </c>
      <c r="T108" s="3">
        <f t="shared" si="17"/>
        <v>45.590396968584137</v>
      </c>
      <c r="U108" s="71">
        <f t="shared" si="18"/>
        <v>4</v>
      </c>
      <c r="V108" s="3" t="str">
        <f>IF(U108='ITERASI-3'!U108,"Aman","Berubah")</f>
        <v>Aman</v>
      </c>
    </row>
    <row r="109" spans="1:22" x14ac:dyDescent="0.25">
      <c r="I109" s="35">
        <v>93</v>
      </c>
      <c r="J109" s="32">
        <v>1.2</v>
      </c>
      <c r="K109" s="31">
        <v>90.5</v>
      </c>
      <c r="L109" s="33">
        <v>30</v>
      </c>
      <c r="M109" s="31">
        <v>40</v>
      </c>
      <c r="N109" s="31">
        <v>188</v>
      </c>
      <c r="O109" s="3">
        <f t="shared" si="12"/>
        <v>155.16256158089001</v>
      </c>
      <c r="P109" s="3">
        <f t="shared" si="13"/>
        <v>315.57162649220982</v>
      </c>
      <c r="Q109" s="3">
        <f t="shared" si="14"/>
        <v>212.1803459127793</v>
      </c>
      <c r="R109" s="3">
        <f t="shared" si="15"/>
        <v>46.5708269219855</v>
      </c>
      <c r="S109" s="3">
        <f t="shared" si="16"/>
        <v>263.54589596532384</v>
      </c>
      <c r="T109" s="3">
        <f t="shared" si="17"/>
        <v>46.5708269219855</v>
      </c>
      <c r="U109" s="71">
        <f t="shared" si="18"/>
        <v>4</v>
      </c>
      <c r="V109" s="3" t="str">
        <f>IF(U109='ITERASI-3'!U109,"Aman","Berubah")</f>
        <v>Aman</v>
      </c>
    </row>
    <row r="110" spans="1:22" x14ac:dyDescent="0.25">
      <c r="I110" s="35">
        <v>94</v>
      </c>
      <c r="J110" s="32">
        <v>1.23</v>
      </c>
      <c r="K110" s="31">
        <v>90.4</v>
      </c>
      <c r="L110" s="33">
        <v>30</v>
      </c>
      <c r="M110" s="31">
        <v>40</v>
      </c>
      <c r="N110" s="31">
        <v>195</v>
      </c>
      <c r="O110" s="3">
        <f t="shared" si="12"/>
        <v>148.16309862881124</v>
      </c>
      <c r="P110" s="3">
        <f t="shared" si="13"/>
        <v>308.57155563489448</v>
      </c>
      <c r="Q110" s="3">
        <f t="shared" si="14"/>
        <v>205.18127852787481</v>
      </c>
      <c r="R110" s="3">
        <f t="shared" si="15"/>
        <v>39.576432411471245</v>
      </c>
      <c r="S110" s="3">
        <f t="shared" si="16"/>
        <v>256.5461004437459</v>
      </c>
      <c r="T110" s="3">
        <f t="shared" si="17"/>
        <v>39.576432411471245</v>
      </c>
      <c r="U110" s="71">
        <f t="shared" si="18"/>
        <v>4</v>
      </c>
      <c r="V110" s="3" t="str">
        <f>IF(U110='ITERASI-3'!U110,"Aman","Berubah")</f>
        <v>Aman</v>
      </c>
    </row>
    <row r="111" spans="1:22" x14ac:dyDescent="0.25">
      <c r="I111" s="35">
        <v>95</v>
      </c>
      <c r="J111" s="32">
        <v>1.34</v>
      </c>
      <c r="K111" s="31">
        <v>91.3</v>
      </c>
      <c r="L111" s="31">
        <v>29.8</v>
      </c>
      <c r="M111" s="31">
        <v>40</v>
      </c>
      <c r="N111" s="31">
        <v>352</v>
      </c>
      <c r="O111" s="3">
        <f t="shared" si="12"/>
        <v>8.9076543386671077</v>
      </c>
      <c r="P111" s="3">
        <f t="shared" si="13"/>
        <v>151.57497387128797</v>
      </c>
      <c r="Q111" s="3">
        <f t="shared" si="14"/>
        <v>48.216804038288025</v>
      </c>
      <c r="R111" s="3">
        <f t="shared" si="15"/>
        <v>117.44579364388484</v>
      </c>
      <c r="S111" s="3">
        <f t="shared" si="16"/>
        <v>99.546473058301331</v>
      </c>
      <c r="T111" s="3">
        <f t="shared" si="17"/>
        <v>8.9076543386671077</v>
      </c>
      <c r="U111" s="71">
        <f t="shared" si="18"/>
        <v>1</v>
      </c>
      <c r="V111" s="3" t="str">
        <f>IF(U111='ITERASI-3'!U111,"Aman","Berubah")</f>
        <v>Aman</v>
      </c>
    </row>
    <row r="112" spans="1:22" x14ac:dyDescent="0.25">
      <c r="I112" s="35">
        <v>96</v>
      </c>
      <c r="J112" s="32">
        <v>1.36</v>
      </c>
      <c r="K112" s="31">
        <v>91.1</v>
      </c>
      <c r="L112" s="31">
        <v>29.9</v>
      </c>
      <c r="M112" s="31">
        <v>40</v>
      </c>
      <c r="N112" s="31">
        <v>352</v>
      </c>
      <c r="O112" s="3">
        <f t="shared" si="12"/>
        <v>8.90085924452573</v>
      </c>
      <c r="P112" s="3">
        <f t="shared" si="13"/>
        <v>151.57365005104256</v>
      </c>
      <c r="Q112" s="3">
        <f t="shared" si="14"/>
        <v>48.217559647221215</v>
      </c>
      <c r="R112" s="3">
        <f t="shared" si="15"/>
        <v>117.44636968126621</v>
      </c>
      <c r="S112" s="3">
        <f t="shared" si="16"/>
        <v>99.545864295545258</v>
      </c>
      <c r="T112" s="3">
        <f t="shared" si="17"/>
        <v>8.90085924452573</v>
      </c>
      <c r="U112" s="71">
        <f t="shared" si="18"/>
        <v>1</v>
      </c>
      <c r="V112" s="3" t="str">
        <f>IF(U112='ITERASI-3'!U112,"Aman","Berubah")</f>
        <v>Aman</v>
      </c>
    </row>
    <row r="113" spans="9:27" x14ac:dyDescent="0.25">
      <c r="I113" s="35">
        <v>97</v>
      </c>
      <c r="J113" s="32">
        <v>1.45</v>
      </c>
      <c r="K113" s="31">
        <v>91.1</v>
      </c>
      <c r="L113" s="33">
        <v>30</v>
      </c>
      <c r="M113" s="31">
        <v>40</v>
      </c>
      <c r="N113" s="31">
        <v>338</v>
      </c>
      <c r="O113" s="3">
        <f t="shared" si="12"/>
        <v>5.2503499157891271</v>
      </c>
      <c r="P113" s="3">
        <f t="shared" si="13"/>
        <v>165.57336855759806</v>
      </c>
      <c r="Q113" s="3">
        <f t="shared" si="14"/>
        <v>62.205767618445172</v>
      </c>
      <c r="R113" s="3">
        <f t="shared" si="15"/>
        <v>103.44666139383556</v>
      </c>
      <c r="S113" s="3">
        <f t="shared" si="16"/>
        <v>113.5459396743403</v>
      </c>
      <c r="T113" s="3">
        <f t="shared" si="17"/>
        <v>5.2503499157891271</v>
      </c>
      <c r="U113" s="71">
        <f t="shared" si="18"/>
        <v>1</v>
      </c>
      <c r="V113" s="3" t="str">
        <f>IF(U113='ITERASI-3'!U113,"Aman","Berubah")</f>
        <v>Aman</v>
      </c>
    </row>
    <row r="114" spans="9:27" x14ac:dyDescent="0.25">
      <c r="I114" s="35">
        <v>98</v>
      </c>
      <c r="J114" s="32">
        <v>1.6</v>
      </c>
      <c r="K114" s="31">
        <v>91.3</v>
      </c>
      <c r="L114" s="31">
        <v>29.9</v>
      </c>
      <c r="M114" s="31">
        <v>40</v>
      </c>
      <c r="N114" s="31">
        <v>255</v>
      </c>
      <c r="O114" s="3">
        <f t="shared" si="12"/>
        <v>88.163590709939911</v>
      </c>
      <c r="P114" s="3">
        <f t="shared" si="13"/>
        <v>248.57349764738206</v>
      </c>
      <c r="Q114" s="3">
        <f t="shared" si="14"/>
        <v>145.18306785457688</v>
      </c>
      <c r="R114" s="3">
        <f t="shared" si="15"/>
        <v>20.453694265007979</v>
      </c>
      <c r="S114" s="3">
        <f t="shared" si="16"/>
        <v>196.54623746585298</v>
      </c>
      <c r="T114" s="3">
        <f t="shared" si="17"/>
        <v>20.453694265007979</v>
      </c>
      <c r="U114" s="71">
        <f t="shared" si="18"/>
        <v>4</v>
      </c>
      <c r="V114" s="3" t="str">
        <f>IF(U114='ITERASI-3'!U114,"Aman","Berubah")</f>
        <v>Aman</v>
      </c>
    </row>
    <row r="115" spans="9:27" x14ac:dyDescent="0.25">
      <c r="I115" s="35">
        <v>99</v>
      </c>
      <c r="J115" s="32">
        <v>1.72</v>
      </c>
      <c r="K115" s="33">
        <v>91</v>
      </c>
      <c r="L115" s="33">
        <v>30</v>
      </c>
      <c r="M115" s="31">
        <v>40</v>
      </c>
      <c r="N115" s="31">
        <v>367</v>
      </c>
      <c r="O115" s="3">
        <f t="shared" si="12"/>
        <v>23.861259298093636</v>
      </c>
      <c r="P115" s="3">
        <f t="shared" si="13"/>
        <v>136.57341915016752</v>
      </c>
      <c r="Q115" s="3">
        <f t="shared" si="14"/>
        <v>33.241712626357483</v>
      </c>
      <c r="R115" s="3">
        <f t="shared" si="15"/>
        <v>132.44721994556417</v>
      </c>
      <c r="S115" s="3">
        <f t="shared" si="16"/>
        <v>84.54714514927494</v>
      </c>
      <c r="T115" s="3">
        <f t="shared" si="17"/>
        <v>23.861259298093636</v>
      </c>
      <c r="U115" s="71">
        <f t="shared" si="18"/>
        <v>1</v>
      </c>
      <c r="V115" s="3" t="str">
        <f>IF(U115='ITERASI-3'!U115,"Aman","Berubah")</f>
        <v>Aman</v>
      </c>
    </row>
    <row r="116" spans="9:27" x14ac:dyDescent="0.25">
      <c r="I116" s="35">
        <v>100</v>
      </c>
      <c r="J116" s="32">
        <v>1.78</v>
      </c>
      <c r="K116" s="31">
        <v>88.7</v>
      </c>
      <c r="L116" s="33">
        <v>30</v>
      </c>
      <c r="M116" s="31">
        <v>40</v>
      </c>
      <c r="N116" s="31">
        <v>312</v>
      </c>
      <c r="O116" s="3">
        <f t="shared" si="12"/>
        <v>31.261687170793284</v>
      </c>
      <c r="P116" s="3">
        <f t="shared" si="13"/>
        <v>191.57833165894436</v>
      </c>
      <c r="Q116" s="3">
        <f t="shared" si="14"/>
        <v>88.238094900483148</v>
      </c>
      <c r="R116" s="3">
        <f t="shared" si="15"/>
        <v>77.502097406584781</v>
      </c>
      <c r="S116" s="3">
        <f t="shared" si="16"/>
        <v>139.56476036131309</v>
      </c>
      <c r="T116" s="3">
        <f t="shared" si="17"/>
        <v>31.261687170793284</v>
      </c>
      <c r="U116" s="71">
        <f t="shared" si="18"/>
        <v>1</v>
      </c>
      <c r="V116" s="3" t="str">
        <f>IF(U116='ITERASI-3'!U116,"Aman","Berubah")</f>
        <v>Aman</v>
      </c>
    </row>
    <row r="117" spans="9:27" x14ac:dyDescent="0.25">
      <c r="I117" s="82" t="s">
        <v>51</v>
      </c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4"/>
      <c r="V117" s="76">
        <f>COUNTIF(V17:V116,"Berubah")</f>
        <v>0</v>
      </c>
    </row>
    <row r="119" spans="9:27" x14ac:dyDescent="0.25">
      <c r="W119" s="75" t="s">
        <v>9</v>
      </c>
      <c r="X119" s="75" t="s">
        <v>10</v>
      </c>
      <c r="Y119" s="75" t="s">
        <v>11</v>
      </c>
      <c r="Z119" s="75" t="s">
        <v>24</v>
      </c>
      <c r="AA119" s="75" t="s">
        <v>40</v>
      </c>
    </row>
    <row r="120" spans="9:27" x14ac:dyDescent="0.25">
      <c r="W120" s="3">
        <f>COUNTIF(U17:U116,1)</f>
        <v>19</v>
      </c>
      <c r="X120" s="3">
        <f>COUNTIF(U17:U116,2)</f>
        <v>7</v>
      </c>
      <c r="Y120" s="3">
        <f>COUNTIF(U17:U116,3)</f>
        <v>18</v>
      </c>
      <c r="Z120" s="3">
        <f>COUNTIF(U17:U116,4)</f>
        <v>45</v>
      </c>
      <c r="AA120" s="3">
        <f>COUNTIF(U17:U116,5)</f>
        <v>11</v>
      </c>
    </row>
  </sheetData>
  <mergeCells count="6">
    <mergeCell ref="I117:U117"/>
    <mergeCell ref="I11:J11"/>
    <mergeCell ref="I12:J12"/>
    <mergeCell ref="I13:J13"/>
    <mergeCell ref="I14:J14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ITERASI-1</vt:lpstr>
      <vt:lpstr>ITERASI-2</vt:lpstr>
      <vt:lpstr>ITERASI-3</vt:lpstr>
      <vt:lpstr>ITERASI-4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jajangm</dc:creator>
  <cp:lastModifiedBy>jajangm</cp:lastModifiedBy>
  <dcterms:created xsi:type="dcterms:W3CDTF">2022-11-12T10:43:34Z</dcterms:created>
  <dcterms:modified xsi:type="dcterms:W3CDTF">2022-11-25T19:27:51Z</dcterms:modified>
</cp:coreProperties>
</file>