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6465" tabRatio="940"/>
  </bookViews>
  <sheets>
    <sheet name="Demographics" sheetId="1" r:id="rId1"/>
    <sheet name="HR" sheetId="2" r:id="rId2"/>
    <sheet name="CC ILR" sheetId="3" r:id="rId3"/>
    <sheet name="CC Freezer" sheetId="6" r:id="rId4"/>
    <sheet name="CC Cold Box" sheetId="5" r:id="rId5"/>
    <sheet name="CC Vaccine Carrier" sheetId="7" r:id="rId6"/>
    <sheet name="CC Ice Packs" sheetId="8" r:id="rId7"/>
    <sheet name="Voltage Stabilizer" sheetId="9" r:id="rId8"/>
    <sheet name="Generator" sheetId="10" r:id="rId9"/>
    <sheet name="Solar Power" sheetId="11" r:id="rId10"/>
    <sheet name="Android-Tab" sheetId="21" r:id="rId11"/>
    <sheet name="Motor bike" sheetId="20" r:id="rId12"/>
    <sheet name="UCwise Situation Analysis" sheetId="12" r:id="rId13"/>
    <sheet name="Session Calculation" sheetId="13" r:id="rId14"/>
    <sheet name="Vaccines" sheetId="15" r:id="rId15"/>
    <sheet name="Syringe equipment" sheetId="16" r:id="rId16"/>
    <sheet name="Supervision plan" sheetId="18" r:id="rId17"/>
    <sheet name="Waste Disposal Plan" sheetId="19" r:id="rId18"/>
  </sheets>
  <definedNames>
    <definedName name="OLE_LINK1" localSheetId="16">'Supervision plan'!$E$7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6" l="1"/>
  <c r="E7" i="1"/>
  <c r="M7" i="13" l="1"/>
  <c r="M8" i="13"/>
  <c r="M9" i="13"/>
  <c r="M10" i="13"/>
  <c r="M11" i="13"/>
  <c r="M12" i="13"/>
  <c r="M13" i="13"/>
  <c r="M14" i="13"/>
  <c r="M6" i="13"/>
  <c r="E8" i="1" l="1"/>
  <c r="E9" i="1"/>
  <c r="E10" i="1"/>
  <c r="E11" i="1"/>
  <c r="E12" i="1"/>
  <c r="E13" i="1"/>
  <c r="E14" i="1"/>
  <c r="E15" i="1"/>
  <c r="B14" i="20" l="1"/>
  <c r="B11" i="20"/>
  <c r="B6" i="19" l="1"/>
  <c r="B7" i="19"/>
  <c r="B8" i="19"/>
  <c r="B9" i="19"/>
  <c r="B10" i="19"/>
  <c r="B11" i="19"/>
  <c r="B12" i="19"/>
  <c r="B13" i="19"/>
  <c r="B5" i="19"/>
  <c r="B6" i="18"/>
  <c r="B7" i="18"/>
  <c r="B8" i="18"/>
  <c r="B9" i="18"/>
  <c r="B10" i="18"/>
  <c r="B11" i="18"/>
  <c r="B12" i="18"/>
  <c r="B13" i="18"/>
  <c r="B5" i="18"/>
  <c r="B6" i="21" l="1"/>
  <c r="B7" i="21"/>
  <c r="B8" i="21"/>
  <c r="B9" i="21"/>
  <c r="B10" i="21"/>
  <c r="B11" i="21"/>
  <c r="B12" i="21"/>
  <c r="B13" i="21"/>
  <c r="B19" i="3"/>
  <c r="B7" i="3" l="1"/>
  <c r="C14" i="13" l="1"/>
  <c r="C12" i="15"/>
  <c r="C11" i="15"/>
  <c r="C13" i="13"/>
  <c r="C10" i="15"/>
  <c r="C12" i="13"/>
  <c r="C9" i="15"/>
  <c r="C11" i="13"/>
  <c r="C8" i="15"/>
  <c r="C10" i="13"/>
  <c r="C7" i="15"/>
  <c r="C9" i="13"/>
  <c r="C6" i="15"/>
  <c r="C8" i="13"/>
  <c r="C5" i="15"/>
  <c r="C7" i="13"/>
  <c r="C6" i="13"/>
  <c r="C4" i="15"/>
  <c r="C14" i="16" l="1"/>
  <c r="E12" i="15"/>
  <c r="E14" i="16"/>
  <c r="E11" i="15"/>
  <c r="E13" i="16"/>
  <c r="C13" i="16"/>
  <c r="C12" i="16"/>
  <c r="E12" i="16"/>
  <c r="E10" i="15"/>
  <c r="E11" i="16"/>
  <c r="E9" i="15"/>
  <c r="C11" i="16"/>
  <c r="E10" i="16"/>
  <c r="C10" i="16"/>
  <c r="E8" i="15"/>
  <c r="E7" i="15"/>
  <c r="E9" i="16"/>
  <c r="C9" i="16"/>
  <c r="C8" i="16"/>
  <c r="E8" i="16"/>
  <c r="E6" i="15"/>
  <c r="E7" i="16"/>
  <c r="C7" i="16"/>
  <c r="E5" i="15"/>
  <c r="E4" i="15"/>
  <c r="C6" i="16"/>
  <c r="G8" i="1"/>
  <c r="G9" i="1"/>
  <c r="G10" i="1"/>
  <c r="G11" i="1"/>
  <c r="G12" i="1"/>
  <c r="G13" i="1"/>
  <c r="G14" i="1"/>
  <c r="G15" i="1"/>
  <c r="G7" i="1"/>
  <c r="J16" i="1"/>
  <c r="D16" i="1" l="1"/>
  <c r="E3" i="1" s="1"/>
  <c r="F8" i="1"/>
  <c r="H8" i="1"/>
  <c r="I8" i="1"/>
  <c r="H9" i="1"/>
  <c r="I9" i="1"/>
  <c r="F10" i="1"/>
  <c r="H10" i="1"/>
  <c r="I10" i="1"/>
  <c r="F11" i="1"/>
  <c r="H11" i="1"/>
  <c r="I11" i="1"/>
  <c r="F12" i="1"/>
  <c r="H12" i="1"/>
  <c r="I12" i="1"/>
  <c r="H13" i="1"/>
  <c r="I13" i="1"/>
  <c r="F14" i="1"/>
  <c r="H14" i="1"/>
  <c r="I14" i="1"/>
  <c r="F15" i="1"/>
  <c r="H15" i="1"/>
  <c r="I15" i="1"/>
  <c r="I7" i="1"/>
  <c r="H7" i="1"/>
  <c r="F7" i="1"/>
  <c r="D14" i="13" l="1"/>
  <c r="C14" i="12"/>
  <c r="D12" i="15"/>
  <c r="D14" i="16" s="1"/>
  <c r="D11" i="15"/>
  <c r="D13" i="16" s="1"/>
  <c r="D13" i="13"/>
  <c r="C13" i="12"/>
  <c r="G13" i="12" s="1"/>
  <c r="D9" i="15"/>
  <c r="D11" i="16" s="1"/>
  <c r="C11" i="12"/>
  <c r="D11" i="13"/>
  <c r="D8" i="15"/>
  <c r="D10" i="16" s="1"/>
  <c r="C10" i="12"/>
  <c r="D10" i="13"/>
  <c r="D7" i="15"/>
  <c r="D9" i="16" s="1"/>
  <c r="C9" i="12"/>
  <c r="D9" i="13"/>
  <c r="C7" i="12"/>
  <c r="D7" i="13"/>
  <c r="D5" i="15"/>
  <c r="D7" i="16" s="1"/>
  <c r="D4" i="15"/>
  <c r="C6" i="12"/>
  <c r="D6" i="13"/>
  <c r="F13" i="1"/>
  <c r="F9" i="1"/>
  <c r="D12" i="13" l="1"/>
  <c r="D10" i="15"/>
  <c r="D12" i="16" s="1"/>
  <c r="C12" i="12"/>
  <c r="D8" i="13"/>
  <c r="D6" i="15"/>
  <c r="D8" i="16" s="1"/>
  <c r="C8" i="12"/>
  <c r="B24" i="3"/>
  <c r="G16" i="1" l="1"/>
  <c r="F16" i="1"/>
  <c r="B5" i="21"/>
  <c r="E16" i="1" l="1"/>
  <c r="L9" i="12" l="1"/>
  <c r="O9" i="12" s="1"/>
  <c r="M9" i="12"/>
  <c r="L10" i="12"/>
  <c r="O10" i="12" s="1"/>
  <c r="M10" i="12"/>
  <c r="L11" i="12"/>
  <c r="O11" i="12" s="1"/>
  <c r="M11" i="12"/>
  <c r="L12" i="12"/>
  <c r="O12" i="12" s="1"/>
  <c r="M12" i="12"/>
  <c r="L13" i="12"/>
  <c r="O13" i="12" s="1"/>
  <c r="M13" i="12"/>
  <c r="L14" i="12"/>
  <c r="O14" i="12" s="1"/>
  <c r="M14" i="12"/>
  <c r="L6" i="12"/>
  <c r="O6" i="12" s="1"/>
  <c r="M6" i="12"/>
  <c r="L7" i="12"/>
  <c r="O7" i="12" s="1"/>
  <c r="M7" i="12"/>
  <c r="L8" i="12"/>
  <c r="O8" i="12" s="1"/>
  <c r="M8" i="12"/>
  <c r="A6" i="16" l="1"/>
  <c r="B6" i="16"/>
  <c r="A7" i="16"/>
  <c r="B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A14" i="16"/>
  <c r="B14" i="16"/>
  <c r="B4" i="15" l="1"/>
  <c r="B5" i="15"/>
  <c r="B6" i="15"/>
  <c r="B7" i="15"/>
  <c r="B8" i="15"/>
  <c r="B9" i="15"/>
  <c r="B10" i="15"/>
  <c r="B11" i="15"/>
  <c r="B12" i="15"/>
  <c r="B6" i="13"/>
  <c r="B7" i="13"/>
  <c r="B8" i="13"/>
  <c r="B9" i="13"/>
  <c r="B10" i="13"/>
  <c r="B11" i="13"/>
  <c r="B12" i="13"/>
  <c r="B13" i="13"/>
  <c r="B14" i="13"/>
  <c r="B5" i="5"/>
  <c r="B6" i="5"/>
  <c r="B7" i="5"/>
  <c r="B8" i="5"/>
  <c r="B9" i="5"/>
  <c r="B10" i="5"/>
  <c r="B11" i="5"/>
  <c r="B12" i="5"/>
  <c r="B13" i="5"/>
  <c r="B10" i="3"/>
  <c r="B13" i="3"/>
  <c r="B16" i="3"/>
  <c r="B20" i="3"/>
  <c r="B27" i="3"/>
  <c r="B31" i="3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B5" i="20"/>
  <c r="B6" i="20"/>
  <c r="B7" i="20"/>
  <c r="B8" i="20"/>
  <c r="B9" i="20"/>
  <c r="B10" i="20"/>
  <c r="B13" i="20"/>
  <c r="B5" i="11"/>
  <c r="B6" i="11"/>
  <c r="B7" i="11"/>
  <c r="B8" i="11"/>
  <c r="B9" i="11"/>
  <c r="B10" i="11"/>
  <c r="B11" i="11"/>
  <c r="B12" i="11"/>
  <c r="B13" i="11"/>
  <c r="B5" i="10"/>
  <c r="B6" i="10"/>
  <c r="B7" i="10"/>
  <c r="B8" i="10"/>
  <c r="B9" i="10"/>
  <c r="B10" i="10"/>
  <c r="B11" i="10"/>
  <c r="B12" i="10"/>
  <c r="B13" i="10"/>
  <c r="B5" i="9"/>
  <c r="B6" i="9"/>
  <c r="B7" i="9"/>
  <c r="B8" i="9"/>
  <c r="B10" i="9"/>
  <c r="B11" i="9"/>
  <c r="B12" i="9"/>
  <c r="B13" i="9"/>
  <c r="B14" i="9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B5" i="7"/>
  <c r="B6" i="7"/>
  <c r="B7" i="7"/>
  <c r="B8" i="7"/>
  <c r="B10" i="7"/>
  <c r="B11" i="7"/>
  <c r="B12" i="7"/>
  <c r="B13" i="7"/>
  <c r="B14" i="7"/>
  <c r="B5" i="6" l="1"/>
  <c r="B6" i="6"/>
  <c r="B7" i="6"/>
  <c r="B8" i="6"/>
  <c r="B9" i="6"/>
  <c r="B10" i="6"/>
  <c r="B11" i="6"/>
  <c r="B12" i="6"/>
  <c r="B13" i="6"/>
  <c r="I16" i="1" l="1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H8" i="13" l="1"/>
  <c r="I8" i="13" s="1"/>
  <c r="J8" i="13" s="1"/>
  <c r="J13" i="12"/>
  <c r="N13" i="12"/>
  <c r="P13" i="12" s="1"/>
  <c r="K13" i="12"/>
  <c r="I13" i="12"/>
  <c r="H13" i="12"/>
  <c r="G6" i="12"/>
  <c r="N6" i="12" s="1"/>
  <c r="P6" i="12" s="1"/>
  <c r="K6" i="12"/>
  <c r="J6" i="12"/>
  <c r="H6" i="12"/>
  <c r="I6" i="12"/>
  <c r="J7" i="12"/>
  <c r="K7" i="12"/>
  <c r="G7" i="12"/>
  <c r="N7" i="12" s="1"/>
  <c r="P7" i="12" s="1"/>
  <c r="H7" i="12"/>
  <c r="I7" i="12"/>
  <c r="H11" i="12"/>
  <c r="I11" i="12"/>
  <c r="G11" i="12"/>
  <c r="N11" i="12" s="1"/>
  <c r="P11" i="12" s="1"/>
  <c r="J11" i="12"/>
  <c r="K11" i="12"/>
  <c r="G14" i="12"/>
  <c r="N14" i="12" s="1"/>
  <c r="P14" i="12" s="1"/>
  <c r="K14" i="12"/>
  <c r="H14" i="12"/>
  <c r="J14" i="12"/>
  <c r="I14" i="12"/>
  <c r="G10" i="12"/>
  <c r="N10" i="12" s="1"/>
  <c r="P10" i="12" s="1"/>
  <c r="K10" i="12"/>
  <c r="H10" i="12"/>
  <c r="I10" i="12"/>
  <c r="J10" i="12"/>
  <c r="J9" i="12"/>
  <c r="G9" i="12"/>
  <c r="N9" i="12" s="1"/>
  <c r="P9" i="12" s="1"/>
  <c r="K9" i="12"/>
  <c r="H9" i="12"/>
  <c r="I9" i="12"/>
  <c r="J8" i="12"/>
  <c r="H8" i="12"/>
  <c r="K8" i="12"/>
  <c r="I8" i="12"/>
  <c r="G8" i="12"/>
  <c r="N8" i="12" s="1"/>
  <c r="P8" i="12" s="1"/>
  <c r="I12" i="12"/>
  <c r="J12" i="12"/>
  <c r="G12" i="12"/>
  <c r="N12" i="12" s="1"/>
  <c r="P12" i="12" s="1"/>
  <c r="K12" i="12"/>
  <c r="H12" i="12"/>
  <c r="H11" i="13"/>
  <c r="I11" i="13" s="1"/>
  <c r="J11" i="13" s="1"/>
  <c r="M5" i="15"/>
  <c r="F5" i="15"/>
  <c r="N5" i="15"/>
  <c r="F8" i="16"/>
  <c r="G8" i="16" s="1"/>
  <c r="J6" i="15"/>
  <c r="G6" i="15"/>
  <c r="K6" i="15"/>
  <c r="L6" i="15"/>
  <c r="H6" i="15"/>
  <c r="I6" i="15"/>
  <c r="F12" i="15"/>
  <c r="M12" i="15"/>
  <c r="N12" i="15"/>
  <c r="F10" i="16"/>
  <c r="G10" i="16" s="1"/>
  <c r="I8" i="15"/>
  <c r="J8" i="15"/>
  <c r="H8" i="15"/>
  <c r="K8" i="15"/>
  <c r="L8" i="15"/>
  <c r="G8" i="15"/>
  <c r="I5" i="15"/>
  <c r="F7" i="16"/>
  <c r="G7" i="16" s="1"/>
  <c r="H5" i="15"/>
  <c r="L5" i="15"/>
  <c r="G5" i="15"/>
  <c r="J5" i="15"/>
  <c r="K5" i="15"/>
  <c r="H6" i="13"/>
  <c r="I6" i="13" s="1"/>
  <c r="J6" i="13" s="1"/>
  <c r="M7" i="15"/>
  <c r="F7" i="15"/>
  <c r="N7" i="15"/>
  <c r="H12" i="13"/>
  <c r="I12" i="13" s="1"/>
  <c r="J12" i="13" s="1"/>
  <c r="M11" i="15"/>
  <c r="F11" i="15"/>
  <c r="N11" i="15"/>
  <c r="F12" i="16"/>
  <c r="G12" i="16" s="1"/>
  <c r="G10" i="15"/>
  <c r="K10" i="15"/>
  <c r="H10" i="15"/>
  <c r="L10" i="15"/>
  <c r="J10" i="15"/>
  <c r="I10" i="15"/>
  <c r="E6" i="16"/>
  <c r="M4" i="15"/>
  <c r="N4" i="15"/>
  <c r="F4" i="15"/>
  <c r="M9" i="15"/>
  <c r="N9" i="15"/>
  <c r="F9" i="15"/>
  <c r="H10" i="13"/>
  <c r="I10" i="13" s="1"/>
  <c r="J10" i="13" s="1"/>
  <c r="F6" i="16"/>
  <c r="D6" i="16"/>
  <c r="H4" i="15"/>
  <c r="L4" i="15"/>
  <c r="I4" i="15"/>
  <c r="K4" i="15"/>
  <c r="G4" i="15"/>
  <c r="J4" i="15"/>
  <c r="F14" i="16"/>
  <c r="G14" i="16" s="1"/>
  <c r="J12" i="15"/>
  <c r="G12" i="15"/>
  <c r="K12" i="15"/>
  <c r="H12" i="15"/>
  <c r="I12" i="15"/>
  <c r="L12" i="15"/>
  <c r="M8" i="15"/>
  <c r="N8" i="15"/>
  <c r="F8" i="15"/>
  <c r="H7" i="13"/>
  <c r="I7" i="13" s="1"/>
  <c r="J7" i="13" s="1"/>
  <c r="F6" i="15"/>
  <c r="N6" i="15"/>
  <c r="M6" i="15"/>
  <c r="H9" i="13"/>
  <c r="I9" i="13" s="1"/>
  <c r="J9" i="13" s="1"/>
  <c r="F10" i="15"/>
  <c r="M10" i="15"/>
  <c r="N10" i="15"/>
  <c r="H13" i="13"/>
  <c r="I13" i="13" s="1"/>
  <c r="J13" i="13" s="1"/>
  <c r="I9" i="15"/>
  <c r="F11" i="16"/>
  <c r="G11" i="16" s="1"/>
  <c r="L9" i="15"/>
  <c r="H9" i="15"/>
  <c r="K9" i="15"/>
  <c r="J9" i="15"/>
  <c r="G9" i="15"/>
  <c r="H14" i="13"/>
  <c r="I14" i="13" s="1"/>
  <c r="J14" i="13" s="1"/>
  <c r="E15" i="13"/>
  <c r="F15" i="13"/>
  <c r="G15" i="13"/>
  <c r="K15" i="13"/>
  <c r="L15" i="13"/>
  <c r="M15" i="13"/>
  <c r="C15" i="13"/>
  <c r="H16" i="1" l="1"/>
  <c r="O6" i="15"/>
  <c r="O9" i="15"/>
  <c r="O5" i="15"/>
  <c r="O4" i="15"/>
  <c r="O12" i="15"/>
  <c r="O10" i="15"/>
  <c r="O8" i="15"/>
  <c r="D15" i="13"/>
  <c r="E15" i="16"/>
  <c r="G7" i="15"/>
  <c r="F9" i="16"/>
  <c r="G9" i="16" s="1"/>
  <c r="J7" i="15"/>
  <c r="L7" i="15"/>
  <c r="K7" i="15"/>
  <c r="I7" i="15"/>
  <c r="H7" i="15"/>
  <c r="G6" i="16"/>
  <c r="G11" i="15"/>
  <c r="F13" i="16"/>
  <c r="G13" i="16" s="1"/>
  <c r="J11" i="15"/>
  <c r="K11" i="15"/>
  <c r="L11" i="15"/>
  <c r="I11" i="15"/>
  <c r="H11" i="15"/>
  <c r="O11" i="15" l="1"/>
  <c r="D15" i="16"/>
  <c r="F15" i="16"/>
  <c r="O7" i="15"/>
  <c r="J15" i="13"/>
  <c r="I15" i="13"/>
  <c r="H15" i="13"/>
  <c r="G15" i="16" l="1"/>
</calcChain>
</file>

<file path=xl/sharedStrings.xml><?xml version="1.0" encoding="utf-8"?>
<sst xmlns="http://schemas.openxmlformats.org/spreadsheetml/2006/main" count="1089" uniqueCount="473">
  <si>
    <t>S. No</t>
  </si>
  <si>
    <t>Name of UC</t>
  </si>
  <si>
    <t>Location</t>
  </si>
  <si>
    <t>Total population</t>
  </si>
  <si>
    <t>0-59 M</t>
  </si>
  <si>
    <t>Tehsil</t>
  </si>
  <si>
    <t>TOTAL</t>
  </si>
  <si>
    <t>Name of UCMO</t>
  </si>
  <si>
    <t>UC wis Details of Human Resouce</t>
  </si>
  <si>
    <t>Name of Medical Technician</t>
  </si>
  <si>
    <t>Name of Dispenser</t>
  </si>
  <si>
    <t>Name of EPI Technician/ Vaccinator</t>
  </si>
  <si>
    <t>Name of LHV</t>
  </si>
  <si>
    <t>Name of LHS</t>
  </si>
  <si>
    <t>Name of HF</t>
  </si>
  <si>
    <t>Name of LHW</t>
  </si>
  <si>
    <t>Urban/ Rural</t>
  </si>
  <si>
    <t>Type</t>
  </si>
  <si>
    <t>Model</t>
  </si>
  <si>
    <t>Quantity available</t>
  </si>
  <si>
    <t>Storage Capacity</t>
  </si>
  <si>
    <t>Condition</t>
  </si>
  <si>
    <t>Quantity needed</t>
  </si>
  <si>
    <t>UC wise List of Cold Chain Equipments (ILR)</t>
  </si>
  <si>
    <t>Name of ILR</t>
  </si>
  <si>
    <t>UC wise List of Cold Chain Equipments (Cold Box)</t>
  </si>
  <si>
    <t>UC wise List of Cold Chain Equipments (Freezer)</t>
  </si>
  <si>
    <t>UC wise List of Cold Chain Equipments (Vaccine Carrier)</t>
  </si>
  <si>
    <t>UC wise List of Cold Chain Equipments (Ice Packs/ Cool Packs)</t>
  </si>
  <si>
    <t>UC wise List of Cold Chain Equipments (Voltage Stabilizer)</t>
  </si>
  <si>
    <t>Power
(Watts)</t>
  </si>
  <si>
    <t>Name of Voltage Stabilizer</t>
  </si>
  <si>
    <t>UC wise List of Cold Chain Equipments (Generator)</t>
  </si>
  <si>
    <t>UC wise List of Cold Chain Equipments (Solar System)</t>
  </si>
  <si>
    <t>UC wise Situation Analysis</t>
  </si>
  <si>
    <t>Target &lt; 1 year</t>
  </si>
  <si>
    <t>Penta 1</t>
  </si>
  <si>
    <t>Penta 3</t>
  </si>
  <si>
    <t>Measles</t>
  </si>
  <si>
    <t>Category 1,2,3,4</t>
  </si>
  <si>
    <t>Immunization coverage (%)</t>
  </si>
  <si>
    <t>Unimmunized 
(No.)</t>
  </si>
  <si>
    <t>Drop-out rates
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</si>
  <si>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</si>
  <si>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</si>
  <si>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</si>
  <si>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</si>
  <si>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</si>
  <si>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</si>
  <si>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</si>
  <si>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</si>
  <si>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</si>
  <si>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</si>
  <si>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</si>
  <si>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</si>
  <si>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</si>
  <si>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</si>
  <si>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Penta 1
(B/A x 100)</t>
  </si>
  <si>
    <t>Penta 3
(C/A x 100)</t>
  </si>
  <si>
    <t>Measles
(D/A x 100)</t>
  </si>
  <si>
    <t>Penta3
(A-C)</t>
  </si>
  <si>
    <t>P1-P3
(B-C) x 100/B</t>
  </si>
  <si>
    <t>Access
(Good/Poor)</t>
  </si>
  <si>
    <t>Utilization
(Good/Poor)</t>
  </si>
  <si>
    <r>
      <t xml:space="preserve">Actual sessions planned per month </t>
    </r>
    <r>
      <rPr>
        <i/>
        <sz val="11"/>
        <color indexed="8"/>
        <rFont val="Calibri"/>
        <family val="2"/>
      </rPr>
      <t>(realistic judgment)</t>
    </r>
  </si>
  <si>
    <t>other child survival interventions planned</t>
  </si>
  <si>
    <t>Total Outreach Sessions</t>
  </si>
  <si>
    <t>Total Mobile Sessions</t>
  </si>
  <si>
    <t>Total Fixed Sessions/ month</t>
  </si>
  <si>
    <t>UC wise Vaccine Session Calculation</t>
  </si>
  <si>
    <t>Total injection</t>
  </si>
  <si>
    <t>Name of UC/ EPI Center</t>
  </si>
  <si>
    <t>UC wise Montly Vaccine Requirements</t>
  </si>
  <si>
    <t>BCG</t>
  </si>
  <si>
    <t>Rota</t>
  </si>
  <si>
    <t>IPV</t>
  </si>
  <si>
    <t>TT</t>
  </si>
  <si>
    <t>Hep-B</t>
  </si>
  <si>
    <t>Type of Syringe (monthly need in number)</t>
  </si>
  <si>
    <t>Safety Boxes</t>
  </si>
  <si>
    <t>UC wise Monthly Need of Injection Equipment</t>
  </si>
  <si>
    <t>Planned Date</t>
  </si>
  <si>
    <t>Remarks</t>
  </si>
  <si>
    <t>Name of Supervisor</t>
  </si>
  <si>
    <t>Designation</t>
  </si>
  <si>
    <t>Date Conducted</t>
  </si>
  <si>
    <t>Findings</t>
  </si>
  <si>
    <t>Actions</t>
  </si>
  <si>
    <t>UC wise Supportive Supervision Plan for District Supervisors</t>
  </si>
  <si>
    <t>Date/s of Waste Disposal</t>
  </si>
  <si>
    <t>Name of Person Responsible</t>
  </si>
  <si>
    <t xml:space="preserve">UC wise Waste Disposal </t>
  </si>
  <si>
    <t>Site of Waste Disposal</t>
  </si>
  <si>
    <t>Number of LHWs involved in EPI</t>
  </si>
  <si>
    <t>Live birts</t>
  </si>
  <si>
    <t>Surviving Infants</t>
  </si>
  <si>
    <t>Year of installation</t>
  </si>
  <si>
    <t>UC wise List of Motor bikes</t>
  </si>
  <si>
    <t>Name of vaccinator/ EPI Technician</t>
  </si>
  <si>
    <t>Motor Bike available (Y/N)</t>
  </si>
  <si>
    <t>Make</t>
  </si>
  <si>
    <t>Measles 1
(A-D)</t>
  </si>
  <si>
    <t>P1-Measles1
(B-D) x 100/B</t>
  </si>
  <si>
    <t>Measles1</t>
  </si>
  <si>
    <t>Priority
1,2,3,….</t>
  </si>
  <si>
    <t>O</t>
  </si>
  <si>
    <t>Total Target population
(Live births)</t>
  </si>
  <si>
    <t>Reconstitution Syringes
(2 ml)</t>
  </si>
  <si>
    <t>AD Syringes
(0.05 ml)</t>
  </si>
  <si>
    <t>AD Syringes
(0.5 ml)</t>
  </si>
  <si>
    <t>Reconstitution Syringes
(5 ml)</t>
  </si>
  <si>
    <t>OPV</t>
  </si>
  <si>
    <t>Total No of injections per year</t>
  </si>
  <si>
    <t>Total No of injections per month</t>
  </si>
  <si>
    <t>Estimated session/ month</t>
  </si>
  <si>
    <t>Hard to reach area/population</t>
  </si>
  <si>
    <t>Month: ________________________</t>
  </si>
  <si>
    <t>Month: ___________________</t>
  </si>
  <si>
    <t>Total Population: ________________</t>
  </si>
  <si>
    <t>P&amp;L
Women</t>
  </si>
  <si>
    <t>CBA
Women</t>
  </si>
  <si>
    <t>Penta</t>
  </si>
  <si>
    <t>PCV 10</t>
  </si>
  <si>
    <t>DTP</t>
  </si>
  <si>
    <t>Monthly Live Births</t>
  </si>
  <si>
    <t>Monthly Surviving Infants</t>
  </si>
  <si>
    <t>Total</t>
  </si>
  <si>
    <t>Annual Target</t>
  </si>
  <si>
    <t>Name of Medical Officer</t>
  </si>
  <si>
    <t>Name of CDC supervisor</t>
  </si>
  <si>
    <t>Name of SH&amp;NS</t>
  </si>
  <si>
    <t>Storage Volume litre</t>
  </si>
  <si>
    <t>Storage Capacity needed</t>
  </si>
  <si>
    <t>Android Available Yes/No</t>
  </si>
  <si>
    <t>IMEI No.</t>
  </si>
  <si>
    <t>Sim No.</t>
  </si>
  <si>
    <t>Name of Fixed site/HF</t>
  </si>
  <si>
    <t>Name of LHV/ EPI Technician</t>
  </si>
  <si>
    <t>Tab Available Yes/No</t>
  </si>
  <si>
    <t>Registration Number</t>
  </si>
  <si>
    <t>Kotli Sattian</t>
  </si>
  <si>
    <t>Bhattian</t>
  </si>
  <si>
    <t>Karor</t>
  </si>
  <si>
    <t>Lehtrar</t>
  </si>
  <si>
    <t>Maloot Sattian</t>
  </si>
  <si>
    <t>Santh Saroola</t>
  </si>
  <si>
    <t>Waghal/Dhanda</t>
  </si>
  <si>
    <t>Rural</t>
  </si>
  <si>
    <t>Tehsil:_______Kotli Sattian______________</t>
  </si>
  <si>
    <t>Thoon</t>
  </si>
  <si>
    <t>Kot Siyah</t>
  </si>
  <si>
    <t>Mirza Pur</t>
  </si>
  <si>
    <t>Chijana</t>
  </si>
  <si>
    <t>BHU Karor</t>
  </si>
  <si>
    <t>BHU Thoon</t>
  </si>
  <si>
    <t>BHU Kot Siyah</t>
  </si>
  <si>
    <t>THQ Kotli Sattian</t>
  </si>
  <si>
    <t>RHC Lehtrar</t>
  </si>
  <si>
    <t>BHU Maloot Sattian</t>
  </si>
  <si>
    <t>BHU Santh Saroola</t>
  </si>
  <si>
    <t>BHU Dhanda</t>
  </si>
  <si>
    <t>Nil</t>
  </si>
  <si>
    <t>Waqar ul Haq</t>
  </si>
  <si>
    <t>M Hafeez</t>
  </si>
  <si>
    <t>Aftab Ahmed</t>
  </si>
  <si>
    <t>Ajmal Hussain</t>
  </si>
  <si>
    <t>M Waseem</t>
  </si>
  <si>
    <t>Atta ur Rehman</t>
  </si>
  <si>
    <t>Yasir Irshad</t>
  </si>
  <si>
    <t>Mukhlis Khan</t>
  </si>
  <si>
    <t>Yasim Afzal</t>
  </si>
  <si>
    <t>Nazim Hussain</t>
  </si>
  <si>
    <t>Farheen Imran</t>
  </si>
  <si>
    <t>Shazia Jabeen</t>
  </si>
  <si>
    <t>Saima Yousaf</t>
  </si>
  <si>
    <t>Umme Habiba</t>
  </si>
  <si>
    <t>Gulshan Nisa</t>
  </si>
  <si>
    <t>Rozbina Bibi</t>
  </si>
  <si>
    <t>M Wasim</t>
  </si>
  <si>
    <t>Jabeen Akhter</t>
  </si>
  <si>
    <t>Tasleem Akhter</t>
  </si>
  <si>
    <t>Asma Javed</t>
  </si>
  <si>
    <t>Asia Khatoon</t>
  </si>
  <si>
    <t>Nishad bibi</t>
  </si>
  <si>
    <t>Sansar Shahen</t>
  </si>
  <si>
    <t>Shaheen Akhter</t>
  </si>
  <si>
    <t>Khalida Parveen</t>
  </si>
  <si>
    <t xml:space="preserve">Sabhia Begum </t>
  </si>
  <si>
    <t>Fareeda Sultana</t>
  </si>
  <si>
    <t>Zanib Bibi</t>
  </si>
  <si>
    <t>Shaida Bano</t>
  </si>
  <si>
    <t>Riffat Shaheen</t>
  </si>
  <si>
    <t>Asia Amin</t>
  </si>
  <si>
    <t>Azra Saeed</t>
  </si>
  <si>
    <t>Waqar un Nisa</t>
  </si>
  <si>
    <t>Farhat un Nisa</t>
  </si>
  <si>
    <t>Riffat Noreen</t>
  </si>
  <si>
    <t>Kaleem Akhter</t>
  </si>
  <si>
    <t>Fardiba Bibi</t>
  </si>
  <si>
    <t>Nasreen Naz</t>
  </si>
  <si>
    <t>Safina Irshad</t>
  </si>
  <si>
    <t>Zahida Akhter</t>
  </si>
  <si>
    <t>Zubada Khanum</t>
  </si>
  <si>
    <t xml:space="preserve">Shabana Parveen </t>
  </si>
  <si>
    <t>Rahat Kousar</t>
  </si>
  <si>
    <t>Robia Sultana</t>
  </si>
  <si>
    <t>Sonia Parveen</t>
  </si>
  <si>
    <t>Rizwana Bibi</t>
  </si>
  <si>
    <t>Tehzeeb Akhtar</t>
  </si>
  <si>
    <t>Salma Khatoon</t>
  </si>
  <si>
    <t>Sagheera Bibi</t>
  </si>
  <si>
    <t>Nighat Fatima</t>
  </si>
  <si>
    <t>Shamim Akhter</t>
  </si>
  <si>
    <t>Nazeela</t>
  </si>
  <si>
    <t>Farah</t>
  </si>
  <si>
    <t>Fardous</t>
  </si>
  <si>
    <t>Sabiha</t>
  </si>
  <si>
    <t>Zareefa</t>
  </si>
  <si>
    <t>Zahida Bibi</t>
  </si>
  <si>
    <t>Shanaz</t>
  </si>
  <si>
    <t>Razila</t>
  </si>
  <si>
    <t>Farzana</t>
  </si>
  <si>
    <t>Naveeda</t>
  </si>
  <si>
    <t>Shaida Parveen</t>
  </si>
  <si>
    <t>Mobeen akhter</t>
  </si>
  <si>
    <t>Tazeem Akhter</t>
  </si>
  <si>
    <t>Sabhia khanam</t>
  </si>
  <si>
    <t>Nokhez Akhter</t>
  </si>
  <si>
    <t>Safia Bibi</t>
  </si>
  <si>
    <t>Nazma Jabeen</t>
  </si>
  <si>
    <t>Sabina Bibi</t>
  </si>
  <si>
    <t>Attia Bibi</t>
  </si>
  <si>
    <t>Azra Khatoon</t>
  </si>
  <si>
    <t>Bano Begum</t>
  </si>
  <si>
    <t>Narjis Khatoon</t>
  </si>
  <si>
    <t>Nazia Basheer</t>
  </si>
  <si>
    <t>Nighat Basheer</t>
  </si>
  <si>
    <t>Naheed Akhter</t>
  </si>
  <si>
    <t>Shahida Perveen</t>
  </si>
  <si>
    <t>Shabana Bibi</t>
  </si>
  <si>
    <t>Kaleema</t>
  </si>
  <si>
    <t>Sabiha Begum</t>
  </si>
  <si>
    <t xml:space="preserve">Riffat </t>
  </si>
  <si>
    <t>Ghazala</t>
  </si>
  <si>
    <t>Nargis Bano</t>
  </si>
  <si>
    <t>Fakhra Basheer</t>
  </si>
  <si>
    <t>Attiya Sultana</t>
  </si>
  <si>
    <t>Zaheen Akhter</t>
  </si>
  <si>
    <t>Naseera Bibi</t>
  </si>
  <si>
    <t>Zaib un Nisa</t>
  </si>
  <si>
    <t>Robina Bibi</t>
  </si>
  <si>
    <t xml:space="preserve">Noreen Akhter </t>
  </si>
  <si>
    <t>Nazia Perveen</t>
  </si>
  <si>
    <t>Robina Shaheen</t>
  </si>
  <si>
    <t xml:space="preserve">Shugafta </t>
  </si>
  <si>
    <t>Sarveen Akhter</t>
  </si>
  <si>
    <t>Saleema Bibi</t>
  </si>
  <si>
    <t>Attia Khnwal</t>
  </si>
  <si>
    <t>Noreena Abbasi</t>
  </si>
  <si>
    <t>Kubra Khatoon</t>
  </si>
  <si>
    <t>kusar Naseem</t>
  </si>
  <si>
    <t>Shaheen Akhtar</t>
  </si>
  <si>
    <t xml:space="preserve">Rabia Khatoon </t>
  </si>
  <si>
    <t>Shazia Farooq</t>
  </si>
  <si>
    <t>GulShad Farooq</t>
  </si>
  <si>
    <t>Zahida Begum</t>
  </si>
  <si>
    <t>Samia Kousar</t>
  </si>
  <si>
    <t>Shafeeda Bibi</t>
  </si>
  <si>
    <t>Shakeeda Bibi</t>
  </si>
  <si>
    <t>Saira Bibi</t>
  </si>
  <si>
    <t>Shahida Raza</t>
  </si>
  <si>
    <t>Sughra Bibi</t>
  </si>
  <si>
    <t xml:space="preserve">Sajida Kousar </t>
  </si>
  <si>
    <t xml:space="preserve">Azra Khatoon </t>
  </si>
  <si>
    <t>Abida Bibi</t>
  </si>
  <si>
    <t>Raheela Bibi</t>
  </si>
  <si>
    <t xml:space="preserve">Shenaz Begum </t>
  </si>
  <si>
    <t>Sajida Qurban</t>
  </si>
  <si>
    <t xml:space="preserve">Mumtaz Begum </t>
  </si>
  <si>
    <t>Safoora Bibi</t>
  </si>
  <si>
    <t xml:space="preserve">Shamshad Begum </t>
  </si>
  <si>
    <t xml:space="preserve">Rifat Parveen </t>
  </si>
  <si>
    <t xml:space="preserve">Yasmeen Akhtar </t>
  </si>
  <si>
    <t>Safeer Jan</t>
  </si>
  <si>
    <t>ILR</t>
  </si>
  <si>
    <t>Functional</t>
  </si>
  <si>
    <t>functional</t>
  </si>
  <si>
    <t>7 litr</t>
  </si>
  <si>
    <t>Dometic</t>
  </si>
  <si>
    <t>RCW12</t>
  </si>
  <si>
    <t>RCW12/25</t>
  </si>
  <si>
    <t>MCR22</t>
  </si>
  <si>
    <t>7 litr/20</t>
  </si>
  <si>
    <t>16 Litr</t>
  </si>
  <si>
    <t>Sellatak</t>
  </si>
  <si>
    <t>Sv04-22e</t>
  </si>
  <si>
    <t>BEDElVKV</t>
  </si>
  <si>
    <t>BKVC2.6</t>
  </si>
  <si>
    <t>BEDELBKV</t>
  </si>
  <si>
    <t>AVC/045</t>
  </si>
  <si>
    <t>AVC46</t>
  </si>
  <si>
    <t>BE5321</t>
  </si>
  <si>
    <t>UC wise List of Andriod</t>
  </si>
  <si>
    <t>Azkar Ahmed</t>
  </si>
  <si>
    <t>Rashid Ali</t>
  </si>
  <si>
    <t>Azhar Abbass</t>
  </si>
  <si>
    <t>Sanitary Worker</t>
  </si>
  <si>
    <t>Yes</t>
  </si>
  <si>
    <t>Tehsil :____Kotli Sattian __________________</t>
  </si>
  <si>
    <t>BHU Maloot Sttian</t>
  </si>
  <si>
    <t xml:space="preserve">Yes </t>
  </si>
  <si>
    <t>357812086765564/01</t>
  </si>
  <si>
    <t>BHU Kamkot Haider</t>
  </si>
  <si>
    <t>Shaheen Bibi</t>
  </si>
  <si>
    <t>NIL</t>
  </si>
  <si>
    <t>Gulshan Bibi</t>
  </si>
  <si>
    <t>ASV</t>
  </si>
  <si>
    <t>Tehsil: ______Kotli Sattian_____________</t>
  </si>
  <si>
    <t>Farah Naz</t>
  </si>
  <si>
    <t>Tehsil:______Kotli Sattian________________</t>
  </si>
  <si>
    <t>Tehsil:_____________kotli Sattian_________</t>
  </si>
  <si>
    <t>BEDELB kVC</t>
  </si>
  <si>
    <t>EKVC2.6</t>
  </si>
  <si>
    <t>EE5625</t>
  </si>
  <si>
    <t>AVC-045</t>
  </si>
  <si>
    <t>AVC-46</t>
  </si>
  <si>
    <t>7 liter</t>
  </si>
  <si>
    <t>8 liter</t>
  </si>
  <si>
    <t>9 liter</t>
  </si>
  <si>
    <t>10 liter</t>
  </si>
  <si>
    <t>11 liter</t>
  </si>
  <si>
    <t>12 liter</t>
  </si>
  <si>
    <t>13 liter</t>
  </si>
  <si>
    <t>14 liter</t>
  </si>
  <si>
    <t>15 liter</t>
  </si>
  <si>
    <t>Tehsil:_________Kotli Sattian_____________</t>
  </si>
  <si>
    <t>Tehsil:________Kotli Sattian______________</t>
  </si>
  <si>
    <t>Tehsil :_______Kotli Sattian_______________</t>
  </si>
  <si>
    <t>Tehsil: _______Kotli Sattian__________</t>
  </si>
  <si>
    <t>Tehsil: ___Kotli Sattian________________</t>
  </si>
  <si>
    <t>Tehsli: _____Kotli Sattian___________________</t>
  </si>
  <si>
    <r>
      <t>Identify
problem</t>
    </r>
    <r>
      <rPr>
        <b/>
        <sz val="10"/>
        <color indexed="8"/>
        <rFont val="Calibri"/>
        <family val="2"/>
      </rPr>
      <t xml:space="preserve">
</t>
    </r>
  </si>
  <si>
    <t>Amer Ahmed</t>
  </si>
  <si>
    <t>BHU Aryari</t>
  </si>
  <si>
    <t>Anjum Kabeer</t>
  </si>
  <si>
    <t>Aziz ur Rehman</t>
  </si>
  <si>
    <t>Medical System</t>
  </si>
  <si>
    <t>Working</t>
  </si>
  <si>
    <t>Haier</t>
  </si>
  <si>
    <t>HBC 150</t>
  </si>
  <si>
    <t>SACRED SUN</t>
  </si>
  <si>
    <t>SSIFP4850</t>
  </si>
  <si>
    <t>working</t>
  </si>
  <si>
    <t>Total Ucs: ___09_________</t>
  </si>
  <si>
    <t>Total
Villages</t>
  </si>
  <si>
    <t>Vacant</t>
  </si>
  <si>
    <t>Siraj ul Haq</t>
  </si>
  <si>
    <t>Saqif Mehmood</t>
  </si>
  <si>
    <t>Sumaira Bibi</t>
  </si>
  <si>
    <t>Saniba Rani</t>
  </si>
  <si>
    <t>KAror</t>
  </si>
  <si>
    <t>Roshia Hanan</t>
  </si>
  <si>
    <t>Sadia Kousar</t>
  </si>
  <si>
    <t>Noman Zafar</t>
  </si>
  <si>
    <t>Rizwana Kousar</t>
  </si>
  <si>
    <t>Shuguft Bibi</t>
  </si>
  <si>
    <t>Honda</t>
  </si>
  <si>
    <t>Asia Rasheed</t>
  </si>
  <si>
    <t>0314-49520185</t>
  </si>
  <si>
    <t>0310-5356728</t>
  </si>
  <si>
    <t>0343-5574728</t>
  </si>
  <si>
    <t>0346-1527557</t>
  </si>
  <si>
    <t>0333-7633237</t>
  </si>
  <si>
    <t>0345-5609277</t>
  </si>
  <si>
    <t>0302-5355660</t>
  </si>
  <si>
    <t>0344-5891938</t>
  </si>
  <si>
    <t>0345-5956698</t>
  </si>
  <si>
    <t>0315-5136495</t>
  </si>
  <si>
    <t>WIFI</t>
  </si>
  <si>
    <t>0323-5749358</t>
  </si>
  <si>
    <t>0310-5409684</t>
  </si>
  <si>
    <t>0310-5356718</t>
  </si>
  <si>
    <t>Darnoian</t>
  </si>
  <si>
    <t>Dheer Kot Sattian</t>
  </si>
  <si>
    <t>Dr. Hamza Razi</t>
  </si>
  <si>
    <t>Dr. Tanveer Ahmad</t>
  </si>
  <si>
    <t>Contact # of Medical Officer</t>
  </si>
  <si>
    <t>Dr. Aiman Noor</t>
  </si>
  <si>
    <t>Dr. Suliman</t>
  </si>
  <si>
    <t>0321-5602218</t>
  </si>
  <si>
    <t>Dr. Inzamam Latif</t>
  </si>
  <si>
    <t>0301-5341354</t>
  </si>
  <si>
    <t>Dr. Yasir Hussain</t>
  </si>
  <si>
    <t>0306-7471741</t>
  </si>
  <si>
    <t>BHU Darnoian</t>
  </si>
  <si>
    <t>0346-7465346</t>
  </si>
  <si>
    <t>0333-8595205</t>
  </si>
  <si>
    <t>0335-6932551</t>
  </si>
  <si>
    <t>Nouman Zafar</t>
  </si>
  <si>
    <t>Tayyab</t>
  </si>
  <si>
    <t>Khdija Bibi</t>
  </si>
  <si>
    <t>Dheer kot Sattian</t>
  </si>
  <si>
    <t xml:space="preserve">Vest Frost </t>
  </si>
  <si>
    <t>VLS 200A AC</t>
  </si>
  <si>
    <t>B Medical System</t>
  </si>
  <si>
    <t>VLS200</t>
  </si>
  <si>
    <t>TCW80 AC</t>
  </si>
  <si>
    <t>MKS 044</t>
  </si>
  <si>
    <t>MK204</t>
  </si>
  <si>
    <t>VLS400A AC</t>
  </si>
  <si>
    <t>VLS 400A AC</t>
  </si>
  <si>
    <t>MK074</t>
  </si>
  <si>
    <t>TCW 80</t>
  </si>
  <si>
    <t>Aryari</t>
  </si>
  <si>
    <t>Tehsil:____Kotli Sattian_____</t>
  </si>
  <si>
    <t>Muhammad Ayub</t>
  </si>
  <si>
    <t>Shahzia Jabeen</t>
  </si>
  <si>
    <t>Rizwana</t>
  </si>
  <si>
    <t>355594680088542/12</t>
  </si>
  <si>
    <t>Hotspot</t>
  </si>
  <si>
    <t>0310-5287783</t>
  </si>
  <si>
    <t xml:space="preserve">353184116980686/21 </t>
  </si>
  <si>
    <t>355594680087940/12</t>
  </si>
  <si>
    <t>Babar Kabir</t>
  </si>
  <si>
    <t>Zahid Mehmood</t>
  </si>
  <si>
    <t>Muhammad Shazad</t>
  </si>
  <si>
    <t>Israr Ahmed</t>
  </si>
  <si>
    <t>Naib Qasid</t>
  </si>
  <si>
    <t>Waste Collector</t>
  </si>
  <si>
    <t>16,30</t>
  </si>
  <si>
    <t>16, 30</t>
  </si>
  <si>
    <t>THQ Hospital Kotli Sattian</t>
  </si>
  <si>
    <t>Engine/ Chasis Number</t>
  </si>
  <si>
    <t>C555405/ 
CD315395</t>
  </si>
  <si>
    <t>C546806/ 
CD279328</t>
  </si>
  <si>
    <t>C6422060/ 
HAO96556</t>
  </si>
  <si>
    <t>C555436/ 
CD315209</t>
  </si>
  <si>
    <t>C247300/ 
J3874801</t>
  </si>
  <si>
    <t>C421918/ 
CD096501</t>
  </si>
  <si>
    <t>C4222034/ 
CH096511</t>
  </si>
  <si>
    <t>NO</t>
  </si>
  <si>
    <t>Tayyab Sheraz</t>
  </si>
  <si>
    <t>C4202221/ 
CH089727</t>
  </si>
  <si>
    <t>X-67-AF</t>
  </si>
  <si>
    <t>NA</t>
  </si>
  <si>
    <t>355594680125344/12</t>
  </si>
  <si>
    <t>355594680087700/12</t>
  </si>
  <si>
    <t>0340-1899545</t>
  </si>
  <si>
    <t>22KV</t>
  </si>
  <si>
    <t>Hyundai</t>
  </si>
  <si>
    <t>Tehsil:   Kotli Sattian</t>
  </si>
  <si>
    <t>Dr. Mian Awais</t>
  </si>
  <si>
    <t>0302-6262786</t>
  </si>
  <si>
    <t>Doses of vaccine administered in 2024</t>
  </si>
  <si>
    <t>Kusar Naseem</t>
  </si>
  <si>
    <t>Ameer Ahmad Sajid</t>
  </si>
  <si>
    <t>Zahir Mehmood</t>
  </si>
  <si>
    <t>Hifsa Bibi</t>
  </si>
  <si>
    <t>Riffat Parteen</t>
  </si>
  <si>
    <t>1-Jan-25, 6-Jan-25, 8-Feb-25, 22-Feb-25, 8-Mar-25, 22-Mar-25, 5-Apr-25, 19-Apr-25, 3-May-25, 17-May-25, 7-Jun-25, 21-Jun-25, 5-Jul-25, 19-Jul-25, 2-Aug-25, 16-Aug-25, 6-Sep-25, 20-Sep-25, 4-Oct-25, 18-Oct-25, 8-Nov-25, 22-Dec-25</t>
  </si>
  <si>
    <t>3-Jan-25, 17-Jan-25, 7-Feb-25, 21-Feb-25, 7-Mar-25, 21-Mar-25, 4-Apr-25, 18-Apr-25, 2-May-25, 16-May-25, 6-Jun-25, 20-Jun-25, 4-Jul-25, 18-Jul-25, 1-Aug-25, 15-Aug-25, 5-Sep-25, 19-Sep-25,  17-Oct-25, 7-Nov-25, 19-Dec-25</t>
  </si>
  <si>
    <t>5-Jan-25, 18-Jan-25, 10-Feb-25, 24-Feb-25, 9-Mar-25, 24-Mar-25, 7-Apr-25, 21-Apr-25, 21-Apr-25, 5-May-25, 17-May-25, 10-Jun-25, 23-Jun-25, 7-Jul-25, 21-Jul-25, 4-Aug-25, 18-Aug-25, 6-Sep-25, 22-Sep-25, 6-Oct-25, 18-Oct-25, 10-Nov-25, 22-Dec-25</t>
  </si>
  <si>
    <t>6-Jan-25, 20-Jan-25, 10-Feb-25, 11-Mar-25, 25-Mar-25, 8-Apr-25, 22-Apr-25, 7-May-25, 20-May-25, 10-Jun-25, 25-Jun-25, 8-Jul-25, 22-Jul-25, 5-Aug-25, 19-Aug-25, 9-Sep-25, 23-Sep-25, 7-Oct-25, 21-Oct-25, 11-Nov-25, 23-Dec-25</t>
  </si>
  <si>
    <t>8-Jan-25, 22-Jan-25, 12-Feb-25, 26-Feb-25, 12-Mar-25, 25-Mar-25, 9-Apr-25, 23-Apr-25, 7-May-25, 21-May-25, 11-Jun-25, 25-Jun-25, 9-Jul-25, 23-Jul-25, 6-Aug-25, 20-Aug-25, 10-Sep-25, 24-Sep-25, 8-Oct-25, 22-Oct-25, 12-Nov-25, 24-Dec-25</t>
  </si>
  <si>
    <t>10-Jan-25, 23-Jan-25, 13-Feb-25, 27-Feb-25, 13-Mar-25, 27-Mar-25, 10-Apr-25, 24-Apr-25, 8-May-25, 22-May-25, 12-Jun-25, 26-Jun-25, 10-Jul-25, 24-Jul-25, 7-Aug-28, 21-Aug-25, 11-Sep-25, 25-Sep-25, 9-Oct-25, 23-Oct-25, 13-Nov-25, 24-Dec-25</t>
  </si>
  <si>
    <t>10-Jan-25, 24-Jan-25, 14-Feb-25, 28-Feb-25, 14-Mar-25, 28-Mar-25, 11-Apr-25, 25-Apr-25, 9-May-25, 23-May-25, 13-Jun-25, 27-Jun-25, 11-Jul-25, 25-Jul-25, 8-Aug-25, 22-Aug-25, 12-Sep-25, 26-Sep-25, 10-Oct-25, 24-Oct-25, 14-Nov-25, 26-Dec-25</t>
  </si>
  <si>
    <t>11-Jan-25, 25-Jan-25, 15-Feb-25, 26-Feb-25, 15-Mar-25, 29-Mar-25, 12-Apr-25, 26-Apr-25, 10-May-25, 24-May-25, 14-Jun-25, 28-Jun-25, 12-Jul-25, 26-Jul-25, 9-Aug-25, 23-Aug-25, 13-Sep-25, 27-Sep-25, 11-Oct-25, 25-Oct-25, 15-Nov-25, 27-Dec-25</t>
  </si>
  <si>
    <t>12-Jan-25, 26-Jan-25, 16-Feb-25, 27-Feb-25, 16-Mar-25, 20-Mar-25, 13-Apr-25, 27-Apr-25, 11-May-25, 27-May-25, 15-Jun-25, 29-Jun-25, 13-Jul-25, 27-Jul-25, 10-Aug-25, 24-Aug-25, 14-Sep-25, 28-Sep-25, 12-Oct-25, 26-Oct-25, 16-Nov-25, 28-Dec-25</t>
  </si>
  <si>
    <t>Asia Bibi</t>
  </si>
  <si>
    <t>UC Wise Population and Target</t>
  </si>
  <si>
    <t>Ameer Ahmed Sjid</t>
  </si>
  <si>
    <t>Aziz</t>
  </si>
  <si>
    <t>Hafeez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</si>
</sst>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11"/>
      <color indexed="8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7" xfId="0" applyBorder="1"/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8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/>
    <xf numFmtId="1" fontId="0" fillId="0" borderId="0" xfId="0" applyNumberFormat="1"/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" fontId="1" fillId="0" borderId="0" xfId="0" applyNumberFormat="1" applyFont="1" applyAlignment="1"/>
    <xf numFmtId="0" fontId="0" fillId="0" borderId="1" xfId="0" applyBorder="1" applyAlignment="1"/>
    <xf numFmtId="0" fontId="0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3" fillId="0" borderId="0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Fill="1" applyBorder="1" applyAlignment="1" applyProtection="1">
      <alignment horizontal="left" vertical="center" wrapText="1"/>
      <protection locked="0"/>
    </xf>
    <xf numFmtId="0" fontId="17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/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12" fillId="0" borderId="1" xfId="0" applyFont="1" applyBorder="1" applyAlignment="1" applyProtection="1">
      <alignment horizontal="left" vertical="center" wrapText="1"/>
      <protection locked="0"/>
    </xf>
    <xf numFmtId="1" fontId="12" fillId="0" borderId="1" xfId="0" applyNumberFormat="1" applyFont="1" applyBorder="1" applyAlignment="1" applyProtection="1">
      <alignment horizontal="left" vertical="center" wrapText="1"/>
      <protection locked="0"/>
    </xf>
    <xf numFmtId="16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0" xfId="0" applyNumberFormat="1" applyFont="1"/>
    <xf numFmtId="1" fontId="18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5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13" fillId="0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8" fillId="0" borderId="0" xfId="0" applyFont="1" applyFill="1"/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center" vertical="center"/>
    </xf>
    <xf numFmtId="0" fontId="10" fillId="0" borderId="0" xfId="0" applyFont="1" applyFill="1"/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 applyProtection="1">
      <alignment horizontal="left"/>
      <protection locked="0"/>
    </xf>
    <xf numFmtId="0" fontId="10" fillId="0" borderId="3" xfId="0" applyFont="1" applyFill="1" applyBorder="1" applyAlignment="1">
      <alignment horizontal="left"/>
    </xf>
    <xf numFmtId="0" fontId="10" fillId="0" borderId="7" xfId="0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 vertical="top"/>
      <protection locked="0"/>
    </xf>
    <xf numFmtId="0" fontId="10" fillId="0" borderId="1" xfId="0" applyFont="1" applyFill="1" applyBorder="1" applyAlignment="1">
      <alignment wrapText="1"/>
    </xf>
    <xf numFmtId="0" fontId="11" fillId="0" borderId="7" xfId="0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 wrapText="1"/>
      <protection locked="0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Fill="1" applyBorder="1"/>
    <xf numFmtId="1" fontId="0" fillId="0" borderId="1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" fontId="18" fillId="0" borderId="2" xfId="0" applyNumberFormat="1" applyFont="1" applyFill="1" applyBorder="1" applyAlignment="1">
      <alignment horizontal="center" vertical="top"/>
    </xf>
    <xf numFmtId="1" fontId="0" fillId="0" borderId="0" xfId="0" applyNumberFormat="1" applyFont="1"/>
    <xf numFmtId="0" fontId="14" fillId="0" borderId="4" xfId="0" applyFont="1" applyFill="1" applyBorder="1" applyAlignment="1">
      <alignment horizontal="center" vertical="center"/>
    </xf>
    <xf numFmtId="1" fontId="21" fillId="0" borderId="11" xfId="0" applyNumberFormat="1" applyFont="1" applyFill="1" applyBorder="1" applyAlignment="1">
      <alignment horizontal="center" vertical="center"/>
    </xf>
    <xf numFmtId="1" fontId="14" fillId="0" borderId="10" xfId="0" applyNumberFormat="1" applyFont="1" applyFill="1" applyBorder="1" applyAlignment="1">
      <alignment horizontal="center" vertical="center"/>
    </xf>
    <xf numFmtId="1" fontId="14" fillId="0" borderId="4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4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C15" sqref="C15"/>
    </sheetView>
  </sheetViews>
  <sheetFormatPr defaultRowHeight="15" x14ac:dyDescent="0.25"/>
  <cols>
    <col min="1" max="1" width="9.140625" style="92" customWidth="1"/>
    <col min="2" max="2" width="16.5703125" style="92" bestFit="1" customWidth="1"/>
    <col min="3" max="3" width="19.5703125" style="92" customWidth="1"/>
    <col min="4" max="4" width="22.28515625" style="92" customWidth="1"/>
    <col min="5" max="5" width="12.42578125" style="92" customWidth="1"/>
    <col min="6" max="6" width="16.140625" style="92" customWidth="1"/>
    <col min="7" max="7" width="12.5703125" style="92" customWidth="1"/>
    <col min="8" max="8" width="8.140625" style="92" bestFit="1" customWidth="1"/>
    <col min="9" max="9" width="11.42578125" style="92" customWidth="1"/>
    <col min="10" max="10" width="12.5703125" style="93" customWidth="1"/>
    <col min="11" max="12" width="9.140625" style="92" customWidth="1"/>
    <col min="13" max="16384" width="9.140625" style="92"/>
  </cols>
  <sheetData>
    <row r="1" spans="1:11" ht="27" thickBot="1" x14ac:dyDescent="0.45">
      <c r="A1" s="109" t="s">
        <v>469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29.25" thickBot="1" x14ac:dyDescent="0.5">
      <c r="A2" s="110" t="s">
        <v>450</v>
      </c>
      <c r="B2" s="111"/>
      <c r="C2" s="111"/>
      <c r="D2" s="111"/>
      <c r="E2" s="111"/>
      <c r="F2" s="111"/>
      <c r="G2" s="111"/>
      <c r="H2" s="111"/>
      <c r="I2" s="111"/>
      <c r="J2" s="111"/>
      <c r="K2" s="112"/>
    </row>
    <row r="3" spans="1:11" x14ac:dyDescent="0.25">
      <c r="A3" s="6"/>
      <c r="B3" s="5"/>
      <c r="C3" s="7" t="s">
        <v>353</v>
      </c>
      <c r="D3" s="4" t="s">
        <v>118</v>
      </c>
      <c r="E3" s="39">
        <f>+D16</f>
        <v>143531</v>
      </c>
      <c r="F3" s="35"/>
      <c r="G3" s="35"/>
      <c r="H3" s="35"/>
      <c r="I3" s="35"/>
      <c r="J3" s="35"/>
      <c r="K3" s="35"/>
    </row>
    <row r="4" spans="1:1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x14ac:dyDescent="0.25">
      <c r="A5" s="113" t="s">
        <v>0</v>
      </c>
      <c r="B5" s="113" t="s">
        <v>1</v>
      </c>
      <c r="C5" s="113" t="s">
        <v>2</v>
      </c>
      <c r="D5" s="113" t="s">
        <v>3</v>
      </c>
      <c r="E5" s="113" t="s">
        <v>127</v>
      </c>
      <c r="F5" s="113"/>
      <c r="G5" s="113"/>
      <c r="H5" s="113"/>
      <c r="I5" s="113"/>
      <c r="J5" s="114" t="s">
        <v>354</v>
      </c>
      <c r="K5" s="113" t="s">
        <v>16</v>
      </c>
    </row>
    <row r="6" spans="1:11" ht="30" x14ac:dyDescent="0.25">
      <c r="A6" s="113"/>
      <c r="B6" s="113"/>
      <c r="C6" s="113"/>
      <c r="D6" s="113"/>
      <c r="E6" s="15" t="s">
        <v>94</v>
      </c>
      <c r="F6" s="15" t="s">
        <v>95</v>
      </c>
      <c r="G6" s="15" t="s">
        <v>4</v>
      </c>
      <c r="H6" s="15" t="s">
        <v>119</v>
      </c>
      <c r="I6" s="15" t="s">
        <v>120</v>
      </c>
      <c r="J6" s="115"/>
      <c r="K6" s="113"/>
    </row>
    <row r="7" spans="1:11" x14ac:dyDescent="0.25">
      <c r="A7" s="43">
        <v>2</v>
      </c>
      <c r="B7" s="94" t="s">
        <v>141</v>
      </c>
      <c r="C7" s="94" t="s">
        <v>149</v>
      </c>
      <c r="D7" s="68">
        <v>13150</v>
      </c>
      <c r="E7" s="95">
        <f>D7*2.6%</f>
        <v>341.90000000000003</v>
      </c>
      <c r="F7" s="95">
        <f>E7*0.94</f>
        <v>321.38600000000002</v>
      </c>
      <c r="G7" s="95">
        <f>D7*0.16</f>
        <v>2104</v>
      </c>
      <c r="H7" s="95">
        <f>E7*1.02</f>
        <v>348.73800000000006</v>
      </c>
      <c r="I7" s="95">
        <f>D7*0.22</f>
        <v>2893</v>
      </c>
      <c r="J7" s="96">
        <v>5</v>
      </c>
      <c r="K7" s="94" t="s">
        <v>147</v>
      </c>
    </row>
    <row r="8" spans="1:11" x14ac:dyDescent="0.25">
      <c r="A8" s="43">
        <v>3</v>
      </c>
      <c r="B8" s="94" t="s">
        <v>383</v>
      </c>
      <c r="C8" s="94" t="s">
        <v>150</v>
      </c>
      <c r="D8" s="68">
        <v>11613</v>
      </c>
      <c r="E8" s="95">
        <f t="shared" ref="E8:E15" si="0">D8*2.6%</f>
        <v>301.93800000000005</v>
      </c>
      <c r="F8" s="95">
        <f t="shared" ref="F8:F15" si="1">E8*0.94</f>
        <v>283.82172000000003</v>
      </c>
      <c r="G8" s="95">
        <f t="shared" ref="G8:G15" si="2">D8*0.16</f>
        <v>1858.08</v>
      </c>
      <c r="H8" s="95">
        <f t="shared" ref="H8:H15" si="3">E8*1.02</f>
        <v>307.97676000000007</v>
      </c>
      <c r="I8" s="95">
        <f t="shared" ref="I8:I15" si="4">D8*0.22</f>
        <v>2554.86</v>
      </c>
      <c r="J8" s="96">
        <v>5</v>
      </c>
      <c r="K8" s="94" t="s">
        <v>147</v>
      </c>
    </row>
    <row r="9" spans="1:11" x14ac:dyDescent="0.25">
      <c r="A9" s="43">
        <v>4</v>
      </c>
      <c r="B9" s="94" t="s">
        <v>382</v>
      </c>
      <c r="C9" s="94" t="s">
        <v>382</v>
      </c>
      <c r="D9" s="68">
        <v>9608</v>
      </c>
      <c r="E9" s="95">
        <f t="shared" si="0"/>
        <v>249.80800000000002</v>
      </c>
      <c r="F9" s="95">
        <f t="shared" si="1"/>
        <v>234.81952000000001</v>
      </c>
      <c r="G9" s="95">
        <f t="shared" si="2"/>
        <v>1537.28</v>
      </c>
      <c r="H9" s="95">
        <f t="shared" si="3"/>
        <v>254.80416000000002</v>
      </c>
      <c r="I9" s="95">
        <f t="shared" si="4"/>
        <v>2113.7600000000002</v>
      </c>
      <c r="J9" s="96">
        <v>5</v>
      </c>
      <c r="K9" s="94" t="s">
        <v>147</v>
      </c>
    </row>
    <row r="10" spans="1:11" x14ac:dyDescent="0.25">
      <c r="A10" s="43">
        <v>5</v>
      </c>
      <c r="B10" s="94" t="s">
        <v>142</v>
      </c>
      <c r="C10" s="94" t="s">
        <v>142</v>
      </c>
      <c r="D10" s="68">
        <v>18789</v>
      </c>
      <c r="E10" s="95">
        <f t="shared" si="0"/>
        <v>488.51400000000007</v>
      </c>
      <c r="F10" s="95">
        <f t="shared" si="1"/>
        <v>459.20316000000003</v>
      </c>
      <c r="G10" s="95">
        <f t="shared" si="2"/>
        <v>3006.2400000000002</v>
      </c>
      <c r="H10" s="95">
        <f t="shared" si="3"/>
        <v>498.28428000000008</v>
      </c>
      <c r="I10" s="95">
        <f t="shared" si="4"/>
        <v>4133.58</v>
      </c>
      <c r="J10" s="96">
        <v>5</v>
      </c>
      <c r="K10" s="94" t="s">
        <v>147</v>
      </c>
    </row>
    <row r="11" spans="1:11" x14ac:dyDescent="0.25">
      <c r="A11" s="43">
        <v>6</v>
      </c>
      <c r="B11" s="94" t="s">
        <v>140</v>
      </c>
      <c r="C11" s="94" t="s">
        <v>140</v>
      </c>
      <c r="D11" s="68">
        <v>16440</v>
      </c>
      <c r="E11" s="95">
        <f t="shared" si="0"/>
        <v>427.44000000000005</v>
      </c>
      <c r="F11" s="95">
        <f t="shared" si="1"/>
        <v>401.79360000000003</v>
      </c>
      <c r="G11" s="95">
        <f t="shared" si="2"/>
        <v>2630.4</v>
      </c>
      <c r="H11" s="95">
        <f t="shared" si="3"/>
        <v>435.98880000000008</v>
      </c>
      <c r="I11" s="95">
        <f t="shared" si="4"/>
        <v>3616.8</v>
      </c>
      <c r="J11" s="96">
        <v>5</v>
      </c>
      <c r="K11" s="94" t="s">
        <v>147</v>
      </c>
    </row>
    <row r="12" spans="1:11" x14ac:dyDescent="0.25">
      <c r="A12" s="43">
        <v>7</v>
      </c>
      <c r="B12" s="94" t="s">
        <v>143</v>
      </c>
      <c r="C12" s="94" t="s">
        <v>143</v>
      </c>
      <c r="D12" s="68">
        <v>25522</v>
      </c>
      <c r="E12" s="95">
        <f t="shared" si="0"/>
        <v>663.572</v>
      </c>
      <c r="F12" s="95">
        <f t="shared" si="1"/>
        <v>623.75767999999994</v>
      </c>
      <c r="G12" s="95">
        <f t="shared" si="2"/>
        <v>4083.52</v>
      </c>
      <c r="H12" s="95">
        <f t="shared" si="3"/>
        <v>676.84343999999999</v>
      </c>
      <c r="I12" s="95">
        <f t="shared" si="4"/>
        <v>5614.84</v>
      </c>
      <c r="J12" s="96">
        <v>10</v>
      </c>
      <c r="K12" s="94" t="s">
        <v>147</v>
      </c>
    </row>
    <row r="13" spans="1:11" x14ac:dyDescent="0.25">
      <c r="A13" s="43">
        <v>8</v>
      </c>
      <c r="B13" s="94" t="s">
        <v>144</v>
      </c>
      <c r="C13" s="94" t="s">
        <v>151</v>
      </c>
      <c r="D13" s="68">
        <v>13793</v>
      </c>
      <c r="E13" s="95">
        <f t="shared" si="0"/>
        <v>358.61800000000005</v>
      </c>
      <c r="F13" s="95">
        <f t="shared" si="1"/>
        <v>337.10092000000003</v>
      </c>
      <c r="G13" s="95">
        <f t="shared" si="2"/>
        <v>2206.88</v>
      </c>
      <c r="H13" s="95">
        <f t="shared" si="3"/>
        <v>365.79036000000008</v>
      </c>
      <c r="I13" s="95">
        <f t="shared" si="4"/>
        <v>3034.46</v>
      </c>
      <c r="J13" s="96">
        <v>2</v>
      </c>
      <c r="K13" s="94" t="s">
        <v>147</v>
      </c>
    </row>
    <row r="14" spans="1:11" x14ac:dyDescent="0.25">
      <c r="A14" s="43">
        <v>9</v>
      </c>
      <c r="B14" s="94" t="s">
        <v>145</v>
      </c>
      <c r="C14" s="94" t="s">
        <v>145</v>
      </c>
      <c r="D14" s="68">
        <v>16773</v>
      </c>
      <c r="E14" s="95">
        <f t="shared" si="0"/>
        <v>436.09800000000001</v>
      </c>
      <c r="F14" s="95">
        <f t="shared" si="1"/>
        <v>409.93212</v>
      </c>
      <c r="G14" s="95">
        <f t="shared" si="2"/>
        <v>2683.68</v>
      </c>
      <c r="H14" s="95">
        <f t="shared" si="3"/>
        <v>444.81996000000004</v>
      </c>
      <c r="I14" s="95">
        <f t="shared" si="4"/>
        <v>3690.06</v>
      </c>
      <c r="J14" s="96">
        <v>5</v>
      </c>
      <c r="K14" s="94" t="s">
        <v>147</v>
      </c>
    </row>
    <row r="15" spans="1:11" ht="15.75" thickBot="1" x14ac:dyDescent="0.3">
      <c r="A15" s="43">
        <v>10</v>
      </c>
      <c r="B15" s="94" t="s">
        <v>146</v>
      </c>
      <c r="C15" s="94" t="s">
        <v>152</v>
      </c>
      <c r="D15" s="97">
        <v>17843</v>
      </c>
      <c r="E15" s="95">
        <f t="shared" si="0"/>
        <v>463.91800000000006</v>
      </c>
      <c r="F15" s="95">
        <f t="shared" si="1"/>
        <v>436.08292000000006</v>
      </c>
      <c r="G15" s="95">
        <f t="shared" si="2"/>
        <v>2854.88</v>
      </c>
      <c r="H15" s="95">
        <f t="shared" si="3"/>
        <v>473.19636000000008</v>
      </c>
      <c r="I15" s="95">
        <f t="shared" si="4"/>
        <v>3925.46</v>
      </c>
      <c r="J15" s="96">
        <v>3</v>
      </c>
      <c r="K15" s="94" t="s">
        <v>147</v>
      </c>
    </row>
    <row r="16" spans="1:11" s="30" customFormat="1" ht="16.5" thickBot="1" x14ac:dyDescent="0.3">
      <c r="A16" s="99"/>
      <c r="B16" s="107" t="s">
        <v>126</v>
      </c>
      <c r="C16" s="108"/>
      <c r="D16" s="100">
        <f t="shared" ref="D16:J16" si="5">SUM(D7:D15)</f>
        <v>143531</v>
      </c>
      <c r="E16" s="101">
        <f t="shared" si="5"/>
        <v>3731.806</v>
      </c>
      <c r="F16" s="102">
        <f t="shared" si="5"/>
        <v>3507.8976400000001</v>
      </c>
      <c r="G16" s="102">
        <f t="shared" si="5"/>
        <v>22964.960000000003</v>
      </c>
      <c r="H16" s="102">
        <f t="shared" si="5"/>
        <v>3806.4421200000006</v>
      </c>
      <c r="I16" s="102">
        <f t="shared" si="5"/>
        <v>31576.82</v>
      </c>
      <c r="J16" s="102">
        <f t="shared" si="5"/>
        <v>45</v>
      </c>
      <c r="K16" s="99"/>
    </row>
    <row r="17" spans="4:4" x14ac:dyDescent="0.25">
      <c r="D17" s="98"/>
    </row>
  </sheetData>
  <mergeCells count="10">
    <mergeCell ref="B16:C16"/>
    <mergeCell ref="A1:K1"/>
    <mergeCell ref="A2:K2"/>
    <mergeCell ref="K5:K6"/>
    <mergeCell ref="J5:J6"/>
    <mergeCell ref="E5:I5"/>
    <mergeCell ref="D5:D6"/>
    <mergeCell ref="C5:C6"/>
    <mergeCell ref="B5:B6"/>
    <mergeCell ref="A5:A6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sqref="A1:H1"/>
    </sheetView>
  </sheetViews>
  <sheetFormatPr defaultRowHeight="15" x14ac:dyDescent="0.25"/>
  <cols>
    <col min="1" max="1" width="7.5703125" customWidth="1"/>
    <col min="2" max="2" width="16.5703125" bestFit="1" customWidth="1"/>
    <col min="3" max="3" width="17.7109375" style="1" customWidth="1"/>
    <col min="4" max="4" width="16.42578125" style="1" customWidth="1"/>
    <col min="5" max="5" width="11.7109375" style="1" customWidth="1"/>
    <col min="6" max="6" width="11.28515625" style="1" customWidth="1"/>
    <col min="7" max="7" width="10.85546875" style="1" customWidth="1"/>
    <col min="8" max="8" width="11.5703125" style="1" customWidth="1"/>
  </cols>
  <sheetData>
    <row r="1" spans="1:18" x14ac:dyDescent="0.25">
      <c r="A1" s="117" t="s">
        <v>33</v>
      </c>
      <c r="B1" s="117"/>
      <c r="C1" s="117"/>
      <c r="D1" s="117"/>
      <c r="E1" s="117"/>
      <c r="F1" s="117"/>
      <c r="G1" s="117"/>
      <c r="H1" s="117"/>
      <c r="I1" s="4"/>
      <c r="J1" s="4"/>
      <c r="K1" s="4"/>
      <c r="L1" s="4"/>
    </row>
    <row r="2" spans="1:18" ht="15.75" x14ac:dyDescent="0.25">
      <c r="A2" s="117" t="s">
        <v>319</v>
      </c>
      <c r="B2" s="117"/>
      <c r="C2" s="117"/>
      <c r="D2" s="117"/>
      <c r="E2" s="117"/>
      <c r="F2" s="117"/>
      <c r="G2" s="117"/>
      <c r="H2" s="117"/>
      <c r="I2" s="4"/>
      <c r="J2" s="4"/>
      <c r="K2" s="4"/>
      <c r="L2" s="9"/>
      <c r="M2" s="9"/>
      <c r="N2" s="9"/>
      <c r="O2" s="9"/>
      <c r="P2" s="9"/>
      <c r="Q2" s="9"/>
    </row>
    <row r="3" spans="1:18" ht="15.75" x14ac:dyDescent="0.25">
      <c r="R3" s="10"/>
    </row>
    <row r="4" spans="1:18" ht="30" x14ac:dyDescent="0.25">
      <c r="A4" s="63" t="s">
        <v>0</v>
      </c>
      <c r="B4" s="15" t="s">
        <v>1</v>
      </c>
      <c r="C4" s="15" t="s">
        <v>17</v>
      </c>
      <c r="D4" s="15" t="s">
        <v>18</v>
      </c>
      <c r="E4" s="15" t="s">
        <v>21</v>
      </c>
      <c r="F4" s="15" t="s">
        <v>30</v>
      </c>
      <c r="G4" s="15" t="s">
        <v>19</v>
      </c>
      <c r="H4" s="15" t="s">
        <v>22</v>
      </c>
      <c r="R4" s="10"/>
    </row>
    <row r="5" spans="1:18" ht="15.75" x14ac:dyDescent="0.25">
      <c r="A5" s="23">
        <v>1</v>
      </c>
      <c r="B5" s="45" t="str">
        <f>Demographics!B7</f>
        <v>Bhattian</v>
      </c>
      <c r="C5" s="23" t="s">
        <v>350</v>
      </c>
      <c r="D5" s="23" t="s">
        <v>351</v>
      </c>
      <c r="E5" s="23" t="s">
        <v>352</v>
      </c>
      <c r="F5" s="23">
        <v>3115</v>
      </c>
      <c r="G5" s="23">
        <v>1</v>
      </c>
      <c r="H5" s="23">
        <v>0</v>
      </c>
      <c r="R5" s="11"/>
    </row>
    <row r="6" spans="1:18" ht="15.75" x14ac:dyDescent="0.25">
      <c r="A6" s="23">
        <v>2</v>
      </c>
      <c r="B6" s="45" t="str">
        <f>Demographics!B8</f>
        <v>Dheer Kot Sattian</v>
      </c>
      <c r="C6" s="23" t="s">
        <v>350</v>
      </c>
      <c r="D6" s="23" t="s">
        <v>351</v>
      </c>
      <c r="E6" s="23" t="s">
        <v>352</v>
      </c>
      <c r="F6" s="23">
        <v>3115</v>
      </c>
      <c r="G6" s="23">
        <v>1</v>
      </c>
      <c r="H6" s="23">
        <v>0</v>
      </c>
      <c r="R6" s="11"/>
    </row>
    <row r="7" spans="1:18" ht="15.75" x14ac:dyDescent="0.25">
      <c r="A7" s="23">
        <v>3</v>
      </c>
      <c r="B7" s="45" t="str">
        <f>Demographics!B9</f>
        <v>Darnoian</v>
      </c>
      <c r="C7" s="23" t="s">
        <v>350</v>
      </c>
      <c r="D7" s="23" t="s">
        <v>351</v>
      </c>
      <c r="E7" s="23" t="s">
        <v>352</v>
      </c>
      <c r="F7" s="23">
        <v>3115</v>
      </c>
      <c r="G7" s="23">
        <v>1</v>
      </c>
      <c r="H7" s="23">
        <v>0</v>
      </c>
      <c r="R7" s="11"/>
    </row>
    <row r="8" spans="1:18" ht="15.75" x14ac:dyDescent="0.25">
      <c r="A8" s="23">
        <v>4</v>
      </c>
      <c r="B8" s="45" t="str">
        <f>Demographics!B10</f>
        <v>Karor</v>
      </c>
      <c r="C8" s="23" t="s">
        <v>350</v>
      </c>
      <c r="D8" s="23" t="s">
        <v>351</v>
      </c>
      <c r="E8" s="23" t="s">
        <v>352</v>
      </c>
      <c r="F8" s="23">
        <v>3115</v>
      </c>
      <c r="G8" s="23">
        <v>1</v>
      </c>
      <c r="H8" s="23">
        <v>0</v>
      </c>
      <c r="R8" s="11"/>
    </row>
    <row r="9" spans="1:18" ht="15.75" x14ac:dyDescent="0.25">
      <c r="A9" s="23">
        <v>5</v>
      </c>
      <c r="B9" s="45" t="str">
        <f>Demographics!B11</f>
        <v>Kotli Sattian</v>
      </c>
      <c r="C9" s="23" t="s">
        <v>350</v>
      </c>
      <c r="D9" s="23" t="s">
        <v>351</v>
      </c>
      <c r="E9" s="23" t="s">
        <v>352</v>
      </c>
      <c r="F9" s="23">
        <v>3115</v>
      </c>
      <c r="G9" s="23">
        <v>1</v>
      </c>
      <c r="H9" s="23">
        <v>0</v>
      </c>
      <c r="R9" s="11"/>
    </row>
    <row r="10" spans="1:18" ht="15.75" x14ac:dyDescent="0.25">
      <c r="A10" s="23">
        <v>6</v>
      </c>
      <c r="B10" s="45" t="str">
        <f>Demographics!B12</f>
        <v>Lehtrar</v>
      </c>
      <c r="C10" s="23" t="s">
        <v>350</v>
      </c>
      <c r="D10" s="23" t="s">
        <v>351</v>
      </c>
      <c r="E10" s="23" t="s">
        <v>352</v>
      </c>
      <c r="F10" s="23">
        <v>3115</v>
      </c>
      <c r="G10" s="23">
        <v>1</v>
      </c>
      <c r="H10" s="23">
        <v>0</v>
      </c>
      <c r="R10" s="11"/>
    </row>
    <row r="11" spans="1:18" ht="15.75" x14ac:dyDescent="0.25">
      <c r="A11" s="23">
        <v>7</v>
      </c>
      <c r="B11" s="45" t="str">
        <f>Demographics!B13</f>
        <v>Maloot Sattian</v>
      </c>
      <c r="C11" s="23" t="s">
        <v>350</v>
      </c>
      <c r="D11" s="23" t="s">
        <v>351</v>
      </c>
      <c r="E11" s="23" t="s">
        <v>352</v>
      </c>
      <c r="F11" s="23">
        <v>3115</v>
      </c>
      <c r="G11" s="23">
        <v>1</v>
      </c>
      <c r="H11" s="23">
        <v>0</v>
      </c>
      <c r="R11" s="11"/>
    </row>
    <row r="12" spans="1:18" ht="15.75" x14ac:dyDescent="0.25">
      <c r="A12" s="23">
        <v>8</v>
      </c>
      <c r="B12" s="45" t="str">
        <f>Demographics!B14</f>
        <v>Santh Saroola</v>
      </c>
      <c r="C12" s="23" t="s">
        <v>350</v>
      </c>
      <c r="D12" s="23" t="s">
        <v>351</v>
      </c>
      <c r="E12" s="23" t="s">
        <v>352</v>
      </c>
      <c r="F12" s="23">
        <v>3115</v>
      </c>
      <c r="G12" s="23">
        <v>1</v>
      </c>
      <c r="H12" s="23">
        <v>0</v>
      </c>
      <c r="R12" s="11"/>
    </row>
    <row r="13" spans="1:18" x14ac:dyDescent="0.25">
      <c r="A13" s="23">
        <v>9</v>
      </c>
      <c r="B13" s="45" t="str">
        <f>Demographics!B15</f>
        <v>Waghal/Dhanda</v>
      </c>
      <c r="C13" s="23" t="s">
        <v>350</v>
      </c>
      <c r="D13" s="23" t="s">
        <v>351</v>
      </c>
      <c r="E13" s="23" t="s">
        <v>352</v>
      </c>
      <c r="F13" s="23">
        <v>3115</v>
      </c>
      <c r="G13" s="23">
        <v>1</v>
      </c>
      <c r="H13" s="23">
        <v>0</v>
      </c>
    </row>
  </sheetData>
  <mergeCells count="2">
    <mergeCell ref="A1:H1"/>
    <mergeCell ref="A2:H2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C13" sqref="C13"/>
    </sheetView>
  </sheetViews>
  <sheetFormatPr defaultRowHeight="15" x14ac:dyDescent="0.25"/>
  <cols>
    <col min="1" max="1" width="5" customWidth="1"/>
    <col min="2" max="2" width="16.5703125" bestFit="1" customWidth="1"/>
    <col min="3" max="3" width="18.140625" customWidth="1"/>
    <col min="4" max="4" width="10.85546875" customWidth="1"/>
    <col min="5" max="5" width="21.42578125" style="1" bestFit="1" customWidth="1"/>
    <col min="6" max="6" width="13.85546875" style="1" bestFit="1" customWidth="1"/>
    <col min="7" max="7" width="20.28515625" style="1" bestFit="1" customWidth="1"/>
    <col min="8" max="8" width="16.140625" style="1" bestFit="1" customWidth="1"/>
    <col min="9" max="9" width="12" style="1" customWidth="1"/>
    <col min="10" max="10" width="21.140625" style="1" customWidth="1"/>
    <col min="11" max="11" width="14.7109375" style="1" customWidth="1"/>
  </cols>
  <sheetData>
    <row r="1" spans="1:12" x14ac:dyDescent="0.25">
      <c r="A1" s="118" t="s">
        <v>302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2" ht="15.75" customHeight="1" x14ac:dyDescent="0.25">
      <c r="A2" s="118" t="s">
        <v>308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</row>
    <row r="3" spans="1:12" ht="15.75" x14ac:dyDescent="0.25">
      <c r="L3" s="10"/>
    </row>
    <row r="4" spans="1:12" s="27" customFormat="1" ht="38.25" x14ac:dyDescent="0.2">
      <c r="A4" s="38" t="s">
        <v>0</v>
      </c>
      <c r="B4" s="37" t="s">
        <v>1</v>
      </c>
      <c r="C4" s="37" t="s">
        <v>98</v>
      </c>
      <c r="D4" s="25" t="s">
        <v>133</v>
      </c>
      <c r="E4" s="25" t="s">
        <v>134</v>
      </c>
      <c r="F4" s="25" t="s">
        <v>135</v>
      </c>
      <c r="G4" s="25" t="s">
        <v>136</v>
      </c>
      <c r="H4" s="37" t="s">
        <v>137</v>
      </c>
      <c r="I4" s="25" t="s">
        <v>138</v>
      </c>
      <c r="J4" s="25" t="s">
        <v>134</v>
      </c>
      <c r="K4" s="25" t="s">
        <v>135</v>
      </c>
      <c r="L4" s="26"/>
    </row>
    <row r="5" spans="1:12" ht="15.75" x14ac:dyDescent="0.25">
      <c r="A5" s="17">
        <v>1</v>
      </c>
      <c r="B5" s="19" t="str">
        <f>Demographics!B7</f>
        <v>Bhattian</v>
      </c>
      <c r="C5" s="45" t="s">
        <v>168</v>
      </c>
      <c r="D5" s="19" t="s">
        <v>307</v>
      </c>
      <c r="E5" s="56" t="s">
        <v>418</v>
      </c>
      <c r="F5" s="19" t="s">
        <v>373</v>
      </c>
      <c r="G5" s="40" t="s">
        <v>154</v>
      </c>
      <c r="H5" s="19" t="s">
        <v>318</v>
      </c>
      <c r="I5" s="19" t="s">
        <v>307</v>
      </c>
      <c r="J5" s="57">
        <v>357812087488042</v>
      </c>
      <c r="K5" s="19" t="s">
        <v>419</v>
      </c>
      <c r="L5" s="11"/>
    </row>
    <row r="6" spans="1:12" ht="15.75" x14ac:dyDescent="0.25">
      <c r="A6" s="17">
        <v>2</v>
      </c>
      <c r="B6" s="19" t="str">
        <f>Demographics!B8</f>
        <v>Dheer Kot Sattian</v>
      </c>
      <c r="C6" s="45" t="s">
        <v>170</v>
      </c>
      <c r="D6" s="19" t="s">
        <v>307</v>
      </c>
      <c r="E6" s="56" t="s">
        <v>421</v>
      </c>
      <c r="F6" s="58" t="s">
        <v>374</v>
      </c>
      <c r="G6" s="40" t="s">
        <v>155</v>
      </c>
      <c r="H6" s="19" t="s">
        <v>365</v>
      </c>
      <c r="I6" s="19" t="s">
        <v>307</v>
      </c>
      <c r="J6" s="59">
        <v>358964611686028</v>
      </c>
      <c r="K6" s="58" t="s">
        <v>420</v>
      </c>
      <c r="L6" s="11"/>
    </row>
    <row r="7" spans="1:12" ht="15.75" x14ac:dyDescent="0.25">
      <c r="A7" s="17">
        <v>3</v>
      </c>
      <c r="B7" s="19" t="str">
        <f>Demographics!B9</f>
        <v>Darnoian</v>
      </c>
      <c r="C7" s="45" t="s">
        <v>357</v>
      </c>
      <c r="D7" s="19" t="s">
        <v>307</v>
      </c>
      <c r="E7" s="56">
        <v>355594680086942</v>
      </c>
      <c r="F7" s="19" t="s">
        <v>371</v>
      </c>
      <c r="G7" s="40" t="s">
        <v>394</v>
      </c>
      <c r="H7" s="19" t="s">
        <v>361</v>
      </c>
      <c r="I7" s="19" t="s">
        <v>307</v>
      </c>
      <c r="J7" s="57">
        <v>357812081635508</v>
      </c>
      <c r="K7" s="19" t="s">
        <v>378</v>
      </c>
      <c r="L7" s="11"/>
    </row>
    <row r="8" spans="1:12" ht="15.75" x14ac:dyDescent="0.25">
      <c r="A8" s="17">
        <v>4</v>
      </c>
      <c r="B8" s="19" t="str">
        <f>Demographics!B10</f>
        <v>Karor</v>
      </c>
      <c r="C8" s="45" t="s">
        <v>167</v>
      </c>
      <c r="D8" s="19" t="s">
        <v>307</v>
      </c>
      <c r="E8" s="56">
        <v>355594680104505</v>
      </c>
      <c r="F8" s="19" t="s">
        <v>376</v>
      </c>
      <c r="G8" s="40" t="s">
        <v>153</v>
      </c>
      <c r="H8" s="19" t="s">
        <v>416</v>
      </c>
      <c r="I8" s="19" t="s">
        <v>307</v>
      </c>
      <c r="J8" s="57" t="s">
        <v>311</v>
      </c>
      <c r="K8" s="19" t="s">
        <v>378</v>
      </c>
      <c r="L8" s="11"/>
    </row>
    <row r="9" spans="1:12" ht="15.75" x14ac:dyDescent="0.25">
      <c r="A9" s="17">
        <v>5</v>
      </c>
      <c r="B9" s="19" t="str">
        <f>Demographics!B11</f>
        <v>Kotli Sattian</v>
      </c>
      <c r="C9" s="45" t="s">
        <v>171</v>
      </c>
      <c r="D9" s="19" t="s">
        <v>307</v>
      </c>
      <c r="E9" s="56" t="s">
        <v>422</v>
      </c>
      <c r="F9" s="19" t="s">
        <v>375</v>
      </c>
      <c r="G9" s="40" t="s">
        <v>156</v>
      </c>
      <c r="H9" s="19" t="s">
        <v>362</v>
      </c>
      <c r="I9" s="19" t="s">
        <v>307</v>
      </c>
      <c r="J9" s="57">
        <v>863838032711284</v>
      </c>
      <c r="K9" s="19" t="s">
        <v>378</v>
      </c>
      <c r="L9" s="11"/>
    </row>
    <row r="10" spans="1:12" ht="15.75" x14ac:dyDescent="0.25">
      <c r="A10" s="17">
        <v>6</v>
      </c>
      <c r="B10" s="19" t="str">
        <f>Demographics!B12</f>
        <v>Lehtrar</v>
      </c>
      <c r="C10" s="45" t="s">
        <v>363</v>
      </c>
      <c r="D10" s="19" t="s">
        <v>307</v>
      </c>
      <c r="E10" s="56" t="s">
        <v>445</v>
      </c>
      <c r="F10" s="19" t="s">
        <v>377</v>
      </c>
      <c r="G10" s="40" t="s">
        <v>157</v>
      </c>
      <c r="H10" s="19" t="s">
        <v>175</v>
      </c>
      <c r="I10" s="19" t="s">
        <v>310</v>
      </c>
      <c r="J10" s="57">
        <v>357812087484876</v>
      </c>
      <c r="K10" s="19" t="s">
        <v>369</v>
      </c>
      <c r="L10" s="11"/>
    </row>
    <row r="11" spans="1:12" ht="15.75" x14ac:dyDescent="0.25">
      <c r="A11" s="17">
        <v>7</v>
      </c>
      <c r="B11" s="19" t="str">
        <f>Demographics!B13</f>
        <v>Maloot Sattian</v>
      </c>
      <c r="C11" s="45" t="s">
        <v>172</v>
      </c>
      <c r="D11" s="19" t="s">
        <v>307</v>
      </c>
      <c r="E11" s="56">
        <v>357188894949140</v>
      </c>
      <c r="F11" s="19" t="s">
        <v>370</v>
      </c>
      <c r="G11" s="40" t="s">
        <v>309</v>
      </c>
      <c r="H11" s="19" t="s">
        <v>315</v>
      </c>
      <c r="I11" s="19" t="s">
        <v>307</v>
      </c>
      <c r="J11" s="57">
        <v>353415707516509</v>
      </c>
      <c r="K11" s="19" t="s">
        <v>381</v>
      </c>
      <c r="L11" s="11"/>
    </row>
    <row r="12" spans="1:12" ht="15.75" x14ac:dyDescent="0.25">
      <c r="A12" s="17">
        <v>8</v>
      </c>
      <c r="B12" s="19" t="str">
        <f>Demographics!B14</f>
        <v>Santh Saroola</v>
      </c>
      <c r="C12" s="45" t="s">
        <v>415</v>
      </c>
      <c r="D12" s="19" t="s">
        <v>307</v>
      </c>
      <c r="E12" s="56">
        <v>357188895051700</v>
      </c>
      <c r="F12" s="19" t="s">
        <v>368</v>
      </c>
      <c r="G12" s="40" t="s">
        <v>159</v>
      </c>
      <c r="H12" s="19" t="s">
        <v>177</v>
      </c>
      <c r="I12" s="19" t="s">
        <v>307</v>
      </c>
      <c r="J12" s="57">
        <v>357812087484876</v>
      </c>
      <c r="K12" s="19" t="s">
        <v>369</v>
      </c>
      <c r="L12" s="11"/>
    </row>
    <row r="13" spans="1:12" x14ac:dyDescent="0.25">
      <c r="A13" s="17">
        <v>9</v>
      </c>
      <c r="B13" s="19" t="str">
        <f>Demographics!B15</f>
        <v>Waghal/Dhanda</v>
      </c>
      <c r="C13" s="45" t="s">
        <v>342</v>
      </c>
      <c r="D13" s="19" t="s">
        <v>307</v>
      </c>
      <c r="E13" s="56">
        <v>357188894949140</v>
      </c>
      <c r="F13" s="19" t="s">
        <v>372</v>
      </c>
      <c r="G13" s="40" t="s">
        <v>160</v>
      </c>
      <c r="H13" s="19" t="s">
        <v>364</v>
      </c>
      <c r="I13" s="19" t="s">
        <v>307</v>
      </c>
      <c r="J13" s="57">
        <v>353415707516509</v>
      </c>
      <c r="K13" s="19" t="s">
        <v>379</v>
      </c>
    </row>
    <row r="14" spans="1:12" x14ac:dyDescent="0.25">
      <c r="A14" s="17">
        <v>10</v>
      </c>
      <c r="B14" s="19" t="s">
        <v>143</v>
      </c>
      <c r="C14" s="45" t="s">
        <v>444</v>
      </c>
      <c r="D14" s="19" t="s">
        <v>444</v>
      </c>
      <c r="E14" s="56" t="s">
        <v>444</v>
      </c>
      <c r="F14" s="45" t="s">
        <v>444</v>
      </c>
      <c r="G14" s="55" t="s">
        <v>312</v>
      </c>
      <c r="H14" s="45" t="s">
        <v>313</v>
      </c>
      <c r="I14" s="19" t="s">
        <v>307</v>
      </c>
      <c r="J14" s="60">
        <v>353415705458514</v>
      </c>
      <c r="K14" s="19" t="s">
        <v>380</v>
      </c>
    </row>
    <row r="15" spans="1:12" x14ac:dyDescent="0.25">
      <c r="A15" s="17">
        <v>11</v>
      </c>
      <c r="B15" s="3" t="s">
        <v>413</v>
      </c>
      <c r="C15" s="54" t="s">
        <v>441</v>
      </c>
      <c r="D15" s="3" t="s">
        <v>307</v>
      </c>
      <c r="E15" s="17" t="s">
        <v>446</v>
      </c>
      <c r="F15" s="17" t="s">
        <v>447</v>
      </c>
      <c r="G15" s="40" t="s">
        <v>343</v>
      </c>
      <c r="H15" s="19" t="s">
        <v>417</v>
      </c>
      <c r="I15" s="19" t="s">
        <v>307</v>
      </c>
      <c r="J15" s="17"/>
      <c r="K15" s="17"/>
    </row>
  </sheetData>
  <mergeCells count="2">
    <mergeCell ref="A1:K1"/>
    <mergeCell ref="A2:K2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D13" sqref="D13"/>
    </sheetView>
  </sheetViews>
  <sheetFormatPr defaultRowHeight="15" x14ac:dyDescent="0.25"/>
  <cols>
    <col min="1" max="1" width="5.5703125" bestFit="1" customWidth="1"/>
    <col min="2" max="2" width="16.5703125" bestFit="1" customWidth="1"/>
    <col min="3" max="3" width="19.7109375" style="1" bestFit="1" customWidth="1"/>
    <col min="4" max="4" width="11.28515625" style="1" bestFit="1" customWidth="1"/>
    <col min="5" max="5" width="6.85546875" style="1" bestFit="1" customWidth="1"/>
    <col min="6" max="6" width="8" style="1" customWidth="1"/>
    <col min="7" max="7" width="12.42578125" style="1" customWidth="1"/>
    <col min="8" max="8" width="11.85546875" style="1" customWidth="1"/>
    <col min="9" max="10" width="9.140625" style="1" bestFit="1" customWidth="1"/>
  </cols>
  <sheetData>
    <row r="1" spans="1:17" x14ac:dyDescent="0.25">
      <c r="A1" s="117" t="s">
        <v>97</v>
      </c>
      <c r="B1" s="117"/>
      <c r="C1" s="117"/>
      <c r="D1" s="117"/>
      <c r="E1" s="117"/>
      <c r="F1" s="117"/>
      <c r="G1" s="117"/>
      <c r="H1" s="117"/>
      <c r="I1" s="117"/>
      <c r="J1" s="117"/>
      <c r="K1" s="4"/>
    </row>
    <row r="2" spans="1:17" ht="15.75" x14ac:dyDescent="0.25">
      <c r="A2" s="117" t="s">
        <v>335</v>
      </c>
      <c r="B2" s="117"/>
      <c r="C2" s="117"/>
      <c r="D2" s="117"/>
      <c r="E2" s="117"/>
      <c r="F2" s="117"/>
      <c r="G2" s="117"/>
      <c r="H2" s="117"/>
      <c r="I2" s="117"/>
      <c r="J2" s="117"/>
      <c r="K2" s="9"/>
      <c r="L2" s="9"/>
      <c r="M2" s="9"/>
      <c r="N2" s="9"/>
      <c r="O2" s="9"/>
      <c r="P2" s="9"/>
    </row>
    <row r="3" spans="1:17" ht="15.75" x14ac:dyDescent="0.25">
      <c r="Q3" s="10"/>
    </row>
    <row r="4" spans="1:17" ht="45" x14ac:dyDescent="0.25">
      <c r="A4" s="63" t="s">
        <v>0</v>
      </c>
      <c r="B4" s="15" t="s">
        <v>1</v>
      </c>
      <c r="C4" s="15" t="s">
        <v>98</v>
      </c>
      <c r="D4" s="15" t="s">
        <v>99</v>
      </c>
      <c r="E4" s="15" t="s">
        <v>18</v>
      </c>
      <c r="F4" s="15" t="s">
        <v>100</v>
      </c>
      <c r="G4" s="15" t="s">
        <v>432</v>
      </c>
      <c r="H4" s="15" t="s">
        <v>139</v>
      </c>
      <c r="I4" s="15" t="s">
        <v>19</v>
      </c>
      <c r="J4" s="15" t="s">
        <v>22</v>
      </c>
      <c r="Q4" s="10"/>
    </row>
    <row r="5" spans="1:17" ht="30" x14ac:dyDescent="0.25">
      <c r="A5" s="48">
        <v>1</v>
      </c>
      <c r="B5" s="49" t="str">
        <f>Demographics!B7</f>
        <v>Bhattian</v>
      </c>
      <c r="C5" s="49" t="s">
        <v>168</v>
      </c>
      <c r="D5" s="49" t="s">
        <v>307</v>
      </c>
      <c r="E5" s="49">
        <v>2020</v>
      </c>
      <c r="F5" s="49" t="s">
        <v>366</v>
      </c>
      <c r="G5" s="73" t="s">
        <v>433</v>
      </c>
      <c r="H5" s="49" t="s">
        <v>443</v>
      </c>
      <c r="I5" s="49">
        <v>1</v>
      </c>
      <c r="J5" s="49">
        <v>0</v>
      </c>
      <c r="K5" s="46"/>
      <c r="Q5" s="11"/>
    </row>
    <row r="6" spans="1:17" ht="30" x14ac:dyDescent="0.25">
      <c r="A6" s="48">
        <v>2</v>
      </c>
      <c r="B6" s="49" t="str">
        <f>Demographics!B8</f>
        <v>Dheer Kot Sattian</v>
      </c>
      <c r="C6" s="49" t="s">
        <v>357</v>
      </c>
      <c r="D6" s="49" t="s">
        <v>307</v>
      </c>
      <c r="E6" s="49">
        <v>2016</v>
      </c>
      <c r="F6" s="49" t="s">
        <v>366</v>
      </c>
      <c r="G6" s="73" t="s">
        <v>434</v>
      </c>
      <c r="H6" s="49" t="s">
        <v>443</v>
      </c>
      <c r="I6" s="49">
        <v>1</v>
      </c>
      <c r="J6" s="49">
        <v>0</v>
      </c>
      <c r="K6" s="46"/>
      <c r="Q6" s="11"/>
    </row>
    <row r="7" spans="1:17" ht="30" x14ac:dyDescent="0.25">
      <c r="A7" s="48">
        <v>3</v>
      </c>
      <c r="B7" s="49" t="str">
        <f>Demographics!B9</f>
        <v>Darnoian</v>
      </c>
      <c r="C7" s="49" t="s">
        <v>170</v>
      </c>
      <c r="D7" s="49" t="s">
        <v>307</v>
      </c>
      <c r="E7" s="49">
        <v>2022</v>
      </c>
      <c r="F7" s="49" t="s">
        <v>366</v>
      </c>
      <c r="G7" s="73" t="s">
        <v>435</v>
      </c>
      <c r="H7" s="49" t="s">
        <v>443</v>
      </c>
      <c r="I7" s="49">
        <v>1</v>
      </c>
      <c r="J7" s="49">
        <v>0</v>
      </c>
      <c r="K7" s="46"/>
      <c r="Q7" s="11"/>
    </row>
    <row r="8" spans="1:17" ht="30" x14ac:dyDescent="0.25">
      <c r="A8" s="48">
        <v>4</v>
      </c>
      <c r="B8" s="49" t="str">
        <f>Demographics!B10</f>
        <v>Karor</v>
      </c>
      <c r="C8" s="49" t="s">
        <v>167</v>
      </c>
      <c r="D8" s="49" t="s">
        <v>307</v>
      </c>
      <c r="E8" s="49">
        <v>2020</v>
      </c>
      <c r="F8" s="49" t="s">
        <v>366</v>
      </c>
      <c r="G8" s="73" t="s">
        <v>436</v>
      </c>
      <c r="H8" s="49" t="s">
        <v>443</v>
      </c>
      <c r="I8" s="49">
        <v>1</v>
      </c>
      <c r="J8" s="49">
        <v>0</v>
      </c>
      <c r="K8" s="46"/>
      <c r="Q8" s="11"/>
    </row>
    <row r="9" spans="1:17" ht="30" x14ac:dyDescent="0.25">
      <c r="A9" s="48">
        <v>5</v>
      </c>
      <c r="B9" s="49" t="str">
        <f>Demographics!B11</f>
        <v>Kotli Sattian</v>
      </c>
      <c r="C9" s="49" t="s">
        <v>171</v>
      </c>
      <c r="D9" s="49" t="s">
        <v>307</v>
      </c>
      <c r="E9" s="49">
        <v>2020</v>
      </c>
      <c r="F9" s="49" t="s">
        <v>366</v>
      </c>
      <c r="G9" s="73" t="s">
        <v>437</v>
      </c>
      <c r="H9" s="49" t="s">
        <v>443</v>
      </c>
      <c r="I9" s="49">
        <v>1</v>
      </c>
      <c r="J9" s="49">
        <v>0</v>
      </c>
      <c r="K9" s="46"/>
      <c r="Q9" s="11"/>
    </row>
    <row r="10" spans="1:17" ht="30" x14ac:dyDescent="0.25">
      <c r="A10" s="48">
        <v>6</v>
      </c>
      <c r="B10" s="49" t="str">
        <f>Demographics!B12</f>
        <v>Lehtrar</v>
      </c>
      <c r="C10" s="49" t="s">
        <v>363</v>
      </c>
      <c r="D10" s="49" t="s">
        <v>307</v>
      </c>
      <c r="E10" s="49">
        <v>2022</v>
      </c>
      <c r="F10" s="49" t="s">
        <v>366</v>
      </c>
      <c r="G10" s="73" t="s">
        <v>438</v>
      </c>
      <c r="H10" s="49" t="s">
        <v>443</v>
      </c>
      <c r="I10" s="49">
        <v>1</v>
      </c>
      <c r="J10" s="49">
        <v>0</v>
      </c>
      <c r="K10" s="46"/>
      <c r="Q10" s="11"/>
    </row>
    <row r="11" spans="1:17" ht="30" x14ac:dyDescent="0.25">
      <c r="A11" s="48">
        <v>7</v>
      </c>
      <c r="B11" s="49" t="str">
        <f>Demographics!B13</f>
        <v>Maloot Sattian</v>
      </c>
      <c r="C11" s="49" t="s">
        <v>172</v>
      </c>
      <c r="D11" s="49" t="s">
        <v>307</v>
      </c>
      <c r="E11" s="49">
        <v>2022</v>
      </c>
      <c r="F11" s="49" t="s">
        <v>366</v>
      </c>
      <c r="G11" s="73" t="s">
        <v>439</v>
      </c>
      <c r="H11" s="49" t="s">
        <v>443</v>
      </c>
      <c r="I11" s="49">
        <v>1</v>
      </c>
      <c r="J11" s="49">
        <v>0</v>
      </c>
      <c r="K11" s="46"/>
      <c r="Q11" s="11"/>
    </row>
    <row r="12" spans="1:17" ht="30" x14ac:dyDescent="0.25">
      <c r="A12" s="48">
        <v>8</v>
      </c>
      <c r="B12" s="49" t="s">
        <v>413</v>
      </c>
      <c r="C12" s="49" t="s">
        <v>441</v>
      </c>
      <c r="D12" s="49" t="s">
        <v>307</v>
      </c>
      <c r="E12" s="49">
        <v>2022</v>
      </c>
      <c r="F12" s="49" t="s">
        <v>366</v>
      </c>
      <c r="G12" s="73" t="s">
        <v>442</v>
      </c>
      <c r="H12" s="49" t="s">
        <v>443</v>
      </c>
      <c r="I12" s="49">
        <v>1</v>
      </c>
      <c r="J12" s="49">
        <v>0</v>
      </c>
      <c r="K12" s="46"/>
      <c r="Q12" s="11"/>
    </row>
    <row r="13" spans="1:17" ht="15.75" x14ac:dyDescent="0.25">
      <c r="A13" s="48">
        <v>9</v>
      </c>
      <c r="B13" s="49" t="str">
        <f>Demographics!B14</f>
        <v>Santh Saroola</v>
      </c>
      <c r="C13" s="49" t="s">
        <v>355</v>
      </c>
      <c r="D13" s="49"/>
      <c r="E13" s="49"/>
      <c r="F13" s="49"/>
      <c r="G13" s="49"/>
      <c r="H13" s="49"/>
      <c r="I13" s="49">
        <v>0</v>
      </c>
      <c r="J13" s="49">
        <v>1</v>
      </c>
      <c r="K13" s="46"/>
      <c r="Q13" s="11"/>
    </row>
    <row r="14" spans="1:17" x14ac:dyDescent="0.25">
      <c r="A14" s="48">
        <v>10</v>
      </c>
      <c r="B14" s="49" t="str">
        <f>Demographics!B15</f>
        <v>Waghal/Dhanda</v>
      </c>
      <c r="C14" s="49" t="s">
        <v>470</v>
      </c>
      <c r="D14" s="49" t="s">
        <v>440</v>
      </c>
      <c r="E14" s="49"/>
      <c r="F14" s="49"/>
      <c r="G14" s="49"/>
      <c r="H14" s="49"/>
      <c r="I14" s="49">
        <v>0</v>
      </c>
      <c r="J14" s="49">
        <v>1</v>
      </c>
      <c r="K14" s="46"/>
    </row>
    <row r="15" spans="1:17" x14ac:dyDescent="0.25">
      <c r="C15" s="61"/>
      <c r="D15" s="61"/>
      <c r="E15" s="61"/>
      <c r="F15" s="61"/>
      <c r="G15" s="61"/>
      <c r="H15" s="61"/>
      <c r="I15" s="61"/>
      <c r="J15" s="61"/>
      <c r="K15" s="46"/>
    </row>
  </sheetData>
  <mergeCells count="2">
    <mergeCell ref="A1:J1"/>
    <mergeCell ref="A2:J2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sqref="A1:P1"/>
    </sheetView>
  </sheetViews>
  <sheetFormatPr defaultRowHeight="15" x14ac:dyDescent="0.25"/>
  <cols>
    <col min="1" max="1" width="5.85546875" customWidth="1"/>
    <col min="2" max="2" width="16.85546875" customWidth="1"/>
    <col min="3" max="3" width="11.5703125" customWidth="1"/>
    <col min="4" max="4" width="9.85546875" customWidth="1"/>
    <col min="5" max="5" width="9.7109375" customWidth="1"/>
    <col min="6" max="6" width="8" customWidth="1"/>
    <col min="7" max="7" width="7.7109375" customWidth="1"/>
    <col min="8" max="8" width="9" customWidth="1"/>
    <col min="9" max="9" width="10.85546875" customWidth="1"/>
    <col min="10" max="11" width="9" customWidth="1"/>
    <col min="12" max="12" width="10.85546875" customWidth="1"/>
    <col min="13" max="13" width="9" customWidth="1"/>
    <col min="14" max="14" width="7.42578125" customWidth="1"/>
    <col min="15" max="15" width="11.140625" customWidth="1"/>
    <col min="16" max="16" width="8" customWidth="1"/>
  </cols>
  <sheetData>
    <row r="1" spans="1:19" x14ac:dyDescent="0.25">
      <c r="A1" s="117" t="s">
        <v>34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3" spans="1:19" ht="35.25" customHeight="1" x14ac:dyDescent="0.25">
      <c r="A3" s="119" t="s">
        <v>0</v>
      </c>
      <c r="B3" s="119" t="s">
        <v>1</v>
      </c>
      <c r="C3" s="119" t="s">
        <v>35</v>
      </c>
      <c r="D3" s="119" t="s">
        <v>453</v>
      </c>
      <c r="E3" s="119"/>
      <c r="F3" s="119"/>
      <c r="G3" s="119" t="s">
        <v>40</v>
      </c>
      <c r="H3" s="119"/>
      <c r="I3" s="119"/>
      <c r="J3" s="119" t="s">
        <v>41</v>
      </c>
      <c r="K3" s="119"/>
      <c r="L3" s="119" t="s">
        <v>42</v>
      </c>
      <c r="M3" s="119"/>
      <c r="N3" s="119" t="s">
        <v>341</v>
      </c>
      <c r="O3" s="119"/>
      <c r="P3" s="119" t="s">
        <v>39</v>
      </c>
      <c r="Q3" s="119" t="s">
        <v>104</v>
      </c>
    </row>
    <row r="4" spans="1:19" ht="51" x14ac:dyDescent="0.25">
      <c r="A4" s="119"/>
      <c r="B4" s="119"/>
      <c r="C4" s="119"/>
      <c r="D4" s="25" t="s">
        <v>36</v>
      </c>
      <c r="E4" s="25" t="s">
        <v>37</v>
      </c>
      <c r="F4" s="25" t="s">
        <v>103</v>
      </c>
      <c r="G4" s="25" t="s">
        <v>57</v>
      </c>
      <c r="H4" s="25" t="s">
        <v>58</v>
      </c>
      <c r="I4" s="25" t="s">
        <v>59</v>
      </c>
      <c r="J4" s="25" t="s">
        <v>60</v>
      </c>
      <c r="K4" s="25" t="s">
        <v>101</v>
      </c>
      <c r="L4" s="25" t="s">
        <v>61</v>
      </c>
      <c r="M4" s="25" t="s">
        <v>102</v>
      </c>
      <c r="N4" s="25" t="s">
        <v>62</v>
      </c>
      <c r="O4" s="25" t="s">
        <v>63</v>
      </c>
      <c r="P4" s="119"/>
      <c r="Q4" s="120"/>
    </row>
    <row r="5" spans="1:19" x14ac:dyDescent="0.25">
      <c r="A5" s="119"/>
      <c r="B5" s="119"/>
      <c r="C5" s="42" t="s">
        <v>43</v>
      </c>
      <c r="D5" s="42" t="s">
        <v>44</v>
      </c>
      <c r="E5" s="42" t="s">
        <v>45</v>
      </c>
      <c r="F5" s="42" t="s">
        <v>46</v>
      </c>
      <c r="G5" s="42" t="s">
        <v>47</v>
      </c>
      <c r="H5" s="42" t="s">
        <v>48</v>
      </c>
      <c r="I5" s="42" t="s">
        <v>49</v>
      </c>
      <c r="J5" s="42" t="s">
        <v>50</v>
      </c>
      <c r="K5" s="42" t="s">
        <v>51</v>
      </c>
      <c r="L5" s="42" t="s">
        <v>52</v>
      </c>
      <c r="M5" s="42" t="s">
        <v>53</v>
      </c>
      <c r="N5" s="42" t="s">
        <v>54</v>
      </c>
      <c r="O5" s="42" t="s">
        <v>55</v>
      </c>
      <c r="P5" s="42" t="s">
        <v>56</v>
      </c>
      <c r="Q5" s="42" t="s">
        <v>105</v>
      </c>
    </row>
    <row r="6" spans="1:19" x14ac:dyDescent="0.25">
      <c r="A6" s="23">
        <f>Demographics!A7</f>
        <v>2</v>
      </c>
      <c r="B6" s="45" t="str">
        <f>Demographics!B7</f>
        <v>Bhattian</v>
      </c>
      <c r="C6" s="62">
        <f>+Demographics!F7</f>
        <v>321.38600000000002</v>
      </c>
      <c r="D6" s="48">
        <v>333</v>
      </c>
      <c r="E6" s="48">
        <v>321</v>
      </c>
      <c r="F6" s="48">
        <v>326</v>
      </c>
      <c r="G6" s="62">
        <f t="shared" ref="G6:G9" si="0">D6/C6*100</f>
        <v>103.61372306198776</v>
      </c>
      <c r="H6" s="62">
        <f t="shared" ref="H6:H9" si="1">E6*100/C6</f>
        <v>99.879895203898116</v>
      </c>
      <c r="I6" s="62">
        <f t="shared" ref="I6:I9" si="2">F6*100/C6</f>
        <v>101.43565681143546</v>
      </c>
      <c r="J6" s="62">
        <f t="shared" ref="J6:J9" si="3">C6-E6</f>
        <v>0.3860000000000241</v>
      </c>
      <c r="K6" s="62">
        <f t="shared" ref="K6:K9" si="4">C6-F6</f>
        <v>-4.6139999999999759</v>
      </c>
      <c r="L6" s="62">
        <f t="shared" ref="L6:L9" si="5">(D6-E6)*100/D6</f>
        <v>3.6036036036036037</v>
      </c>
      <c r="M6" s="62">
        <f t="shared" ref="M6:M9" si="6">(D6-F6)*100/D6</f>
        <v>2.1021021021021022</v>
      </c>
      <c r="N6" s="48" t="str">
        <f t="shared" ref="N6:N14" si="7">IF(G6&gt;79,"Y",IF(G6=0,"Nill","N"))</f>
        <v>Y</v>
      </c>
      <c r="O6" s="48" t="str">
        <f t="shared" ref="O6:O14" si="8">IF(L6&gt;10,"N","Y")</f>
        <v>Y</v>
      </c>
      <c r="P6" s="48" t="str">
        <f t="shared" ref="P6:P14" si="9">IF((AND(N6="y",O6="y")),"1",IF((AND(N6="y",O6="n")),"2",IF((AND(N6="n",O6="y")),"3","4")))</f>
        <v>1</v>
      </c>
      <c r="Q6" s="48">
        <v>1</v>
      </c>
      <c r="S6" s="28"/>
    </row>
    <row r="7" spans="1:19" x14ac:dyDescent="0.25">
      <c r="A7" s="23">
        <f>Demographics!A8</f>
        <v>3</v>
      </c>
      <c r="B7" s="45" t="str">
        <f>Demographics!B8</f>
        <v>Dheer Kot Sattian</v>
      </c>
      <c r="C7" s="62">
        <f>+Demographics!F8</f>
        <v>283.82172000000003</v>
      </c>
      <c r="D7" s="48">
        <v>212</v>
      </c>
      <c r="E7" s="48">
        <v>197</v>
      </c>
      <c r="F7" s="48">
        <v>200</v>
      </c>
      <c r="G7" s="62">
        <f t="shared" si="0"/>
        <v>74.694776707011698</v>
      </c>
      <c r="H7" s="62">
        <f t="shared" si="1"/>
        <v>69.409768921138237</v>
      </c>
      <c r="I7" s="62">
        <f t="shared" si="2"/>
        <v>70.466770478312924</v>
      </c>
      <c r="J7" s="62">
        <f t="shared" si="3"/>
        <v>86.821720000000028</v>
      </c>
      <c r="K7" s="62">
        <f t="shared" si="4"/>
        <v>83.821720000000028</v>
      </c>
      <c r="L7" s="62">
        <f t="shared" si="5"/>
        <v>7.0754716981132075</v>
      </c>
      <c r="M7" s="62">
        <f t="shared" si="6"/>
        <v>5.6603773584905657</v>
      </c>
      <c r="N7" s="48" t="str">
        <f t="shared" si="7"/>
        <v>N</v>
      </c>
      <c r="O7" s="48" t="str">
        <f t="shared" si="8"/>
        <v>Y</v>
      </c>
      <c r="P7" s="48" t="str">
        <f t="shared" si="9"/>
        <v>3</v>
      </c>
      <c r="Q7" s="48">
        <v>1</v>
      </c>
      <c r="S7" s="28"/>
    </row>
    <row r="8" spans="1:19" x14ac:dyDescent="0.25">
      <c r="A8" s="23">
        <f>Demographics!A9</f>
        <v>4</v>
      </c>
      <c r="B8" s="45" t="str">
        <f>Demographics!B9</f>
        <v>Darnoian</v>
      </c>
      <c r="C8" s="62">
        <f>+Demographics!F9</f>
        <v>234.81952000000001</v>
      </c>
      <c r="D8" s="48">
        <v>292</v>
      </c>
      <c r="E8" s="48">
        <v>286</v>
      </c>
      <c r="F8" s="48">
        <v>289</v>
      </c>
      <c r="G8" s="62">
        <f t="shared" si="0"/>
        <v>124.35082057914096</v>
      </c>
      <c r="H8" s="62">
        <f t="shared" si="1"/>
        <v>121.79566673162435</v>
      </c>
      <c r="I8" s="62">
        <f t="shared" si="2"/>
        <v>123.07324365538264</v>
      </c>
      <c r="J8" s="62">
        <f t="shared" si="3"/>
        <v>-51.180479999999989</v>
      </c>
      <c r="K8" s="62">
        <f t="shared" si="4"/>
        <v>-54.180479999999989</v>
      </c>
      <c r="L8" s="62">
        <f t="shared" si="5"/>
        <v>2.0547945205479454</v>
      </c>
      <c r="M8" s="62">
        <f t="shared" si="6"/>
        <v>1.0273972602739727</v>
      </c>
      <c r="N8" s="48" t="str">
        <f t="shared" si="7"/>
        <v>Y</v>
      </c>
      <c r="O8" s="48" t="str">
        <f t="shared" si="8"/>
        <v>Y</v>
      </c>
      <c r="P8" s="48" t="str">
        <f t="shared" si="9"/>
        <v>1</v>
      </c>
      <c r="Q8" s="48">
        <v>1</v>
      </c>
      <c r="S8" s="28"/>
    </row>
    <row r="9" spans="1:19" x14ac:dyDescent="0.25">
      <c r="A9" s="23">
        <f>Demographics!A10</f>
        <v>5</v>
      </c>
      <c r="B9" s="45" t="str">
        <f>Demographics!B10</f>
        <v>Karor</v>
      </c>
      <c r="C9" s="62">
        <f>+Demographics!F10</f>
        <v>459.20316000000003</v>
      </c>
      <c r="D9" s="48">
        <v>530</v>
      </c>
      <c r="E9" s="48">
        <v>520</v>
      </c>
      <c r="F9" s="48">
        <v>517</v>
      </c>
      <c r="G9" s="62">
        <f t="shared" si="0"/>
        <v>115.41732421876189</v>
      </c>
      <c r="H9" s="62">
        <f t="shared" si="1"/>
        <v>113.23963885614376</v>
      </c>
      <c r="I9" s="62">
        <f t="shared" si="2"/>
        <v>112.58633324735831</v>
      </c>
      <c r="J9" s="62">
        <f t="shared" si="3"/>
        <v>-60.796839999999975</v>
      </c>
      <c r="K9" s="62">
        <f t="shared" si="4"/>
        <v>-57.796839999999975</v>
      </c>
      <c r="L9" s="62">
        <f t="shared" si="5"/>
        <v>1.8867924528301887</v>
      </c>
      <c r="M9" s="62">
        <f t="shared" si="6"/>
        <v>2.4528301886792452</v>
      </c>
      <c r="N9" s="48" t="str">
        <f t="shared" si="7"/>
        <v>Y</v>
      </c>
      <c r="O9" s="48" t="str">
        <f t="shared" si="8"/>
        <v>Y</v>
      </c>
      <c r="P9" s="48" t="str">
        <f t="shared" si="9"/>
        <v>1</v>
      </c>
      <c r="Q9" s="48">
        <v>1</v>
      </c>
      <c r="S9" s="28"/>
    </row>
    <row r="10" spans="1:19" x14ac:dyDescent="0.25">
      <c r="A10" s="23">
        <f>Demographics!A11</f>
        <v>6</v>
      </c>
      <c r="B10" s="45" t="str">
        <f>Demographics!B11</f>
        <v>Kotli Sattian</v>
      </c>
      <c r="C10" s="62">
        <f>+Demographics!F11</f>
        <v>401.79360000000003</v>
      </c>
      <c r="D10" s="48">
        <v>431</v>
      </c>
      <c r="E10" s="48">
        <v>431</v>
      </c>
      <c r="F10" s="48">
        <v>432</v>
      </c>
      <c r="G10" s="62">
        <f t="shared" ref="G10:G14" si="10">D10/C10*100</f>
        <v>107.26900577809104</v>
      </c>
      <c r="H10" s="62">
        <f t="shared" ref="H10:H14" si="11">E10*100/C10</f>
        <v>107.26900577809103</v>
      </c>
      <c r="I10" s="62">
        <f t="shared" ref="I10:I14" si="12">F10*100/C10</f>
        <v>107.51788978221653</v>
      </c>
      <c r="J10" s="62">
        <f t="shared" ref="J10:J14" si="13">C10-E10</f>
        <v>-29.206399999999974</v>
      </c>
      <c r="K10" s="62">
        <f t="shared" ref="K10:K14" si="14">C10-F10</f>
        <v>-30.206399999999974</v>
      </c>
      <c r="L10" s="62">
        <f t="shared" ref="L10:L14" si="15">(D10-E10)*100/D10</f>
        <v>0</v>
      </c>
      <c r="M10" s="62">
        <f t="shared" ref="M10:M14" si="16">(D10-F10)*100/D10</f>
        <v>-0.23201856148491878</v>
      </c>
      <c r="N10" s="48" t="str">
        <f t="shared" si="7"/>
        <v>Y</v>
      </c>
      <c r="O10" s="48" t="str">
        <f t="shared" si="8"/>
        <v>Y</v>
      </c>
      <c r="P10" s="48" t="str">
        <f t="shared" si="9"/>
        <v>1</v>
      </c>
      <c r="Q10" s="48">
        <v>1</v>
      </c>
      <c r="S10" s="28"/>
    </row>
    <row r="11" spans="1:19" x14ac:dyDescent="0.25">
      <c r="A11" s="23">
        <f>Demographics!A12</f>
        <v>7</v>
      </c>
      <c r="B11" s="45" t="str">
        <f>Demographics!B12</f>
        <v>Lehtrar</v>
      </c>
      <c r="C11" s="62">
        <f>+Demographics!F12</f>
        <v>623.75767999999994</v>
      </c>
      <c r="D11" s="48">
        <v>650</v>
      </c>
      <c r="E11" s="48">
        <v>633</v>
      </c>
      <c r="F11" s="48">
        <v>629</v>
      </c>
      <c r="G11" s="62">
        <f t="shared" si="10"/>
        <v>104.20713377028082</v>
      </c>
      <c r="H11" s="62">
        <f t="shared" si="11"/>
        <v>101.48171642551961</v>
      </c>
      <c r="I11" s="62">
        <f t="shared" si="12"/>
        <v>100.84044175616404</v>
      </c>
      <c r="J11" s="62">
        <f t="shared" si="13"/>
        <v>-9.2423200000000634</v>
      </c>
      <c r="K11" s="62">
        <f t="shared" si="14"/>
        <v>-5.2423200000000634</v>
      </c>
      <c r="L11" s="62">
        <f t="shared" si="15"/>
        <v>2.6153846153846154</v>
      </c>
      <c r="M11" s="62">
        <f t="shared" si="16"/>
        <v>3.2307692307692308</v>
      </c>
      <c r="N11" s="48" t="str">
        <f t="shared" si="7"/>
        <v>Y</v>
      </c>
      <c r="O11" s="48" t="str">
        <f t="shared" si="8"/>
        <v>Y</v>
      </c>
      <c r="P11" s="48" t="str">
        <f t="shared" si="9"/>
        <v>1</v>
      </c>
      <c r="Q11" s="48">
        <v>1</v>
      </c>
      <c r="S11" s="28"/>
    </row>
    <row r="12" spans="1:19" x14ac:dyDescent="0.25">
      <c r="A12" s="23">
        <f>Demographics!A13</f>
        <v>8</v>
      </c>
      <c r="B12" s="45" t="str">
        <f>Demographics!B13</f>
        <v>Maloot Sattian</v>
      </c>
      <c r="C12" s="62">
        <f>+Demographics!F13</f>
        <v>337.10092000000003</v>
      </c>
      <c r="D12" s="48">
        <v>332</v>
      </c>
      <c r="E12" s="48">
        <v>322</v>
      </c>
      <c r="F12" s="48">
        <v>332</v>
      </c>
      <c r="G12" s="62">
        <f t="shared" si="10"/>
        <v>98.486827030908117</v>
      </c>
      <c r="H12" s="62">
        <f t="shared" si="11"/>
        <v>95.520356337206067</v>
      </c>
      <c r="I12" s="62">
        <f t="shared" si="12"/>
        <v>98.486827030908117</v>
      </c>
      <c r="J12" s="62">
        <f t="shared" si="13"/>
        <v>15.100920000000031</v>
      </c>
      <c r="K12" s="62">
        <f t="shared" si="14"/>
        <v>5.1009200000000305</v>
      </c>
      <c r="L12" s="62">
        <f t="shared" si="15"/>
        <v>3.0120481927710845</v>
      </c>
      <c r="M12" s="62">
        <f t="shared" si="16"/>
        <v>0</v>
      </c>
      <c r="N12" s="48" t="str">
        <f t="shared" si="7"/>
        <v>Y</v>
      </c>
      <c r="O12" s="48" t="str">
        <f t="shared" si="8"/>
        <v>Y</v>
      </c>
      <c r="P12" s="48" t="str">
        <f t="shared" si="9"/>
        <v>1</v>
      </c>
      <c r="Q12" s="48">
        <v>1</v>
      </c>
      <c r="S12" s="28"/>
    </row>
    <row r="13" spans="1:19" x14ac:dyDescent="0.25">
      <c r="A13" s="23">
        <f>Demographics!A14</f>
        <v>9</v>
      </c>
      <c r="B13" s="45" t="str">
        <f>Demographics!B14</f>
        <v>Santh Saroola</v>
      </c>
      <c r="C13" s="62">
        <f>+Demographics!F14</f>
        <v>409.93212</v>
      </c>
      <c r="D13" s="48">
        <v>420</v>
      </c>
      <c r="E13" s="48">
        <v>419</v>
      </c>
      <c r="F13" s="48">
        <v>412</v>
      </c>
      <c r="G13" s="62">
        <f t="shared" si="10"/>
        <v>102.4559871034258</v>
      </c>
      <c r="H13" s="62">
        <f t="shared" si="11"/>
        <v>102.21204427698908</v>
      </c>
      <c r="I13" s="62">
        <f t="shared" si="12"/>
        <v>100.50444449193198</v>
      </c>
      <c r="J13" s="62">
        <f t="shared" si="13"/>
        <v>-9.0678800000000024</v>
      </c>
      <c r="K13" s="62">
        <f t="shared" si="14"/>
        <v>-2.0678800000000024</v>
      </c>
      <c r="L13" s="62">
        <f t="shared" si="15"/>
        <v>0.23809523809523808</v>
      </c>
      <c r="M13" s="62">
        <f t="shared" si="16"/>
        <v>1.9047619047619047</v>
      </c>
      <c r="N13" s="48" t="str">
        <f t="shared" si="7"/>
        <v>Y</v>
      </c>
      <c r="O13" s="48" t="str">
        <f t="shared" si="8"/>
        <v>Y</v>
      </c>
      <c r="P13" s="48" t="str">
        <f t="shared" si="9"/>
        <v>1</v>
      </c>
      <c r="Q13" s="48">
        <v>1</v>
      </c>
      <c r="S13" s="28"/>
    </row>
    <row r="14" spans="1:19" x14ac:dyDescent="0.25">
      <c r="A14" s="23">
        <f>Demographics!A15</f>
        <v>10</v>
      </c>
      <c r="B14" s="45" t="str">
        <f>Demographics!B15</f>
        <v>Waghal/Dhanda</v>
      </c>
      <c r="C14" s="62">
        <f>+Demographics!F15</f>
        <v>436.08292000000006</v>
      </c>
      <c r="D14" s="48">
        <v>457</v>
      </c>
      <c r="E14" s="48">
        <v>445</v>
      </c>
      <c r="F14" s="48">
        <v>442</v>
      </c>
      <c r="G14" s="62">
        <f t="shared" si="10"/>
        <v>104.79658318193246</v>
      </c>
      <c r="H14" s="62">
        <f t="shared" si="11"/>
        <v>102.04481294520775</v>
      </c>
      <c r="I14" s="62">
        <f t="shared" si="12"/>
        <v>101.35687038602657</v>
      </c>
      <c r="J14" s="62">
        <f t="shared" si="13"/>
        <v>-8.9170799999999417</v>
      </c>
      <c r="K14" s="62">
        <f t="shared" si="14"/>
        <v>-5.9170799999999417</v>
      </c>
      <c r="L14" s="62">
        <f t="shared" si="15"/>
        <v>2.6258205689277898</v>
      </c>
      <c r="M14" s="62">
        <f t="shared" si="16"/>
        <v>3.2822757111597376</v>
      </c>
      <c r="N14" s="48" t="str">
        <f t="shared" si="7"/>
        <v>Y</v>
      </c>
      <c r="O14" s="48" t="str">
        <f t="shared" si="8"/>
        <v>Y</v>
      </c>
      <c r="P14" s="48" t="str">
        <f t="shared" si="9"/>
        <v>1</v>
      </c>
      <c r="Q14" s="48">
        <v>1</v>
      </c>
    </row>
    <row r="15" spans="1:19" x14ac:dyDescent="0.25">
      <c r="C15" s="28"/>
    </row>
  </sheetData>
  <mergeCells count="11">
    <mergeCell ref="Q3:Q4"/>
    <mergeCell ref="A3:A5"/>
    <mergeCell ref="B3:B5"/>
    <mergeCell ref="P3:P4"/>
    <mergeCell ref="A1:P1"/>
    <mergeCell ref="D3:F3"/>
    <mergeCell ref="G3:I3"/>
    <mergeCell ref="J3:K3"/>
    <mergeCell ref="L3:M3"/>
    <mergeCell ref="N3:O3"/>
    <mergeCell ref="C3:C4"/>
  </mergeCells>
  <pageMargins left="0.7" right="0.7" top="0.75" bottom="0.75" header="0.3" footer="0.3"/>
  <pageSetup paperSize="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M1"/>
    </sheetView>
  </sheetViews>
  <sheetFormatPr defaultRowHeight="15" x14ac:dyDescent="0.25"/>
  <cols>
    <col min="1" max="1" width="7" customWidth="1"/>
    <col min="2" max="2" width="16.140625" customWidth="1"/>
    <col min="3" max="3" width="11.7109375" customWidth="1"/>
    <col min="4" max="4" width="11.42578125" style="1" customWidth="1"/>
    <col min="5" max="5" width="12.28515625" style="1" customWidth="1"/>
    <col min="6" max="6" width="10" style="1" customWidth="1"/>
    <col min="7" max="7" width="10.5703125" style="1" customWidth="1"/>
    <col min="8" max="8" width="13" style="1" customWidth="1"/>
    <col min="9" max="9" width="12.28515625" style="1" customWidth="1"/>
    <col min="10" max="10" width="13.85546875" style="1" bestFit="1" customWidth="1"/>
    <col min="11" max="11" width="11.85546875" style="1" customWidth="1"/>
    <col min="12" max="12" width="12.5703125" style="1" customWidth="1"/>
    <col min="13" max="13" width="15.28515625" style="1" customWidth="1"/>
  </cols>
  <sheetData>
    <row r="1" spans="1:15" x14ac:dyDescent="0.25">
      <c r="A1" s="116" t="s">
        <v>69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15" x14ac:dyDescent="0.25">
      <c r="A2" s="116" t="s">
        <v>340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15" x14ac:dyDescent="0.25">
      <c r="A3" s="46"/>
      <c r="B3" s="46"/>
      <c r="C3" s="46"/>
      <c r="D3" s="61"/>
      <c r="E3" s="61"/>
      <c r="F3" s="61"/>
      <c r="G3" s="61"/>
      <c r="H3" s="61"/>
      <c r="I3" s="61"/>
      <c r="J3" s="61" t="s">
        <v>70</v>
      </c>
      <c r="K3" s="61">
        <v>12</v>
      </c>
      <c r="L3" s="61"/>
      <c r="M3" s="61"/>
    </row>
    <row r="4" spans="1:15" ht="90" x14ac:dyDescent="0.25">
      <c r="A4" s="63" t="s">
        <v>0</v>
      </c>
      <c r="B4" s="15" t="s">
        <v>1</v>
      </c>
      <c r="C4" s="15" t="s">
        <v>106</v>
      </c>
      <c r="D4" s="15" t="s">
        <v>95</v>
      </c>
      <c r="E4" s="15" t="s">
        <v>68</v>
      </c>
      <c r="F4" s="15" t="s">
        <v>66</v>
      </c>
      <c r="G4" s="15" t="s">
        <v>67</v>
      </c>
      <c r="H4" s="15" t="s">
        <v>112</v>
      </c>
      <c r="I4" s="15" t="s">
        <v>113</v>
      </c>
      <c r="J4" s="15" t="s">
        <v>114</v>
      </c>
      <c r="K4" s="15" t="s">
        <v>64</v>
      </c>
      <c r="L4" s="15" t="s">
        <v>65</v>
      </c>
      <c r="M4" s="15" t="s">
        <v>115</v>
      </c>
    </row>
    <row r="5" spans="1:15" x14ac:dyDescent="0.25">
      <c r="A5" s="54"/>
      <c r="B5" s="64" t="s">
        <v>43</v>
      </c>
      <c r="C5" s="64" t="s">
        <v>44</v>
      </c>
      <c r="D5" s="64"/>
      <c r="E5" s="64" t="s">
        <v>45</v>
      </c>
      <c r="F5" s="64" t="s">
        <v>46</v>
      </c>
      <c r="G5" s="64" t="s">
        <v>47</v>
      </c>
      <c r="H5" s="64" t="s">
        <v>48</v>
      </c>
      <c r="I5" s="64" t="s">
        <v>49</v>
      </c>
      <c r="J5" s="64" t="s">
        <v>50</v>
      </c>
      <c r="K5" s="64" t="s">
        <v>51</v>
      </c>
      <c r="L5" s="64" t="s">
        <v>52</v>
      </c>
      <c r="M5" s="64" t="s">
        <v>53</v>
      </c>
    </row>
    <row r="6" spans="1:15" x14ac:dyDescent="0.25">
      <c r="A6" s="23">
        <v>1</v>
      </c>
      <c r="B6" s="45" t="str">
        <f>Demographics!B7</f>
        <v>Bhattian</v>
      </c>
      <c r="C6" s="65">
        <f>+Demographics!E7</f>
        <v>341.90000000000003</v>
      </c>
      <c r="D6" s="65">
        <f>+Demographics!F7</f>
        <v>321.38600000000002</v>
      </c>
      <c r="E6" s="23">
        <v>22</v>
      </c>
      <c r="F6" s="23">
        <v>0</v>
      </c>
      <c r="G6" s="23">
        <v>22</v>
      </c>
      <c r="H6" s="65">
        <f t="shared" ref="H6:H14" si="0">C6+D6*10</f>
        <v>3555.76</v>
      </c>
      <c r="I6" s="65">
        <f t="shared" ref="I6:I14" si="1">H6/12</f>
        <v>296.31333333333333</v>
      </c>
      <c r="J6" s="65">
        <f t="shared" ref="J6:J14" si="2">I6/40</f>
        <v>7.4078333333333335</v>
      </c>
      <c r="K6" s="23">
        <v>22</v>
      </c>
      <c r="L6" s="23">
        <v>0</v>
      </c>
      <c r="M6" s="68">
        <f>+Demographics!D7</f>
        <v>13150</v>
      </c>
    </row>
    <row r="7" spans="1:15" x14ac:dyDescent="0.25">
      <c r="A7" s="23">
        <v>2</v>
      </c>
      <c r="B7" s="45" t="str">
        <f>Demographics!B8</f>
        <v>Dheer Kot Sattian</v>
      </c>
      <c r="C7" s="65">
        <f>+Demographics!E8</f>
        <v>301.93800000000005</v>
      </c>
      <c r="D7" s="65">
        <f>+Demographics!F8</f>
        <v>283.82172000000003</v>
      </c>
      <c r="E7" s="23">
        <v>22</v>
      </c>
      <c r="F7" s="23">
        <v>0</v>
      </c>
      <c r="G7" s="23">
        <v>22</v>
      </c>
      <c r="H7" s="65">
        <f t="shared" si="0"/>
        <v>3140.1552000000001</v>
      </c>
      <c r="I7" s="65">
        <f t="shared" si="1"/>
        <v>261.67959999999999</v>
      </c>
      <c r="J7" s="65">
        <f t="shared" si="2"/>
        <v>6.5419900000000002</v>
      </c>
      <c r="K7" s="23">
        <v>22</v>
      </c>
      <c r="L7" s="23">
        <v>0</v>
      </c>
      <c r="M7" s="68">
        <f>+Demographics!D8</f>
        <v>11613</v>
      </c>
      <c r="O7" s="28"/>
    </row>
    <row r="8" spans="1:15" x14ac:dyDescent="0.25">
      <c r="A8" s="23">
        <v>3</v>
      </c>
      <c r="B8" s="45" t="str">
        <f>Demographics!B9</f>
        <v>Darnoian</v>
      </c>
      <c r="C8" s="65">
        <f>+Demographics!E9</f>
        <v>249.80800000000002</v>
      </c>
      <c r="D8" s="65">
        <f>+Demographics!F9</f>
        <v>234.81952000000001</v>
      </c>
      <c r="E8" s="23">
        <v>22</v>
      </c>
      <c r="F8" s="23">
        <v>0</v>
      </c>
      <c r="G8" s="23">
        <v>22</v>
      </c>
      <c r="H8" s="65">
        <f t="shared" si="0"/>
        <v>2598.0032000000001</v>
      </c>
      <c r="I8" s="65">
        <f t="shared" si="1"/>
        <v>216.50026666666668</v>
      </c>
      <c r="J8" s="65">
        <f t="shared" si="2"/>
        <v>5.4125066666666672</v>
      </c>
      <c r="K8" s="23">
        <v>22</v>
      </c>
      <c r="L8" s="23">
        <v>0</v>
      </c>
      <c r="M8" s="68">
        <f>+Demographics!D9</f>
        <v>9608</v>
      </c>
      <c r="O8" s="28"/>
    </row>
    <row r="9" spans="1:15" x14ac:dyDescent="0.25">
      <c r="A9" s="23">
        <v>4</v>
      </c>
      <c r="B9" s="45" t="str">
        <f>Demographics!B10</f>
        <v>Karor</v>
      </c>
      <c r="C9" s="65">
        <f>+Demographics!E10</f>
        <v>488.51400000000007</v>
      </c>
      <c r="D9" s="65">
        <f>+Demographics!F10</f>
        <v>459.20316000000003</v>
      </c>
      <c r="E9" s="23">
        <v>22</v>
      </c>
      <c r="F9" s="23">
        <v>0</v>
      </c>
      <c r="G9" s="23">
        <v>22</v>
      </c>
      <c r="H9" s="65">
        <f t="shared" si="0"/>
        <v>5080.5456000000004</v>
      </c>
      <c r="I9" s="65">
        <f t="shared" si="1"/>
        <v>423.37880000000001</v>
      </c>
      <c r="J9" s="65">
        <f t="shared" si="2"/>
        <v>10.58447</v>
      </c>
      <c r="K9" s="23">
        <v>22</v>
      </c>
      <c r="L9" s="23">
        <v>0</v>
      </c>
      <c r="M9" s="68">
        <f>+Demographics!D10</f>
        <v>18789</v>
      </c>
      <c r="O9" s="28"/>
    </row>
    <row r="10" spans="1:15" x14ac:dyDescent="0.25">
      <c r="A10" s="23">
        <v>5</v>
      </c>
      <c r="B10" s="45" t="str">
        <f>Demographics!B11</f>
        <v>Kotli Sattian</v>
      </c>
      <c r="C10" s="65">
        <f>+Demographics!E11</f>
        <v>427.44000000000005</v>
      </c>
      <c r="D10" s="65">
        <f>+Demographics!F11</f>
        <v>401.79360000000003</v>
      </c>
      <c r="E10" s="23">
        <v>22</v>
      </c>
      <c r="F10" s="23">
        <v>0</v>
      </c>
      <c r="G10" s="23">
        <v>22</v>
      </c>
      <c r="H10" s="65">
        <f t="shared" si="0"/>
        <v>4445.3760000000002</v>
      </c>
      <c r="I10" s="65">
        <f t="shared" si="1"/>
        <v>370.44800000000004</v>
      </c>
      <c r="J10" s="65">
        <f t="shared" si="2"/>
        <v>9.2612000000000005</v>
      </c>
      <c r="K10" s="23">
        <v>22</v>
      </c>
      <c r="L10" s="23">
        <v>0</v>
      </c>
      <c r="M10" s="68">
        <f>+Demographics!D11</f>
        <v>16440</v>
      </c>
      <c r="O10" s="28"/>
    </row>
    <row r="11" spans="1:15" x14ac:dyDescent="0.25">
      <c r="A11" s="23">
        <v>6</v>
      </c>
      <c r="B11" s="45" t="str">
        <f>Demographics!B12</f>
        <v>Lehtrar</v>
      </c>
      <c r="C11" s="65">
        <f>+Demographics!E12</f>
        <v>663.572</v>
      </c>
      <c r="D11" s="65">
        <f>+Demographics!F12</f>
        <v>623.75767999999994</v>
      </c>
      <c r="E11" s="23">
        <v>22</v>
      </c>
      <c r="F11" s="23">
        <v>0</v>
      </c>
      <c r="G11" s="23">
        <v>22</v>
      </c>
      <c r="H11" s="65">
        <f t="shared" si="0"/>
        <v>6901.148799999999</v>
      </c>
      <c r="I11" s="65">
        <f t="shared" si="1"/>
        <v>575.09573333333321</v>
      </c>
      <c r="J11" s="65">
        <f t="shared" si="2"/>
        <v>14.37739333333333</v>
      </c>
      <c r="K11" s="23">
        <v>22</v>
      </c>
      <c r="L11" s="23">
        <v>0</v>
      </c>
      <c r="M11" s="68">
        <f>+Demographics!D12</f>
        <v>25522</v>
      </c>
      <c r="O11" s="28"/>
    </row>
    <row r="12" spans="1:15" x14ac:dyDescent="0.25">
      <c r="A12" s="23">
        <v>7</v>
      </c>
      <c r="B12" s="45" t="str">
        <f>Demographics!B13</f>
        <v>Maloot Sattian</v>
      </c>
      <c r="C12" s="65">
        <f>+Demographics!E13</f>
        <v>358.61800000000005</v>
      </c>
      <c r="D12" s="65">
        <f>+Demographics!F13</f>
        <v>337.10092000000003</v>
      </c>
      <c r="E12" s="23">
        <v>22</v>
      </c>
      <c r="F12" s="23">
        <v>0</v>
      </c>
      <c r="G12" s="23">
        <v>22</v>
      </c>
      <c r="H12" s="65">
        <f t="shared" si="0"/>
        <v>3729.6272000000004</v>
      </c>
      <c r="I12" s="65">
        <f t="shared" si="1"/>
        <v>310.8022666666667</v>
      </c>
      <c r="J12" s="65">
        <f t="shared" si="2"/>
        <v>7.7700566666666671</v>
      </c>
      <c r="K12" s="23">
        <v>22</v>
      </c>
      <c r="L12" s="23">
        <v>0</v>
      </c>
      <c r="M12" s="68">
        <f>+Demographics!D13</f>
        <v>13793</v>
      </c>
      <c r="O12" s="28"/>
    </row>
    <row r="13" spans="1:15" x14ac:dyDescent="0.25">
      <c r="A13" s="23">
        <v>8</v>
      </c>
      <c r="B13" s="45" t="str">
        <f>Demographics!B14</f>
        <v>Santh Saroola</v>
      </c>
      <c r="C13" s="65">
        <f>+Demographics!E14</f>
        <v>436.09800000000001</v>
      </c>
      <c r="D13" s="65">
        <f>+Demographics!F14</f>
        <v>409.93212</v>
      </c>
      <c r="E13" s="23">
        <v>22</v>
      </c>
      <c r="F13" s="23">
        <v>0</v>
      </c>
      <c r="G13" s="23">
        <v>22</v>
      </c>
      <c r="H13" s="65">
        <f t="shared" si="0"/>
        <v>4535.4192000000003</v>
      </c>
      <c r="I13" s="65">
        <f t="shared" si="1"/>
        <v>377.95160000000004</v>
      </c>
      <c r="J13" s="65">
        <f t="shared" si="2"/>
        <v>9.4487900000000007</v>
      </c>
      <c r="K13" s="23">
        <v>22</v>
      </c>
      <c r="L13" s="23">
        <v>0</v>
      </c>
      <c r="M13" s="68">
        <f>+Demographics!D14</f>
        <v>16773</v>
      </c>
      <c r="O13" s="28"/>
    </row>
    <row r="14" spans="1:15" x14ac:dyDescent="0.25">
      <c r="A14" s="23">
        <v>9</v>
      </c>
      <c r="B14" s="45" t="str">
        <f>Demographics!B15</f>
        <v>Waghal/Dhanda</v>
      </c>
      <c r="C14" s="65">
        <f>+Demographics!E15</f>
        <v>463.91800000000006</v>
      </c>
      <c r="D14" s="65">
        <f>+Demographics!F15</f>
        <v>436.08292000000006</v>
      </c>
      <c r="E14" s="23">
        <v>22</v>
      </c>
      <c r="F14" s="23">
        <v>0</v>
      </c>
      <c r="G14" s="23">
        <v>22</v>
      </c>
      <c r="H14" s="65">
        <f t="shared" si="0"/>
        <v>4824.7471999999998</v>
      </c>
      <c r="I14" s="65">
        <f t="shared" si="1"/>
        <v>402.06226666666663</v>
      </c>
      <c r="J14" s="65">
        <f t="shared" si="2"/>
        <v>10.051556666666666</v>
      </c>
      <c r="K14" s="23">
        <v>22</v>
      </c>
      <c r="L14" s="23">
        <v>0</v>
      </c>
      <c r="M14" s="68">
        <f>+Demographics!D15</f>
        <v>17843</v>
      </c>
      <c r="O14" s="28"/>
    </row>
    <row r="15" spans="1:15" s="12" customFormat="1" x14ac:dyDescent="0.25">
      <c r="A15" s="64"/>
      <c r="B15" s="64" t="s">
        <v>6</v>
      </c>
      <c r="C15" s="66">
        <f t="shared" ref="C15:M15" si="3">SUM(C6:C14)</f>
        <v>3731.806</v>
      </c>
      <c r="D15" s="66">
        <f t="shared" si="3"/>
        <v>3507.8976400000001</v>
      </c>
      <c r="E15" s="64">
        <f t="shared" si="3"/>
        <v>198</v>
      </c>
      <c r="F15" s="64">
        <f t="shared" si="3"/>
        <v>0</v>
      </c>
      <c r="G15" s="64">
        <f t="shared" si="3"/>
        <v>198</v>
      </c>
      <c r="H15" s="66">
        <f t="shared" si="3"/>
        <v>38810.782399999996</v>
      </c>
      <c r="I15" s="66">
        <f t="shared" si="3"/>
        <v>3234.2318666666665</v>
      </c>
      <c r="J15" s="66">
        <f t="shared" si="3"/>
        <v>80.855796666666663</v>
      </c>
      <c r="K15" s="64">
        <f t="shared" si="3"/>
        <v>198</v>
      </c>
      <c r="L15" s="64">
        <f t="shared" si="3"/>
        <v>0</v>
      </c>
      <c r="M15" s="64">
        <f t="shared" si="3"/>
        <v>143531</v>
      </c>
      <c r="O15" s="67"/>
    </row>
  </sheetData>
  <mergeCells count="2">
    <mergeCell ref="A1:M1"/>
    <mergeCell ref="A2:M2"/>
  </mergeCells>
  <pageMargins left="0.7" right="0.7" top="0.75" bottom="0.75" header="0.3" footer="0.3"/>
  <pageSetup paperSize="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Normal="100" workbookViewId="0"/>
  </sheetViews>
  <sheetFormatPr defaultRowHeight="15" x14ac:dyDescent="0.25"/>
  <cols>
    <col min="2" max="2" width="24" customWidth="1"/>
    <col min="3" max="3" width="14.140625" customWidth="1"/>
    <col min="4" max="4" width="12.28515625" customWidth="1"/>
    <col min="5" max="5" width="7.7109375" customWidth="1"/>
    <col min="6" max="6" width="8.28515625" customWidth="1"/>
    <col min="7" max="7" width="8.85546875" customWidth="1"/>
    <col min="8" max="8" width="8" customWidth="1"/>
    <col min="9" max="9" width="8.140625" customWidth="1"/>
    <col min="10" max="10" width="7.42578125" customWidth="1"/>
    <col min="11" max="12" width="8.85546875" customWidth="1"/>
    <col min="13" max="13" width="5.5703125" customWidth="1"/>
    <col min="14" max="14" width="7.7109375" customWidth="1"/>
    <col min="15" max="15" width="13.7109375" customWidth="1"/>
  </cols>
  <sheetData>
    <row r="1" spans="1:15" x14ac:dyDescent="0.25">
      <c r="B1" s="117" t="s">
        <v>72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5" x14ac:dyDescent="0.25">
      <c r="B2" s="117" t="s">
        <v>339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5" ht="45" x14ac:dyDescent="0.25">
      <c r="A3" s="69" t="s">
        <v>0</v>
      </c>
      <c r="B3" s="70" t="s">
        <v>71</v>
      </c>
      <c r="C3" s="36" t="s">
        <v>124</v>
      </c>
      <c r="D3" s="36" t="s">
        <v>125</v>
      </c>
      <c r="E3" s="36" t="s">
        <v>73</v>
      </c>
      <c r="F3" s="36" t="s">
        <v>77</v>
      </c>
      <c r="G3" s="36" t="s">
        <v>111</v>
      </c>
      <c r="H3" s="36" t="s">
        <v>121</v>
      </c>
      <c r="I3" s="36" t="s">
        <v>122</v>
      </c>
      <c r="J3" s="36" t="s">
        <v>75</v>
      </c>
      <c r="K3" s="36" t="s">
        <v>74</v>
      </c>
      <c r="L3" s="36" t="s">
        <v>38</v>
      </c>
      <c r="M3" s="15" t="s">
        <v>123</v>
      </c>
      <c r="N3" s="15" t="s">
        <v>76</v>
      </c>
      <c r="O3" s="15" t="s">
        <v>131</v>
      </c>
    </row>
    <row r="4" spans="1:15" x14ac:dyDescent="0.25">
      <c r="A4" s="17">
        <v>1</v>
      </c>
      <c r="B4" s="19" t="str">
        <f>Demographics!B7</f>
        <v>Bhattian</v>
      </c>
      <c r="C4" s="18">
        <f>+Demographics!E7/12</f>
        <v>28.491666666666671</v>
      </c>
      <c r="D4" s="18">
        <f>+Demographics!F7/12</f>
        <v>26.782166666666669</v>
      </c>
      <c r="E4" s="18">
        <f>+C4*2</f>
        <v>56.983333333333341</v>
      </c>
      <c r="F4" s="18">
        <f t="shared" ref="F4:F12" si="0">C4*1.25</f>
        <v>35.614583333333336</v>
      </c>
      <c r="G4" s="18">
        <f t="shared" ref="G4:G12" si="1">D4*4*1.25</f>
        <v>133.91083333333336</v>
      </c>
      <c r="H4" s="18">
        <f t="shared" ref="H4:H12" si="2">D4*3*1.05</f>
        <v>84.363825000000006</v>
      </c>
      <c r="I4" s="18">
        <f t="shared" ref="I4:I12" si="3">D4*3*1.11</f>
        <v>89.184615000000008</v>
      </c>
      <c r="J4" s="18">
        <f t="shared" ref="J4:J12" si="4">D4*1.25</f>
        <v>33.477708333333339</v>
      </c>
      <c r="K4" s="18">
        <f t="shared" ref="K4:K12" si="5">D4*2*1.05</f>
        <v>56.242550000000008</v>
      </c>
      <c r="L4" s="18">
        <f t="shared" ref="L4:L12" si="6">D4*2*1.25</f>
        <v>66.955416666666679</v>
      </c>
      <c r="M4" s="18">
        <f t="shared" ref="M4:M12" si="7">C4*0.92*1.25</f>
        <v>32.765416666666674</v>
      </c>
      <c r="N4" s="18">
        <f t="shared" ref="N4:N12" si="8">C4*1.02*2*1.25</f>
        <v>72.653750000000016</v>
      </c>
      <c r="O4" s="18">
        <f t="shared" ref="O4:O12" si="9">((E4*1.5)+(F4*4.4)+G4+(H4*13.1)+(I4*2.4)+(J4*2.46)+(K4*17)+(L4*2.6)+(M4*2.4)+(N4*2))/1000</f>
        <v>3.1318062793333334</v>
      </c>
    </row>
    <row r="5" spans="1:15" x14ac:dyDescent="0.25">
      <c r="A5" s="17">
        <v>2</v>
      </c>
      <c r="B5" s="19" t="str">
        <f>Demographics!B8</f>
        <v>Dheer Kot Sattian</v>
      </c>
      <c r="C5" s="18">
        <f>+Demographics!E8/12</f>
        <v>25.161500000000004</v>
      </c>
      <c r="D5" s="18">
        <f>+Demographics!F8/12</f>
        <v>23.651810000000001</v>
      </c>
      <c r="E5" s="18">
        <f t="shared" ref="E5:E12" si="10">+C5*2</f>
        <v>50.323000000000008</v>
      </c>
      <c r="F5" s="18">
        <f t="shared" si="0"/>
        <v>31.451875000000005</v>
      </c>
      <c r="G5" s="18">
        <f t="shared" si="1"/>
        <v>118.25905</v>
      </c>
      <c r="H5" s="18">
        <f t="shared" si="2"/>
        <v>74.503201500000017</v>
      </c>
      <c r="I5" s="18">
        <f t="shared" si="3"/>
        <v>78.760527300000021</v>
      </c>
      <c r="J5" s="18">
        <f t="shared" si="4"/>
        <v>29.564762500000001</v>
      </c>
      <c r="K5" s="18">
        <f t="shared" si="5"/>
        <v>49.668801000000002</v>
      </c>
      <c r="L5" s="18">
        <f t="shared" si="6"/>
        <v>59.129525000000001</v>
      </c>
      <c r="M5" s="18">
        <f t="shared" si="7"/>
        <v>28.935725000000009</v>
      </c>
      <c r="N5" s="18">
        <f t="shared" si="8"/>
        <v>64.161825000000022</v>
      </c>
      <c r="O5" s="18">
        <f t="shared" si="9"/>
        <v>2.7657540929200004</v>
      </c>
    </row>
    <row r="6" spans="1:15" x14ac:dyDescent="0.25">
      <c r="A6" s="17">
        <v>3</v>
      </c>
      <c r="B6" s="19" t="str">
        <f>Demographics!B9</f>
        <v>Darnoian</v>
      </c>
      <c r="C6" s="18">
        <f>+Demographics!E9/12</f>
        <v>20.817333333333334</v>
      </c>
      <c r="D6" s="18">
        <f>+Demographics!F9/12</f>
        <v>19.568293333333333</v>
      </c>
      <c r="E6" s="18">
        <f t="shared" si="10"/>
        <v>41.634666666666668</v>
      </c>
      <c r="F6" s="18">
        <f t="shared" si="0"/>
        <v>26.021666666666668</v>
      </c>
      <c r="G6" s="18">
        <f t="shared" si="1"/>
        <v>97.841466666666662</v>
      </c>
      <c r="H6" s="18">
        <f t="shared" si="2"/>
        <v>61.640124000000007</v>
      </c>
      <c r="I6" s="18">
        <f t="shared" si="3"/>
        <v>65.162416800000003</v>
      </c>
      <c r="J6" s="18">
        <f t="shared" si="4"/>
        <v>24.460366666666665</v>
      </c>
      <c r="K6" s="18">
        <f t="shared" si="5"/>
        <v>41.093415999999998</v>
      </c>
      <c r="L6" s="18">
        <f t="shared" si="6"/>
        <v>48.920733333333331</v>
      </c>
      <c r="M6" s="18">
        <f t="shared" si="7"/>
        <v>23.939933333333336</v>
      </c>
      <c r="N6" s="18">
        <f t="shared" si="8"/>
        <v>53.084199999999996</v>
      </c>
      <c r="O6" s="18">
        <f t="shared" si="9"/>
        <v>2.2882429453866666</v>
      </c>
    </row>
    <row r="7" spans="1:15" x14ac:dyDescent="0.25">
      <c r="A7" s="17">
        <v>4</v>
      </c>
      <c r="B7" s="19" t="str">
        <f>Demographics!B10</f>
        <v>Karor</v>
      </c>
      <c r="C7" s="18">
        <f>+Demographics!E10/12</f>
        <v>40.709500000000006</v>
      </c>
      <c r="D7" s="18">
        <f>+Demographics!F10/12</f>
        <v>38.266930000000002</v>
      </c>
      <c r="E7" s="18">
        <f t="shared" si="10"/>
        <v>81.419000000000011</v>
      </c>
      <c r="F7" s="18">
        <f t="shared" si="0"/>
        <v>50.886875000000003</v>
      </c>
      <c r="G7" s="18">
        <f t="shared" si="1"/>
        <v>191.33465000000001</v>
      </c>
      <c r="H7" s="18">
        <f t="shared" si="2"/>
        <v>120.54082950000002</v>
      </c>
      <c r="I7" s="18">
        <f t="shared" si="3"/>
        <v>127.42887690000002</v>
      </c>
      <c r="J7" s="18">
        <f t="shared" si="4"/>
        <v>47.833662500000003</v>
      </c>
      <c r="K7" s="18">
        <f t="shared" si="5"/>
        <v>80.36055300000001</v>
      </c>
      <c r="L7" s="18">
        <f t="shared" si="6"/>
        <v>95.667325000000005</v>
      </c>
      <c r="M7" s="18">
        <f t="shared" si="7"/>
        <v>46.815925000000007</v>
      </c>
      <c r="N7" s="18">
        <f t="shared" si="8"/>
        <v>103.80922500000003</v>
      </c>
      <c r="O7" s="18">
        <f t="shared" si="9"/>
        <v>4.4747914967600009</v>
      </c>
    </row>
    <row r="8" spans="1:15" x14ac:dyDescent="0.25">
      <c r="A8" s="17">
        <v>5</v>
      </c>
      <c r="B8" s="19" t="str">
        <f>Demographics!B11</f>
        <v>Kotli Sattian</v>
      </c>
      <c r="C8" s="18">
        <f>+Demographics!E11/12</f>
        <v>35.620000000000005</v>
      </c>
      <c r="D8" s="18">
        <f>+Demographics!F11/12</f>
        <v>33.482800000000005</v>
      </c>
      <c r="E8" s="18">
        <f t="shared" si="10"/>
        <v>71.240000000000009</v>
      </c>
      <c r="F8" s="18">
        <f t="shared" si="0"/>
        <v>44.525000000000006</v>
      </c>
      <c r="G8" s="18">
        <f t="shared" si="1"/>
        <v>167.41400000000002</v>
      </c>
      <c r="H8" s="18">
        <f t="shared" si="2"/>
        <v>105.47082000000003</v>
      </c>
      <c r="I8" s="18">
        <f t="shared" si="3"/>
        <v>111.49772400000003</v>
      </c>
      <c r="J8" s="18">
        <f t="shared" si="4"/>
        <v>41.853500000000004</v>
      </c>
      <c r="K8" s="18">
        <f t="shared" si="5"/>
        <v>70.313880000000012</v>
      </c>
      <c r="L8" s="18">
        <f t="shared" si="6"/>
        <v>83.707000000000008</v>
      </c>
      <c r="M8" s="18">
        <f t="shared" si="7"/>
        <v>40.963000000000001</v>
      </c>
      <c r="N8" s="18">
        <f t="shared" si="8"/>
        <v>90.831000000000017</v>
      </c>
      <c r="O8" s="18">
        <f t="shared" si="9"/>
        <v>3.9153532495999999</v>
      </c>
    </row>
    <row r="9" spans="1:15" x14ac:dyDescent="0.25">
      <c r="A9" s="17">
        <v>6</v>
      </c>
      <c r="B9" s="19" t="str">
        <f>Demographics!B12</f>
        <v>Lehtrar</v>
      </c>
      <c r="C9" s="18">
        <f>+Demographics!E12/12</f>
        <v>55.297666666666665</v>
      </c>
      <c r="D9" s="18">
        <f>+Demographics!F12/12</f>
        <v>51.979806666666661</v>
      </c>
      <c r="E9" s="18">
        <f t="shared" si="10"/>
        <v>110.59533333333333</v>
      </c>
      <c r="F9" s="18">
        <f t="shared" si="0"/>
        <v>69.122083333333336</v>
      </c>
      <c r="G9" s="18">
        <f t="shared" si="1"/>
        <v>259.89903333333331</v>
      </c>
      <c r="H9" s="18">
        <f t="shared" si="2"/>
        <v>163.736391</v>
      </c>
      <c r="I9" s="18">
        <f t="shared" si="3"/>
        <v>173.0927562</v>
      </c>
      <c r="J9" s="18">
        <f t="shared" si="4"/>
        <v>64.974758333333327</v>
      </c>
      <c r="K9" s="18">
        <f t="shared" si="5"/>
        <v>109.15759399999999</v>
      </c>
      <c r="L9" s="18">
        <f t="shared" si="6"/>
        <v>129.94951666666665</v>
      </c>
      <c r="M9" s="18">
        <f t="shared" si="7"/>
        <v>63.592316666666669</v>
      </c>
      <c r="N9" s="18">
        <f t="shared" si="8"/>
        <v>141.00905</v>
      </c>
      <c r="O9" s="18">
        <f t="shared" si="9"/>
        <v>6.0783239438133334</v>
      </c>
    </row>
    <row r="10" spans="1:15" x14ac:dyDescent="0.25">
      <c r="A10" s="17">
        <v>7</v>
      </c>
      <c r="B10" s="19" t="str">
        <f>Demographics!B13</f>
        <v>Maloot Sattian</v>
      </c>
      <c r="C10" s="18">
        <f>+Demographics!E13/12</f>
        <v>29.884833333333336</v>
      </c>
      <c r="D10" s="18">
        <f>+Demographics!F13/12</f>
        <v>28.091743333333337</v>
      </c>
      <c r="E10" s="18">
        <f t="shared" si="10"/>
        <v>59.769666666666673</v>
      </c>
      <c r="F10" s="18">
        <f t="shared" si="0"/>
        <v>37.35604166666667</v>
      </c>
      <c r="G10" s="18">
        <f t="shared" si="1"/>
        <v>140.45871666666667</v>
      </c>
      <c r="H10" s="18">
        <f t="shared" si="2"/>
        <v>88.488991500000012</v>
      </c>
      <c r="I10" s="18">
        <f t="shared" si="3"/>
        <v>93.545505300000016</v>
      </c>
      <c r="J10" s="18">
        <f t="shared" si="4"/>
        <v>35.114679166666669</v>
      </c>
      <c r="K10" s="18">
        <f t="shared" si="5"/>
        <v>58.992661000000012</v>
      </c>
      <c r="L10" s="18">
        <f t="shared" si="6"/>
        <v>70.229358333333337</v>
      </c>
      <c r="M10" s="18">
        <f t="shared" si="7"/>
        <v>34.367558333333335</v>
      </c>
      <c r="N10" s="18">
        <f t="shared" si="8"/>
        <v>76.206325000000007</v>
      </c>
      <c r="O10" s="18">
        <f t="shared" si="9"/>
        <v>3.284943270786667</v>
      </c>
    </row>
    <row r="11" spans="1:15" x14ac:dyDescent="0.25">
      <c r="A11" s="17">
        <v>8</v>
      </c>
      <c r="B11" s="19" t="str">
        <f>Demographics!B14</f>
        <v>Santh Saroola</v>
      </c>
      <c r="C11" s="18">
        <f>+Demographics!E14/12</f>
        <v>36.341500000000003</v>
      </c>
      <c r="D11" s="18">
        <f>+Demographics!F14/12</f>
        <v>34.161009999999997</v>
      </c>
      <c r="E11" s="18">
        <f t="shared" si="10"/>
        <v>72.683000000000007</v>
      </c>
      <c r="F11" s="18">
        <f t="shared" si="0"/>
        <v>45.426875000000003</v>
      </c>
      <c r="G11" s="18">
        <f t="shared" si="1"/>
        <v>170.80504999999999</v>
      </c>
      <c r="H11" s="18">
        <f t="shared" si="2"/>
        <v>107.6071815</v>
      </c>
      <c r="I11" s="18">
        <f t="shared" si="3"/>
        <v>113.7561633</v>
      </c>
      <c r="J11" s="18">
        <f t="shared" si="4"/>
        <v>42.701262499999999</v>
      </c>
      <c r="K11" s="18">
        <f t="shared" si="5"/>
        <v>71.738120999999992</v>
      </c>
      <c r="L11" s="18">
        <f t="shared" si="6"/>
        <v>85.402524999999997</v>
      </c>
      <c r="M11" s="18">
        <f t="shared" si="7"/>
        <v>41.792725000000004</v>
      </c>
      <c r="N11" s="18">
        <f t="shared" si="8"/>
        <v>92.670825000000008</v>
      </c>
      <c r="O11" s="18">
        <f>((E11*1.5)+(F11*4.4)+G11+(H11*13.1)+(I11*2.4)+(J11*2.46)+(K11*17)+(L11*2.6)+(M11*2.4)+(N11*2))/1000</f>
        <v>3.9946605873200003</v>
      </c>
    </row>
    <row r="12" spans="1:15" x14ac:dyDescent="0.25">
      <c r="A12" s="17">
        <v>9</v>
      </c>
      <c r="B12" s="19" t="str">
        <f>Demographics!B15</f>
        <v>Waghal/Dhanda</v>
      </c>
      <c r="C12" s="18">
        <f>+Demographics!E15/12</f>
        <v>38.659833333333339</v>
      </c>
      <c r="D12" s="18">
        <f>+Demographics!F15/12</f>
        <v>36.340243333333341</v>
      </c>
      <c r="E12" s="18">
        <f t="shared" si="10"/>
        <v>77.319666666666677</v>
      </c>
      <c r="F12" s="18">
        <f t="shared" si="0"/>
        <v>48.32479166666667</v>
      </c>
      <c r="G12" s="18">
        <f t="shared" si="1"/>
        <v>181.70121666666671</v>
      </c>
      <c r="H12" s="18">
        <f t="shared" si="2"/>
        <v>114.47176650000002</v>
      </c>
      <c r="I12" s="18">
        <f t="shared" si="3"/>
        <v>121.01301030000003</v>
      </c>
      <c r="J12" s="18">
        <f t="shared" si="4"/>
        <v>45.425304166666677</v>
      </c>
      <c r="K12" s="18">
        <f t="shared" si="5"/>
        <v>76.314511000000024</v>
      </c>
      <c r="L12" s="18">
        <f t="shared" si="6"/>
        <v>90.850608333333355</v>
      </c>
      <c r="M12" s="18">
        <f t="shared" si="7"/>
        <v>44.458808333333337</v>
      </c>
      <c r="N12" s="18">
        <f t="shared" si="8"/>
        <v>98.58257500000002</v>
      </c>
      <c r="O12" s="18">
        <f t="shared" si="9"/>
        <v>4.249491972786668</v>
      </c>
    </row>
  </sheetData>
  <mergeCells count="2">
    <mergeCell ref="B1:L1"/>
    <mergeCell ref="B2:L2"/>
  </mergeCells>
  <pageMargins left="0.7" right="0.7" top="0.75" bottom="0.75" header="0.3" footer="0.3"/>
  <pageSetup paperSize="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"/>
    </sheetView>
  </sheetViews>
  <sheetFormatPr defaultRowHeight="15" x14ac:dyDescent="0.25"/>
  <cols>
    <col min="2" max="2" width="20.7109375" customWidth="1"/>
    <col min="3" max="3" width="17.7109375" customWidth="1"/>
    <col min="4" max="4" width="15.42578125" customWidth="1"/>
    <col min="5" max="5" width="14.85546875" customWidth="1"/>
    <col min="6" max="6" width="16" customWidth="1"/>
    <col min="7" max="7" width="15.140625" customWidth="1"/>
  </cols>
  <sheetData>
    <row r="1" spans="1:7" x14ac:dyDescent="0.25">
      <c r="A1" s="117" t="s">
        <v>80</v>
      </c>
      <c r="B1" s="117"/>
      <c r="C1" s="117"/>
      <c r="D1" s="117"/>
      <c r="E1" s="117"/>
      <c r="F1" s="117"/>
      <c r="G1" s="117"/>
    </row>
    <row r="2" spans="1:7" x14ac:dyDescent="0.25">
      <c r="A2" s="117" t="s">
        <v>339</v>
      </c>
      <c r="B2" s="117"/>
      <c r="C2" s="117"/>
      <c r="D2" s="117"/>
      <c r="E2" s="117"/>
      <c r="F2" s="117"/>
      <c r="G2" s="117"/>
    </row>
    <row r="4" spans="1:7" x14ac:dyDescent="0.25">
      <c r="A4" s="121" t="s">
        <v>0</v>
      </c>
      <c r="B4" s="121" t="s">
        <v>71</v>
      </c>
      <c r="C4" s="121" t="s">
        <v>78</v>
      </c>
      <c r="D4" s="121"/>
      <c r="E4" s="121"/>
      <c r="F4" s="121"/>
      <c r="G4" s="122" t="s">
        <v>79</v>
      </c>
    </row>
    <row r="5" spans="1:7" ht="38.25" x14ac:dyDescent="0.25">
      <c r="A5" s="121"/>
      <c r="B5" s="121"/>
      <c r="C5" s="24" t="s">
        <v>108</v>
      </c>
      <c r="D5" s="24" t="s">
        <v>109</v>
      </c>
      <c r="E5" s="24" t="s">
        <v>107</v>
      </c>
      <c r="F5" s="24" t="s">
        <v>110</v>
      </c>
      <c r="G5" s="122"/>
    </row>
    <row r="6" spans="1:7" x14ac:dyDescent="0.25">
      <c r="A6" s="16">
        <f>Demographics!A7</f>
        <v>2</v>
      </c>
      <c r="B6" s="20" t="str">
        <f>Demographics!B7</f>
        <v>Bhattian</v>
      </c>
      <c r="C6" s="18">
        <f>Vaccines!C4*1.11</f>
        <v>31.625750000000007</v>
      </c>
      <c r="D6" s="18">
        <f>Vaccines!D4*10</f>
        <v>267.82166666666672</v>
      </c>
      <c r="E6" s="18">
        <f>Vaccines!C4*2/20*1.11</f>
        <v>3.1625750000000008</v>
      </c>
      <c r="F6" s="18">
        <f>Vaccines!D4*2*1.25/10*1.11</f>
        <v>7.4320512500000024</v>
      </c>
      <c r="G6" s="18">
        <f t="shared" ref="G6:G14" si="0">(C6+D6+E6+F6)/100</f>
        <v>3.1004204291666673</v>
      </c>
    </row>
    <row r="7" spans="1:7" x14ac:dyDescent="0.25">
      <c r="A7" s="16">
        <f>Demographics!A8</f>
        <v>3</v>
      </c>
      <c r="B7" s="20" t="str">
        <f>Demographics!B8</f>
        <v>Dheer Kot Sattian</v>
      </c>
      <c r="C7" s="18">
        <f>Vaccines!C5*1.11</f>
        <v>27.929265000000008</v>
      </c>
      <c r="D7" s="18">
        <f>Vaccines!D5*10</f>
        <v>236.5181</v>
      </c>
      <c r="E7" s="18">
        <f>Vaccines!C5*2/20*1.11</f>
        <v>2.792926500000001</v>
      </c>
      <c r="F7" s="18">
        <f>Vaccines!D5*2*1.25/10*1.11</f>
        <v>6.5633772750000006</v>
      </c>
      <c r="G7" s="18">
        <f t="shared" si="0"/>
        <v>2.7380366877500002</v>
      </c>
    </row>
    <row r="8" spans="1:7" x14ac:dyDescent="0.25">
      <c r="A8" s="16">
        <f>Demographics!A9</f>
        <v>4</v>
      </c>
      <c r="B8" s="20" t="str">
        <f>Demographics!B9</f>
        <v>Darnoian</v>
      </c>
      <c r="C8" s="18">
        <f>Vaccines!C6*1.11</f>
        <v>23.107240000000004</v>
      </c>
      <c r="D8" s="18">
        <f>Vaccines!D6*10</f>
        <v>195.68293333333332</v>
      </c>
      <c r="E8" s="18">
        <f>Vaccines!C6*2/20*1.11</f>
        <v>2.310724</v>
      </c>
      <c r="F8" s="18">
        <f>Vaccines!D6*2*1.25/10*1.11</f>
        <v>5.4302014000000005</v>
      </c>
      <c r="G8" s="18">
        <f t="shared" si="0"/>
        <v>2.2653109873333328</v>
      </c>
    </row>
    <row r="9" spans="1:7" x14ac:dyDescent="0.25">
      <c r="A9" s="16">
        <f>Demographics!A10</f>
        <v>5</v>
      </c>
      <c r="B9" s="20" t="str">
        <f>Demographics!B10</f>
        <v>Karor</v>
      </c>
      <c r="C9" s="18">
        <f>Vaccines!C7*1.11</f>
        <v>45.187545000000007</v>
      </c>
      <c r="D9" s="18">
        <f>Vaccines!D7*10</f>
        <v>382.66930000000002</v>
      </c>
      <c r="E9" s="18">
        <f>Vaccines!C7*2/20*1.11</f>
        <v>4.5187545000000009</v>
      </c>
      <c r="F9" s="18">
        <f>Vaccines!D7*2*1.25/10*1.11</f>
        <v>10.619073075000001</v>
      </c>
      <c r="G9" s="18">
        <f t="shared" si="0"/>
        <v>4.4299467257500007</v>
      </c>
    </row>
    <row r="10" spans="1:7" x14ac:dyDescent="0.25">
      <c r="A10" s="16">
        <f>Demographics!A11</f>
        <v>6</v>
      </c>
      <c r="B10" s="20" t="str">
        <f>Demographics!B11</f>
        <v>Kotli Sattian</v>
      </c>
      <c r="C10" s="18">
        <f>Vaccines!C8*1.11</f>
        <v>39.53820000000001</v>
      </c>
      <c r="D10" s="18">
        <f>Vaccines!D8*10</f>
        <v>334.82800000000003</v>
      </c>
      <c r="E10" s="18">
        <f>Vaccines!C8*2/20*1.11</f>
        <v>3.9538200000000008</v>
      </c>
      <c r="F10" s="18">
        <f>Vaccines!D8*2*1.25/10*1.11</f>
        <v>9.2914770000000022</v>
      </c>
      <c r="G10" s="18">
        <f t="shared" si="0"/>
        <v>3.8761149700000006</v>
      </c>
    </row>
    <row r="11" spans="1:7" x14ac:dyDescent="0.25">
      <c r="A11" s="16">
        <f>Demographics!A12</f>
        <v>7</v>
      </c>
      <c r="B11" s="20" t="str">
        <f>Demographics!B12</f>
        <v>Lehtrar</v>
      </c>
      <c r="C11" s="18">
        <f>Vaccines!C9*1.11</f>
        <v>61.380410000000005</v>
      </c>
      <c r="D11" s="18">
        <f>Vaccines!D9*10</f>
        <v>519.79806666666661</v>
      </c>
      <c r="E11" s="18">
        <f>Vaccines!C9*2/20*1.11</f>
        <v>6.1380410000000003</v>
      </c>
      <c r="F11" s="18">
        <f>Vaccines!D9*2*1.25/10*1.11</f>
        <v>14.42439635</v>
      </c>
      <c r="G11" s="18">
        <f t="shared" si="0"/>
        <v>6.0174091401666665</v>
      </c>
    </row>
    <row r="12" spans="1:7" x14ac:dyDescent="0.25">
      <c r="A12" s="16">
        <f>Demographics!A13</f>
        <v>8</v>
      </c>
      <c r="B12" s="20" t="str">
        <f>Demographics!B13</f>
        <v>Maloot Sattian</v>
      </c>
      <c r="C12" s="18">
        <f>Vaccines!C10*1.11</f>
        <v>33.172165000000007</v>
      </c>
      <c r="D12" s="18">
        <f>Vaccines!D10*10</f>
        <v>280.91743333333335</v>
      </c>
      <c r="E12" s="18">
        <f>Vaccines!C10*2/20*1.11</f>
        <v>3.3172165000000007</v>
      </c>
      <c r="F12" s="18">
        <f>Vaccines!D10*2*1.25/10*1.11</f>
        <v>7.7954587750000011</v>
      </c>
      <c r="G12" s="18">
        <f t="shared" si="0"/>
        <v>3.2520227360833331</v>
      </c>
    </row>
    <row r="13" spans="1:7" x14ac:dyDescent="0.25">
      <c r="A13" s="16">
        <f>Demographics!A14</f>
        <v>9</v>
      </c>
      <c r="B13" s="20" t="str">
        <f>Demographics!B14</f>
        <v>Santh Saroola</v>
      </c>
      <c r="C13" s="18">
        <f>Vaccines!C11*1.11</f>
        <v>40.339065000000005</v>
      </c>
      <c r="D13" s="18">
        <f>Vaccines!D11*10</f>
        <v>341.61009999999999</v>
      </c>
      <c r="E13" s="18">
        <f>Vaccines!C11*2/20*1.11</f>
        <v>4.0339065000000005</v>
      </c>
      <c r="F13" s="18">
        <f>Vaccines!D11*2*1.25/10*1.11</f>
        <v>9.4796802749999998</v>
      </c>
      <c r="G13" s="18">
        <f t="shared" si="0"/>
        <v>3.9546275177500001</v>
      </c>
    </row>
    <row r="14" spans="1:7" x14ac:dyDescent="0.25">
      <c r="A14" s="16">
        <f>Demographics!A15</f>
        <v>10</v>
      </c>
      <c r="B14" s="20" t="str">
        <f>Demographics!B15</f>
        <v>Waghal/Dhanda</v>
      </c>
      <c r="C14" s="18">
        <f>Vaccines!C12*1.11</f>
        <v>42.91241500000001</v>
      </c>
      <c r="D14" s="18">
        <f>Vaccines!D12*10</f>
        <v>363.40243333333342</v>
      </c>
      <c r="E14" s="18">
        <f>Vaccines!C12*2/20*1.11</f>
        <v>4.2912415000000008</v>
      </c>
      <c r="F14" s="18">
        <f>Vaccines!D12*2*1.25/10*1.11</f>
        <v>10.084417525000003</v>
      </c>
      <c r="G14" s="18">
        <f t="shared" si="0"/>
        <v>4.206905073583334</v>
      </c>
    </row>
    <row r="15" spans="1:7" x14ac:dyDescent="0.25">
      <c r="A15" s="8"/>
      <c r="B15" s="21" t="s">
        <v>126</v>
      </c>
      <c r="C15" s="18">
        <f>SUM(C6:C14)</f>
        <v>345.1920550000001</v>
      </c>
      <c r="D15" s="18">
        <f>SUM(D6:D14)</f>
        <v>2923.2480333333333</v>
      </c>
      <c r="E15" s="18">
        <f>SUM(E6:E14)</f>
        <v>34.519205500000005</v>
      </c>
      <c r="F15" s="18">
        <f>SUM(F6:F14)</f>
        <v>81.120132925000021</v>
      </c>
      <c r="G15" s="18">
        <f>SUM(G6:G14)</f>
        <v>33.840794267583334</v>
      </c>
    </row>
  </sheetData>
  <mergeCells count="6">
    <mergeCell ref="C4:F4"/>
    <mergeCell ref="G4:G5"/>
    <mergeCell ref="B4:B5"/>
    <mergeCell ref="A4:A5"/>
    <mergeCell ref="A1:G1"/>
    <mergeCell ref="A2:G2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workbookViewId="0">
      <selection sqref="A1:H1"/>
    </sheetView>
  </sheetViews>
  <sheetFormatPr defaultRowHeight="15" x14ac:dyDescent="0.25"/>
  <cols>
    <col min="1" max="1" width="6.5703125" bestFit="1" customWidth="1"/>
    <col min="2" max="2" width="32.7109375" bestFit="1" customWidth="1"/>
    <col min="3" max="3" width="22" style="1" bestFit="1" customWidth="1"/>
    <col min="4" max="4" width="13.5703125" style="1" bestFit="1" customWidth="1"/>
    <col min="5" max="5" width="244.42578125" bestFit="1" customWidth="1"/>
    <col min="6" max="6" width="23.42578125" customWidth="1"/>
    <col min="7" max="7" width="25.85546875" customWidth="1"/>
    <col min="8" max="8" width="19.85546875" customWidth="1"/>
  </cols>
  <sheetData>
    <row r="1" spans="1:8" x14ac:dyDescent="0.25">
      <c r="A1" s="117" t="s">
        <v>88</v>
      </c>
      <c r="B1" s="117"/>
      <c r="C1" s="117"/>
      <c r="D1" s="117"/>
      <c r="E1" s="117"/>
      <c r="F1" s="117"/>
      <c r="G1" s="117"/>
      <c r="H1" s="117"/>
    </row>
    <row r="2" spans="1:8" x14ac:dyDescent="0.25">
      <c r="A2" s="117" t="s">
        <v>317</v>
      </c>
      <c r="B2" s="117"/>
      <c r="C2" s="117"/>
      <c r="D2" s="117"/>
      <c r="E2" s="117"/>
      <c r="F2" s="117"/>
      <c r="G2" s="117"/>
      <c r="H2" s="117"/>
    </row>
    <row r="3" spans="1:8" x14ac:dyDescent="0.25">
      <c r="B3" s="12" t="s">
        <v>116</v>
      </c>
    </row>
    <row r="4" spans="1:8" ht="30" customHeight="1" x14ac:dyDescent="0.25">
      <c r="A4" s="13" t="s">
        <v>0</v>
      </c>
      <c r="B4" s="13" t="s">
        <v>1</v>
      </c>
      <c r="C4" s="13" t="s">
        <v>83</v>
      </c>
      <c r="D4" s="13" t="s">
        <v>84</v>
      </c>
      <c r="E4" s="13" t="s">
        <v>81</v>
      </c>
      <c r="F4" s="13" t="s">
        <v>85</v>
      </c>
      <c r="G4" s="13" t="s">
        <v>86</v>
      </c>
      <c r="H4" s="14" t="s">
        <v>87</v>
      </c>
    </row>
    <row r="5" spans="1:8" ht="30" customHeight="1" x14ac:dyDescent="0.25">
      <c r="A5" s="32">
        <v>1</v>
      </c>
      <c r="B5" s="72" t="str">
        <f>+Demographics!B7</f>
        <v>Bhattian</v>
      </c>
      <c r="C5" s="72" t="s">
        <v>169</v>
      </c>
      <c r="D5" s="72" t="s">
        <v>316</v>
      </c>
      <c r="E5" s="104" t="s">
        <v>460</v>
      </c>
      <c r="F5" s="71"/>
      <c r="G5" s="3"/>
      <c r="H5" s="3"/>
    </row>
    <row r="6" spans="1:8" ht="30" customHeight="1" x14ac:dyDescent="0.25">
      <c r="A6" s="32">
        <v>2</v>
      </c>
      <c r="B6" s="72" t="str">
        <f>+Demographics!B8</f>
        <v>Dheer Kot Sattian</v>
      </c>
      <c r="C6" s="72" t="s">
        <v>169</v>
      </c>
      <c r="D6" s="72" t="s">
        <v>316</v>
      </c>
      <c r="E6" s="104" t="s">
        <v>461</v>
      </c>
      <c r="F6" s="3"/>
      <c r="G6" s="3"/>
      <c r="H6" s="3"/>
    </row>
    <row r="7" spans="1:8" ht="30" customHeight="1" x14ac:dyDescent="0.25">
      <c r="A7" s="32">
        <v>3</v>
      </c>
      <c r="B7" s="72" t="str">
        <f>+Demographics!B9</f>
        <v>Darnoian</v>
      </c>
      <c r="C7" s="72" t="s">
        <v>169</v>
      </c>
      <c r="D7" s="72" t="s">
        <v>316</v>
      </c>
      <c r="E7" s="106" t="s">
        <v>459</v>
      </c>
      <c r="F7" s="3"/>
      <c r="G7" s="3"/>
      <c r="H7" s="3"/>
    </row>
    <row r="8" spans="1:8" ht="30" customHeight="1" x14ac:dyDescent="0.25">
      <c r="A8" s="32">
        <v>4</v>
      </c>
      <c r="B8" s="72" t="str">
        <f>+Demographics!B10</f>
        <v>Karor</v>
      </c>
      <c r="C8" s="72" t="s">
        <v>169</v>
      </c>
      <c r="D8" s="72" t="s">
        <v>316</v>
      </c>
      <c r="E8" s="105" t="s">
        <v>462</v>
      </c>
      <c r="F8" s="17"/>
      <c r="G8" s="3"/>
      <c r="H8" s="3"/>
    </row>
    <row r="9" spans="1:8" ht="30" customHeight="1" x14ac:dyDescent="0.25">
      <c r="A9" s="32">
        <v>5</v>
      </c>
      <c r="B9" s="72" t="str">
        <f>+Demographics!B11</f>
        <v>Kotli Sattian</v>
      </c>
      <c r="C9" s="72" t="s">
        <v>169</v>
      </c>
      <c r="D9" s="72" t="s">
        <v>316</v>
      </c>
      <c r="E9" s="105" t="s">
        <v>463</v>
      </c>
      <c r="F9" s="3"/>
      <c r="G9" s="3"/>
      <c r="H9" s="3"/>
    </row>
    <row r="10" spans="1:8" ht="30" customHeight="1" x14ac:dyDescent="0.25">
      <c r="A10" s="32">
        <v>6</v>
      </c>
      <c r="B10" s="72" t="str">
        <f>+Demographics!B12</f>
        <v>Lehtrar</v>
      </c>
      <c r="C10" s="72" t="s">
        <v>169</v>
      </c>
      <c r="D10" s="72" t="s">
        <v>316</v>
      </c>
      <c r="E10" s="106" t="s">
        <v>464</v>
      </c>
      <c r="F10" s="3"/>
      <c r="G10" s="3"/>
      <c r="H10" s="3"/>
    </row>
    <row r="11" spans="1:8" s="29" customFormat="1" ht="30" customHeight="1" x14ac:dyDescent="0.25">
      <c r="A11" s="32">
        <v>7</v>
      </c>
      <c r="B11" s="72" t="str">
        <f>+Demographics!B13</f>
        <v>Maloot Sattian</v>
      </c>
      <c r="C11" s="72" t="s">
        <v>169</v>
      </c>
      <c r="D11" s="72" t="s">
        <v>316</v>
      </c>
      <c r="E11" s="106" t="s">
        <v>465</v>
      </c>
      <c r="F11" s="33"/>
      <c r="G11" s="33"/>
      <c r="H11" s="33"/>
    </row>
    <row r="12" spans="1:8" ht="30" customHeight="1" x14ac:dyDescent="0.25">
      <c r="A12" s="32">
        <v>8</v>
      </c>
      <c r="B12" s="72" t="str">
        <f>+Demographics!B14</f>
        <v>Santh Saroola</v>
      </c>
      <c r="C12" s="72" t="s">
        <v>169</v>
      </c>
      <c r="D12" s="72" t="s">
        <v>316</v>
      </c>
      <c r="E12" s="106" t="s">
        <v>466</v>
      </c>
      <c r="F12" s="3"/>
      <c r="G12" s="3"/>
      <c r="H12" s="3"/>
    </row>
    <row r="13" spans="1:8" ht="30" customHeight="1" x14ac:dyDescent="0.25">
      <c r="A13" s="32">
        <v>9</v>
      </c>
      <c r="B13" s="72" t="str">
        <f>+Demographics!B15</f>
        <v>Waghal/Dhanda</v>
      </c>
      <c r="C13" s="72" t="s">
        <v>169</v>
      </c>
      <c r="D13" s="72" t="s">
        <v>316</v>
      </c>
      <c r="E13" s="106" t="s">
        <v>467</v>
      </c>
      <c r="F13" s="3"/>
      <c r="G13" s="3"/>
      <c r="H13" s="3"/>
    </row>
    <row r="20" spans="5:5" x14ac:dyDescent="0.25">
      <c r="E20" s="34"/>
    </row>
  </sheetData>
  <mergeCells count="2">
    <mergeCell ref="A1:H1"/>
    <mergeCell ref="A2:H2"/>
  </mergeCells>
  <pageMargins left="0.7" right="0.7" top="0.75" bottom="0.75" header="0.3" footer="0.3"/>
  <pageSetup paperSize="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defaultRowHeight="15" x14ac:dyDescent="0.25"/>
  <cols>
    <col min="2" max="2" width="27.5703125" bestFit="1" customWidth="1"/>
    <col min="3" max="3" width="18.42578125" bestFit="1" customWidth="1"/>
    <col min="4" max="4" width="18.7109375" customWidth="1"/>
    <col min="5" max="5" width="17.42578125" style="1" customWidth="1"/>
    <col min="6" max="6" width="24" style="1" bestFit="1" customWidth="1"/>
    <col min="7" max="7" width="14.5703125" customWidth="1"/>
  </cols>
  <sheetData>
    <row r="1" spans="1:7" x14ac:dyDescent="0.25">
      <c r="A1" s="117" t="s">
        <v>91</v>
      </c>
      <c r="B1" s="117"/>
      <c r="C1" s="117"/>
      <c r="D1" s="117"/>
      <c r="E1" s="117"/>
      <c r="F1" s="117"/>
      <c r="G1" s="117"/>
    </row>
    <row r="2" spans="1:7" x14ac:dyDescent="0.25">
      <c r="A2" s="117" t="s">
        <v>338</v>
      </c>
      <c r="B2" s="117"/>
      <c r="C2" s="117"/>
      <c r="D2" s="117"/>
      <c r="E2" s="117"/>
      <c r="F2" s="117"/>
      <c r="G2" s="117"/>
    </row>
    <row r="3" spans="1:7" x14ac:dyDescent="0.25">
      <c r="B3" s="12" t="s">
        <v>117</v>
      </c>
    </row>
    <row r="4" spans="1:7" ht="30" x14ac:dyDescent="0.25">
      <c r="A4" s="2" t="s">
        <v>0</v>
      </c>
      <c r="B4" s="2" t="s">
        <v>71</v>
      </c>
      <c r="C4" s="2" t="s">
        <v>90</v>
      </c>
      <c r="D4" s="2" t="s">
        <v>84</v>
      </c>
      <c r="E4" s="22" t="s">
        <v>89</v>
      </c>
      <c r="F4" s="22" t="s">
        <v>92</v>
      </c>
      <c r="G4" s="2" t="s">
        <v>82</v>
      </c>
    </row>
    <row r="5" spans="1:7" x14ac:dyDescent="0.25">
      <c r="A5" s="17">
        <v>1</v>
      </c>
      <c r="B5" s="54" t="str">
        <f>+Demographics!B7</f>
        <v>Bhattian</v>
      </c>
      <c r="C5" s="54" t="s">
        <v>426</v>
      </c>
      <c r="D5" s="54" t="s">
        <v>427</v>
      </c>
      <c r="E5" s="23" t="s">
        <v>429</v>
      </c>
      <c r="F5" s="45" t="s">
        <v>154</v>
      </c>
      <c r="G5" s="54"/>
    </row>
    <row r="6" spans="1:7" x14ac:dyDescent="0.25">
      <c r="A6" s="17">
        <v>2</v>
      </c>
      <c r="B6" s="54" t="str">
        <f>+Demographics!B8</f>
        <v>Dheer Kot Sattian</v>
      </c>
      <c r="C6" s="54" t="s">
        <v>425</v>
      </c>
      <c r="D6" s="54" t="s">
        <v>306</v>
      </c>
      <c r="E6" s="23" t="s">
        <v>430</v>
      </c>
      <c r="F6" s="45" t="s">
        <v>155</v>
      </c>
      <c r="G6" s="54"/>
    </row>
    <row r="7" spans="1:7" x14ac:dyDescent="0.25">
      <c r="A7" s="17">
        <v>3</v>
      </c>
      <c r="B7" s="54" t="str">
        <f>+Demographics!B9</f>
        <v>Darnoian</v>
      </c>
      <c r="C7" s="54" t="s">
        <v>367</v>
      </c>
      <c r="D7" s="54" t="s">
        <v>306</v>
      </c>
      <c r="E7" s="23" t="s">
        <v>430</v>
      </c>
      <c r="F7" s="45" t="s">
        <v>394</v>
      </c>
      <c r="G7" s="54"/>
    </row>
    <row r="8" spans="1:7" x14ac:dyDescent="0.25">
      <c r="A8" s="17">
        <v>4</v>
      </c>
      <c r="B8" s="54" t="str">
        <f>+Demographics!B10</f>
        <v>Karor</v>
      </c>
      <c r="C8" s="54" t="s">
        <v>424</v>
      </c>
      <c r="D8" s="54" t="s">
        <v>306</v>
      </c>
      <c r="E8" s="23" t="s">
        <v>430</v>
      </c>
      <c r="F8" s="45" t="s">
        <v>153</v>
      </c>
      <c r="G8" s="54"/>
    </row>
    <row r="9" spans="1:7" x14ac:dyDescent="0.25">
      <c r="A9" s="17">
        <v>5</v>
      </c>
      <c r="B9" s="54" t="str">
        <f>+Demographics!B11</f>
        <v>Kotli Sattian</v>
      </c>
      <c r="C9" s="54" t="s">
        <v>423</v>
      </c>
      <c r="D9" s="54" t="s">
        <v>428</v>
      </c>
      <c r="E9" s="23" t="s">
        <v>430</v>
      </c>
      <c r="F9" s="45" t="s">
        <v>431</v>
      </c>
      <c r="G9" s="54"/>
    </row>
    <row r="10" spans="1:7" x14ac:dyDescent="0.25">
      <c r="A10" s="17">
        <v>6</v>
      </c>
      <c r="B10" s="54" t="str">
        <f>+Demographics!B12</f>
        <v>Lehtrar</v>
      </c>
      <c r="C10" s="54" t="s">
        <v>305</v>
      </c>
      <c r="D10" s="54" t="s">
        <v>306</v>
      </c>
      <c r="E10" s="23" t="s">
        <v>430</v>
      </c>
      <c r="F10" s="45" t="s">
        <v>157</v>
      </c>
      <c r="G10" s="54"/>
    </row>
    <row r="11" spans="1:7" x14ac:dyDescent="0.25">
      <c r="A11" s="17">
        <v>7</v>
      </c>
      <c r="B11" s="54" t="str">
        <f>+Demographics!B13</f>
        <v>Maloot Sattian</v>
      </c>
      <c r="C11" s="54" t="s">
        <v>468</v>
      </c>
      <c r="D11" s="54" t="s">
        <v>306</v>
      </c>
      <c r="E11" s="23" t="s">
        <v>430</v>
      </c>
      <c r="F11" s="45" t="s">
        <v>158</v>
      </c>
      <c r="G11" s="54"/>
    </row>
    <row r="12" spans="1:7" x14ac:dyDescent="0.25">
      <c r="A12" s="17">
        <v>8</v>
      </c>
      <c r="B12" s="54" t="str">
        <f>+Demographics!B14</f>
        <v>Santh Saroola</v>
      </c>
      <c r="C12" s="54" t="s">
        <v>304</v>
      </c>
      <c r="D12" s="54" t="s">
        <v>306</v>
      </c>
      <c r="E12" s="23" t="s">
        <v>430</v>
      </c>
      <c r="F12" s="45" t="s">
        <v>159</v>
      </c>
      <c r="G12" s="54"/>
    </row>
    <row r="13" spans="1:7" x14ac:dyDescent="0.25">
      <c r="A13" s="17">
        <v>9</v>
      </c>
      <c r="B13" s="54" t="str">
        <f>+Demographics!B15</f>
        <v>Waghal/Dhanda</v>
      </c>
      <c r="C13" s="54" t="s">
        <v>303</v>
      </c>
      <c r="D13" s="54" t="s">
        <v>306</v>
      </c>
      <c r="E13" s="23" t="s">
        <v>430</v>
      </c>
      <c r="F13" s="45" t="s">
        <v>160</v>
      </c>
      <c r="G13" s="54"/>
    </row>
  </sheetData>
  <mergeCells count="2">
    <mergeCell ref="A1:G1"/>
    <mergeCell ref="A2:G2"/>
  </mergeCell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topLeftCell="G1" zoomScale="130" zoomScaleNormal="130" workbookViewId="0">
      <selection activeCell="R13" sqref="R13"/>
    </sheetView>
  </sheetViews>
  <sheetFormatPr defaultRowHeight="15.75" x14ac:dyDescent="0.25"/>
  <cols>
    <col min="1" max="1" width="9.28515625" style="46" bestFit="1" customWidth="1"/>
    <col min="2" max="2" width="5" style="46" bestFit="1" customWidth="1"/>
    <col min="3" max="3" width="12.85546875" style="46" bestFit="1" customWidth="1"/>
    <col min="4" max="4" width="19.140625" style="46" customWidth="1"/>
    <col min="5" max="5" width="13.85546875" style="46" bestFit="1" customWidth="1"/>
    <col min="6" max="6" width="12.7109375" style="46" bestFit="1" customWidth="1"/>
    <col min="7" max="7" width="14.140625" style="46" bestFit="1" customWidth="1"/>
    <col min="8" max="8" width="9" style="46" bestFit="1" customWidth="1"/>
    <col min="9" max="9" width="11" style="46" bestFit="1" customWidth="1"/>
    <col min="10" max="10" width="13.140625" style="46" bestFit="1" customWidth="1"/>
    <col min="11" max="11" width="11.28515625" style="46" bestFit="1" customWidth="1"/>
    <col min="12" max="12" width="11.5703125" style="46" bestFit="1" customWidth="1"/>
    <col min="13" max="13" width="9.42578125" style="46" bestFit="1" customWidth="1"/>
    <col min="14" max="14" width="12.28515625" style="46" bestFit="1" customWidth="1"/>
    <col min="15" max="15" width="13.140625" style="46" bestFit="1" customWidth="1"/>
    <col min="16" max="16" width="12" style="46" bestFit="1" customWidth="1"/>
    <col min="17" max="17" width="11.85546875" style="46" bestFit="1" customWidth="1"/>
    <col min="18" max="18" width="12" style="46" bestFit="1" customWidth="1"/>
    <col min="19" max="19" width="12.28515625" style="46" bestFit="1" customWidth="1"/>
    <col min="20" max="22" width="11.85546875" style="46" bestFit="1" customWidth="1"/>
    <col min="23" max="23" width="13.28515625" style="46" bestFit="1" customWidth="1"/>
    <col min="24" max="24" width="11.85546875" style="46" bestFit="1" customWidth="1"/>
    <col min="25" max="25" width="12.140625" style="46" bestFit="1" customWidth="1"/>
    <col min="26" max="36" width="11.85546875" style="46" bestFit="1" customWidth="1"/>
    <col min="37" max="37" width="13.140625" style="75" customWidth="1"/>
    <col min="38" max="16384" width="9.140625" style="46"/>
  </cols>
  <sheetData>
    <row r="1" spans="1:37" x14ac:dyDescent="0.25">
      <c r="A1" s="116" t="s">
        <v>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</row>
    <row r="2" spans="1:37" x14ac:dyDescent="0.25">
      <c r="A2" s="116" t="s">
        <v>319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3" spans="1:37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spans="1:37" s="77" customFormat="1" ht="63" x14ac:dyDescent="0.2">
      <c r="A4" s="25" t="s">
        <v>5</v>
      </c>
      <c r="B4" s="25" t="s">
        <v>0</v>
      </c>
      <c r="C4" s="25" t="s">
        <v>1</v>
      </c>
      <c r="D4" s="25" t="s">
        <v>14</v>
      </c>
      <c r="E4" s="25" t="s">
        <v>128</v>
      </c>
      <c r="F4" s="25" t="s">
        <v>386</v>
      </c>
      <c r="G4" s="25" t="s">
        <v>7</v>
      </c>
      <c r="H4" s="25" t="s">
        <v>9</v>
      </c>
      <c r="I4" s="25" t="s">
        <v>10</v>
      </c>
      <c r="J4" s="25" t="s">
        <v>11</v>
      </c>
      <c r="K4" s="25" t="s">
        <v>12</v>
      </c>
      <c r="L4" s="25" t="s">
        <v>129</v>
      </c>
      <c r="M4" s="25" t="s">
        <v>130</v>
      </c>
      <c r="N4" s="25" t="s">
        <v>13</v>
      </c>
      <c r="O4" s="25" t="s">
        <v>15</v>
      </c>
      <c r="P4" s="25" t="s">
        <v>15</v>
      </c>
      <c r="Q4" s="25" t="s">
        <v>15</v>
      </c>
      <c r="R4" s="25" t="s">
        <v>15</v>
      </c>
      <c r="S4" s="25" t="s">
        <v>15</v>
      </c>
      <c r="T4" s="25" t="s">
        <v>15</v>
      </c>
      <c r="U4" s="25" t="s">
        <v>15</v>
      </c>
      <c r="V4" s="25" t="s">
        <v>15</v>
      </c>
      <c r="W4" s="25" t="s">
        <v>15</v>
      </c>
      <c r="X4" s="25" t="s">
        <v>15</v>
      </c>
      <c r="Y4" s="25" t="s">
        <v>15</v>
      </c>
      <c r="Z4" s="25" t="s">
        <v>15</v>
      </c>
      <c r="AA4" s="25" t="s">
        <v>15</v>
      </c>
      <c r="AB4" s="25" t="s">
        <v>15</v>
      </c>
      <c r="AC4" s="25" t="s">
        <v>15</v>
      </c>
      <c r="AD4" s="25" t="s">
        <v>15</v>
      </c>
      <c r="AE4" s="76" t="s">
        <v>15</v>
      </c>
      <c r="AF4" s="76" t="s">
        <v>15</v>
      </c>
      <c r="AG4" s="76" t="s">
        <v>15</v>
      </c>
      <c r="AH4" s="76" t="s">
        <v>15</v>
      </c>
      <c r="AI4" s="76" t="s">
        <v>15</v>
      </c>
      <c r="AJ4" s="76" t="s">
        <v>15</v>
      </c>
      <c r="AK4" s="31" t="s">
        <v>93</v>
      </c>
    </row>
    <row r="5" spans="1:37" s="82" customFormat="1" x14ac:dyDescent="0.2">
      <c r="A5" s="78" t="s">
        <v>140</v>
      </c>
      <c r="B5" s="79">
        <v>1</v>
      </c>
      <c r="C5" s="83" t="s">
        <v>413</v>
      </c>
      <c r="D5" s="78" t="s">
        <v>343</v>
      </c>
      <c r="E5" s="78" t="s">
        <v>384</v>
      </c>
      <c r="F5" s="78" t="s">
        <v>395</v>
      </c>
      <c r="G5" s="80" t="s">
        <v>162</v>
      </c>
      <c r="H5" s="80" t="s">
        <v>161</v>
      </c>
      <c r="I5" s="80" t="s">
        <v>162</v>
      </c>
      <c r="J5" s="80" t="s">
        <v>399</v>
      </c>
      <c r="K5" s="80" t="s">
        <v>161</v>
      </c>
      <c r="L5" s="80" t="s">
        <v>161</v>
      </c>
      <c r="M5" s="80" t="s">
        <v>178</v>
      </c>
      <c r="N5" s="80" t="s">
        <v>161</v>
      </c>
      <c r="O5" s="80" t="s">
        <v>183</v>
      </c>
      <c r="P5" s="80" t="s">
        <v>184</v>
      </c>
      <c r="Q5" s="80" t="s">
        <v>185</v>
      </c>
      <c r="R5" s="80" t="s">
        <v>186</v>
      </c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1">
        <v>4</v>
      </c>
    </row>
    <row r="6" spans="1:37" s="82" customFormat="1" x14ac:dyDescent="0.2">
      <c r="A6" s="78" t="s">
        <v>140</v>
      </c>
      <c r="B6" s="79">
        <f>Demographics!A7</f>
        <v>2</v>
      </c>
      <c r="C6" s="83" t="str">
        <f>Demographics!B7</f>
        <v>Bhattian</v>
      </c>
      <c r="D6" s="78" t="s">
        <v>154</v>
      </c>
      <c r="E6" s="78" t="s">
        <v>355</v>
      </c>
      <c r="F6" s="78"/>
      <c r="G6" s="80" t="s">
        <v>166</v>
      </c>
      <c r="H6" s="80" t="s">
        <v>161</v>
      </c>
      <c r="I6" s="80" t="s">
        <v>161</v>
      </c>
      <c r="J6" s="80" t="s">
        <v>168</v>
      </c>
      <c r="K6" s="80" t="s">
        <v>161</v>
      </c>
      <c r="L6" s="80" t="s">
        <v>161</v>
      </c>
      <c r="M6" s="80" t="s">
        <v>161</v>
      </c>
      <c r="N6" s="80" t="s">
        <v>161</v>
      </c>
      <c r="O6" s="80" t="s">
        <v>187</v>
      </c>
      <c r="P6" s="80" t="s">
        <v>188</v>
      </c>
      <c r="Q6" s="80" t="s">
        <v>189</v>
      </c>
      <c r="R6" s="80" t="s">
        <v>190</v>
      </c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1">
        <v>5</v>
      </c>
    </row>
    <row r="7" spans="1:37" s="82" customFormat="1" x14ac:dyDescent="0.2">
      <c r="A7" s="78" t="s">
        <v>140</v>
      </c>
      <c r="B7" s="79">
        <f>Demographics!A8</f>
        <v>3</v>
      </c>
      <c r="C7" s="83" t="str">
        <f>Demographics!B8</f>
        <v>Dheer Kot Sattian</v>
      </c>
      <c r="D7" s="78" t="s">
        <v>155</v>
      </c>
      <c r="E7" s="78" t="s">
        <v>355</v>
      </c>
      <c r="F7" s="78"/>
      <c r="G7" s="80" t="s">
        <v>356</v>
      </c>
      <c r="H7" s="80" t="s">
        <v>161</v>
      </c>
      <c r="I7" s="80" t="s">
        <v>161</v>
      </c>
      <c r="J7" s="80" t="s">
        <v>357</v>
      </c>
      <c r="K7" s="80" t="s">
        <v>161</v>
      </c>
      <c r="L7" s="80" t="s">
        <v>161</v>
      </c>
      <c r="M7" s="80" t="s">
        <v>161</v>
      </c>
      <c r="N7" s="80" t="s">
        <v>180</v>
      </c>
      <c r="O7" s="84" t="s">
        <v>203</v>
      </c>
      <c r="P7" s="84" t="s">
        <v>204</v>
      </c>
      <c r="Q7" s="84" t="s">
        <v>205</v>
      </c>
      <c r="R7" s="84" t="s">
        <v>206</v>
      </c>
      <c r="S7" s="84" t="s">
        <v>207</v>
      </c>
      <c r="T7" s="84" t="s">
        <v>208</v>
      </c>
      <c r="U7" s="84" t="s">
        <v>457</v>
      </c>
      <c r="V7" s="84" t="s">
        <v>209</v>
      </c>
      <c r="W7" s="84" t="s">
        <v>210</v>
      </c>
      <c r="X7" s="84" t="s">
        <v>211</v>
      </c>
      <c r="Y7" s="84" t="s">
        <v>211</v>
      </c>
      <c r="Z7" s="84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1">
        <v>11</v>
      </c>
    </row>
    <row r="8" spans="1:37" s="82" customFormat="1" x14ac:dyDescent="0.2">
      <c r="A8" s="78" t="s">
        <v>140</v>
      </c>
      <c r="B8" s="79">
        <f>Demographics!A9</f>
        <v>4</v>
      </c>
      <c r="C8" s="83" t="str">
        <f>Demographics!B9</f>
        <v>Darnoian</v>
      </c>
      <c r="D8" s="78" t="s">
        <v>394</v>
      </c>
      <c r="E8" s="78" t="s">
        <v>385</v>
      </c>
      <c r="F8" s="78" t="s">
        <v>396</v>
      </c>
      <c r="G8" s="80" t="s">
        <v>163</v>
      </c>
      <c r="H8" s="80" t="s">
        <v>161</v>
      </c>
      <c r="I8" s="80" t="s">
        <v>161</v>
      </c>
      <c r="J8" s="80" t="s">
        <v>170</v>
      </c>
      <c r="K8" s="80" t="s">
        <v>161</v>
      </c>
      <c r="L8" s="80" t="s">
        <v>161</v>
      </c>
      <c r="M8" s="80" t="s">
        <v>161</v>
      </c>
      <c r="N8" s="80" t="s">
        <v>161</v>
      </c>
      <c r="O8" s="84" t="s">
        <v>261</v>
      </c>
      <c r="P8" s="84" t="s">
        <v>262</v>
      </c>
      <c r="Q8" s="84" t="s">
        <v>263</v>
      </c>
      <c r="R8" s="84" t="s">
        <v>264</v>
      </c>
      <c r="S8" s="84" t="s">
        <v>265</v>
      </c>
      <c r="T8" s="84" t="s">
        <v>266</v>
      </c>
      <c r="U8" s="84" t="s">
        <v>267</v>
      </c>
      <c r="V8" s="84" t="s">
        <v>268</v>
      </c>
      <c r="W8" s="84" t="s">
        <v>269</v>
      </c>
      <c r="X8" s="84" t="s">
        <v>270</v>
      </c>
      <c r="Y8" s="84" t="s">
        <v>271</v>
      </c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1">
        <v>12</v>
      </c>
    </row>
    <row r="9" spans="1:37" s="82" customFormat="1" x14ac:dyDescent="0.2">
      <c r="A9" s="78" t="s">
        <v>140</v>
      </c>
      <c r="B9" s="79">
        <f>Demographics!A10</f>
        <v>5</v>
      </c>
      <c r="C9" s="83" t="str">
        <f>Demographics!B10</f>
        <v>Karor</v>
      </c>
      <c r="D9" s="78" t="s">
        <v>153</v>
      </c>
      <c r="E9" s="78" t="s">
        <v>387</v>
      </c>
      <c r="F9" s="78" t="s">
        <v>397</v>
      </c>
      <c r="G9" s="80" t="s">
        <v>358</v>
      </c>
      <c r="H9" s="80" t="s">
        <v>161</v>
      </c>
      <c r="I9" s="80" t="s">
        <v>165</v>
      </c>
      <c r="J9" s="80" t="s">
        <v>399</v>
      </c>
      <c r="K9" s="80" t="s">
        <v>173</v>
      </c>
      <c r="L9" s="80" t="s">
        <v>161</v>
      </c>
      <c r="M9" s="80" t="s">
        <v>358</v>
      </c>
      <c r="N9" s="85" t="s">
        <v>179</v>
      </c>
      <c r="O9" s="86" t="s">
        <v>454</v>
      </c>
      <c r="P9" s="86" t="s">
        <v>255</v>
      </c>
      <c r="Q9" s="86" t="s">
        <v>256</v>
      </c>
      <c r="R9" s="86" t="s">
        <v>179</v>
      </c>
      <c r="S9" s="86" t="s">
        <v>257</v>
      </c>
      <c r="T9" s="86" t="s">
        <v>258</v>
      </c>
      <c r="U9" s="86" t="s">
        <v>259</v>
      </c>
      <c r="V9" s="86" t="s">
        <v>260</v>
      </c>
      <c r="W9" s="87"/>
      <c r="X9" s="87"/>
      <c r="Y9" s="87"/>
      <c r="Z9" s="87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1">
        <v>8</v>
      </c>
    </row>
    <row r="10" spans="1:37" s="82" customFormat="1" x14ac:dyDescent="0.2">
      <c r="A10" s="78" t="s">
        <v>140</v>
      </c>
      <c r="B10" s="79">
        <f>Demographics!A11</f>
        <v>6</v>
      </c>
      <c r="C10" s="83" t="str">
        <f>Demographics!B11</f>
        <v>Kotli Sattian</v>
      </c>
      <c r="D10" s="78" t="s">
        <v>156</v>
      </c>
      <c r="E10" s="78" t="s">
        <v>388</v>
      </c>
      <c r="F10" s="78" t="s">
        <v>389</v>
      </c>
      <c r="G10" s="80" t="s">
        <v>359</v>
      </c>
      <c r="H10" s="80" t="s">
        <v>161</v>
      </c>
      <c r="I10" s="80" t="s">
        <v>472</v>
      </c>
      <c r="J10" s="80" t="s">
        <v>171</v>
      </c>
      <c r="K10" s="80" t="s">
        <v>174</v>
      </c>
      <c r="L10" s="80" t="s">
        <v>456</v>
      </c>
      <c r="M10" s="80" t="s">
        <v>161</v>
      </c>
      <c r="N10" s="80" t="s">
        <v>181</v>
      </c>
      <c r="O10" s="84" t="s">
        <v>272</v>
      </c>
      <c r="P10" s="84" t="s">
        <v>273</v>
      </c>
      <c r="Q10" s="84" t="s">
        <v>274</v>
      </c>
      <c r="R10" s="84" t="s">
        <v>275</v>
      </c>
      <c r="S10" s="84" t="s">
        <v>276</v>
      </c>
      <c r="T10" s="84" t="s">
        <v>277</v>
      </c>
      <c r="U10" s="84" t="s">
        <v>278</v>
      </c>
      <c r="V10" s="84" t="s">
        <v>279</v>
      </c>
      <c r="W10" s="84" t="s">
        <v>280</v>
      </c>
      <c r="X10" s="84" t="s">
        <v>281</v>
      </c>
      <c r="Y10" s="84" t="s">
        <v>282</v>
      </c>
      <c r="Z10" s="84" t="s">
        <v>283</v>
      </c>
      <c r="AA10" s="84"/>
      <c r="AB10" s="80"/>
      <c r="AC10" s="80"/>
      <c r="AD10" s="80"/>
      <c r="AE10" s="80"/>
      <c r="AF10" s="80"/>
      <c r="AG10" s="80"/>
      <c r="AH10" s="80"/>
      <c r="AI10" s="80"/>
      <c r="AJ10" s="80"/>
      <c r="AK10" s="81">
        <v>11</v>
      </c>
    </row>
    <row r="11" spans="1:37" s="82" customFormat="1" x14ac:dyDescent="0.2">
      <c r="A11" s="78" t="s">
        <v>140</v>
      </c>
      <c r="B11" s="79">
        <f>Demographics!A12</f>
        <v>7</v>
      </c>
      <c r="C11" s="83" t="str">
        <f>Demographics!B12</f>
        <v>Lehtrar</v>
      </c>
      <c r="D11" s="78" t="s">
        <v>157</v>
      </c>
      <c r="E11" s="78" t="s">
        <v>451</v>
      </c>
      <c r="F11" s="78" t="s">
        <v>452</v>
      </c>
      <c r="G11" s="80" t="s">
        <v>345</v>
      </c>
      <c r="H11" s="80" t="s">
        <v>161</v>
      </c>
      <c r="I11" s="80" t="s">
        <v>166</v>
      </c>
      <c r="J11" s="80" t="s">
        <v>398</v>
      </c>
      <c r="K11" s="80" t="s">
        <v>161</v>
      </c>
      <c r="L11" s="80" t="s">
        <v>161</v>
      </c>
      <c r="M11" s="80" t="s">
        <v>161</v>
      </c>
      <c r="N11" s="80" t="s">
        <v>458</v>
      </c>
      <c r="O11" s="86" t="s">
        <v>234</v>
      </c>
      <c r="P11" s="86" t="s">
        <v>235</v>
      </c>
      <c r="Q11" s="86" t="s">
        <v>236</v>
      </c>
      <c r="R11" s="86" t="s">
        <v>237</v>
      </c>
      <c r="S11" s="86" t="s">
        <v>238</v>
      </c>
      <c r="T11" s="86" t="s">
        <v>239</v>
      </c>
      <c r="U11" s="86" t="s">
        <v>240</v>
      </c>
      <c r="V11" s="86" t="s">
        <v>241</v>
      </c>
      <c r="W11" s="86" t="s">
        <v>242</v>
      </c>
      <c r="X11" s="86" t="s">
        <v>243</v>
      </c>
      <c r="Y11" s="86" t="s">
        <v>244</v>
      </c>
      <c r="Z11" s="86" t="s">
        <v>245</v>
      </c>
      <c r="AA11" s="86" t="s">
        <v>246</v>
      </c>
      <c r="AB11" s="86" t="s">
        <v>247</v>
      </c>
      <c r="AC11" s="86" t="s">
        <v>248</v>
      </c>
      <c r="AD11" s="86" t="s">
        <v>249</v>
      </c>
      <c r="AE11" s="84" t="s">
        <v>250</v>
      </c>
      <c r="AF11" s="84" t="s">
        <v>251</v>
      </c>
      <c r="AG11" s="84" t="s">
        <v>252</v>
      </c>
      <c r="AH11" s="84" t="s">
        <v>253</v>
      </c>
      <c r="AI11" s="84" t="s">
        <v>254</v>
      </c>
      <c r="AJ11" s="84"/>
      <c r="AK11" s="81">
        <v>22</v>
      </c>
    </row>
    <row r="12" spans="1:37" s="82" customFormat="1" x14ac:dyDescent="0.2">
      <c r="A12" s="78" t="s">
        <v>140</v>
      </c>
      <c r="B12" s="79">
        <f>Demographics!A13</f>
        <v>8</v>
      </c>
      <c r="C12" s="83" t="str">
        <f>Demographics!B13</f>
        <v>Maloot Sattian</v>
      </c>
      <c r="D12" s="88" t="s">
        <v>158</v>
      </c>
      <c r="E12" s="88" t="s">
        <v>390</v>
      </c>
      <c r="F12" s="78" t="s">
        <v>391</v>
      </c>
      <c r="G12" s="80" t="s">
        <v>455</v>
      </c>
      <c r="H12" s="80" t="s">
        <v>161</v>
      </c>
      <c r="I12" s="80" t="s">
        <v>161</v>
      </c>
      <c r="J12" s="80" t="s">
        <v>172</v>
      </c>
      <c r="K12" s="80" t="s">
        <v>176</v>
      </c>
      <c r="L12" s="80" t="s">
        <v>161</v>
      </c>
      <c r="M12" s="80" t="s">
        <v>161</v>
      </c>
      <c r="N12" s="80" t="s">
        <v>182</v>
      </c>
      <c r="O12" s="89" t="s">
        <v>212</v>
      </c>
      <c r="P12" s="89" t="s">
        <v>213</v>
      </c>
      <c r="Q12" s="89" t="s">
        <v>214</v>
      </c>
      <c r="R12" s="90" t="s">
        <v>215</v>
      </c>
      <c r="S12" s="90" t="s">
        <v>216</v>
      </c>
      <c r="T12" s="90" t="s">
        <v>217</v>
      </c>
      <c r="U12" s="90" t="s">
        <v>218</v>
      </c>
      <c r="V12" s="90" t="s">
        <v>219</v>
      </c>
      <c r="W12" s="90" t="s">
        <v>220</v>
      </c>
      <c r="X12" s="90" t="s">
        <v>221</v>
      </c>
      <c r="Y12" s="90" t="s">
        <v>222</v>
      </c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1">
        <v>12</v>
      </c>
    </row>
    <row r="13" spans="1:37" s="82" customFormat="1" x14ac:dyDescent="0.2">
      <c r="A13" s="78" t="s">
        <v>140</v>
      </c>
      <c r="B13" s="79">
        <f>Demographics!A14</f>
        <v>9</v>
      </c>
      <c r="C13" s="83" t="str">
        <f>Demographics!B14</f>
        <v>Santh Saroola</v>
      </c>
      <c r="D13" s="78" t="s">
        <v>159</v>
      </c>
      <c r="E13" s="78" t="s">
        <v>161</v>
      </c>
      <c r="F13" s="78" t="s">
        <v>161</v>
      </c>
      <c r="G13" s="80" t="s">
        <v>164</v>
      </c>
      <c r="H13" s="80" t="s">
        <v>161</v>
      </c>
      <c r="I13" s="80" t="s">
        <v>471</v>
      </c>
      <c r="J13" s="80"/>
      <c r="K13" s="80" t="s">
        <v>177</v>
      </c>
      <c r="L13" s="80"/>
      <c r="M13" s="80" t="s">
        <v>161</v>
      </c>
      <c r="N13" s="80"/>
      <c r="O13" s="90" t="s">
        <v>223</v>
      </c>
      <c r="P13" s="90" t="s">
        <v>224</v>
      </c>
      <c r="Q13" s="90" t="s">
        <v>225</v>
      </c>
      <c r="R13" s="90" t="s">
        <v>226</v>
      </c>
      <c r="S13" s="90" t="s">
        <v>227</v>
      </c>
      <c r="T13" s="90" t="s">
        <v>228</v>
      </c>
      <c r="U13" s="90" t="s">
        <v>400</v>
      </c>
      <c r="V13" s="91" t="s">
        <v>229</v>
      </c>
      <c r="W13" s="90" t="s">
        <v>230</v>
      </c>
      <c r="X13" s="90" t="s">
        <v>231</v>
      </c>
      <c r="Y13" s="90" t="s">
        <v>232</v>
      </c>
      <c r="Z13" s="91" t="s">
        <v>233</v>
      </c>
      <c r="AA13" s="90"/>
      <c r="AB13" s="90"/>
      <c r="AC13" s="80"/>
      <c r="AD13" s="80"/>
      <c r="AE13" s="80"/>
      <c r="AF13" s="80"/>
      <c r="AG13" s="80"/>
      <c r="AH13" s="80"/>
      <c r="AI13" s="80"/>
      <c r="AJ13" s="80"/>
      <c r="AK13" s="81">
        <v>12</v>
      </c>
    </row>
    <row r="14" spans="1:37" s="82" customFormat="1" x14ac:dyDescent="0.2">
      <c r="A14" s="78" t="s">
        <v>140</v>
      </c>
      <c r="B14" s="79">
        <f>Demographics!A15</f>
        <v>10</v>
      </c>
      <c r="C14" s="83" t="str">
        <f>Demographics!B15</f>
        <v>Waghal/Dhanda</v>
      </c>
      <c r="D14" s="78" t="s">
        <v>160</v>
      </c>
      <c r="E14" s="78" t="s">
        <v>392</v>
      </c>
      <c r="F14" s="78" t="s">
        <v>393</v>
      </c>
      <c r="G14" s="80" t="s">
        <v>344</v>
      </c>
      <c r="H14" s="80" t="s">
        <v>161</v>
      </c>
      <c r="I14" s="80" t="s">
        <v>471</v>
      </c>
      <c r="J14" s="80" t="s">
        <v>161</v>
      </c>
      <c r="K14" s="80" t="s">
        <v>161</v>
      </c>
      <c r="L14" s="80" t="s">
        <v>161</v>
      </c>
      <c r="M14" s="80" t="s">
        <v>161</v>
      </c>
      <c r="N14" s="80" t="s">
        <v>161</v>
      </c>
      <c r="O14" s="84" t="s">
        <v>191</v>
      </c>
      <c r="P14" s="84" t="s">
        <v>192</v>
      </c>
      <c r="Q14" s="84" t="s">
        <v>193</v>
      </c>
      <c r="R14" s="84" t="s">
        <v>194</v>
      </c>
      <c r="S14" s="84" t="s">
        <v>195</v>
      </c>
      <c r="T14" s="84" t="s">
        <v>196</v>
      </c>
      <c r="U14" s="84" t="s">
        <v>197</v>
      </c>
      <c r="V14" s="84" t="s">
        <v>198</v>
      </c>
      <c r="W14" s="84" t="s">
        <v>199</v>
      </c>
      <c r="X14" s="84" t="s">
        <v>200</v>
      </c>
      <c r="Y14" s="84" t="s">
        <v>201</v>
      </c>
      <c r="Z14" s="84" t="s">
        <v>202</v>
      </c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1">
        <v>12</v>
      </c>
    </row>
    <row r="15" spans="1:37" s="82" customFormat="1" ht="20.100000000000001" customHeight="1" x14ac:dyDescent="0.2">
      <c r="AK15" s="75"/>
    </row>
    <row r="16" spans="1:37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</sheetData>
  <mergeCells count="2">
    <mergeCell ref="A1:P1"/>
    <mergeCell ref="A2:P2"/>
  </mergeCells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sqref="A1:J1"/>
    </sheetView>
  </sheetViews>
  <sheetFormatPr defaultColWidth="21.85546875" defaultRowHeight="15" x14ac:dyDescent="0.25"/>
  <cols>
    <col min="1" max="1" width="5" style="1" customWidth="1"/>
    <col min="2" max="2" width="16.5703125" customWidth="1"/>
    <col min="3" max="3" width="10.42578125" customWidth="1"/>
    <col min="4" max="4" width="25.28515625" bestFit="1" customWidth="1"/>
    <col min="5" max="5" width="16.5703125" bestFit="1" customWidth="1"/>
    <col min="6" max="6" width="15.7109375" customWidth="1"/>
    <col min="7" max="7" width="10.28515625" customWidth="1"/>
    <col min="8" max="8" width="14.7109375" customWidth="1"/>
    <col min="9" max="9" width="14" customWidth="1"/>
    <col min="10" max="10" width="20.5703125" customWidth="1"/>
  </cols>
  <sheetData>
    <row r="1" spans="1:20" x14ac:dyDescent="0.25">
      <c r="A1" s="117" t="s">
        <v>23</v>
      </c>
      <c r="B1" s="117"/>
      <c r="C1" s="117"/>
      <c r="D1" s="117"/>
      <c r="E1" s="117"/>
      <c r="F1" s="117"/>
      <c r="G1" s="117"/>
      <c r="H1" s="117"/>
      <c r="I1" s="117"/>
      <c r="J1" s="117"/>
      <c r="K1" s="4"/>
      <c r="L1" s="4"/>
      <c r="M1" s="4"/>
      <c r="N1" s="4"/>
    </row>
    <row r="2" spans="1:20" ht="15.75" x14ac:dyDescent="0.25">
      <c r="A2" s="117" t="s">
        <v>414</v>
      </c>
      <c r="B2" s="117"/>
      <c r="C2" s="117"/>
      <c r="D2" s="117"/>
      <c r="E2" s="117"/>
      <c r="F2" s="117"/>
      <c r="G2" s="117"/>
      <c r="H2" s="117"/>
      <c r="I2" s="117"/>
      <c r="J2" s="117"/>
      <c r="K2" s="4"/>
      <c r="L2" s="4"/>
      <c r="M2" s="4"/>
      <c r="N2" s="9"/>
      <c r="O2" s="9"/>
      <c r="P2" s="9"/>
      <c r="Q2" s="9"/>
      <c r="R2" s="9"/>
      <c r="S2" s="9"/>
    </row>
    <row r="3" spans="1:20" ht="15.75" x14ac:dyDescent="0.25">
      <c r="T3" s="10"/>
    </row>
    <row r="4" spans="1:20" ht="25.5" x14ac:dyDescent="0.25">
      <c r="A4" s="42" t="s">
        <v>0</v>
      </c>
      <c r="B4" s="25" t="s">
        <v>1</v>
      </c>
      <c r="C4" s="25" t="s">
        <v>24</v>
      </c>
      <c r="D4" s="25" t="s">
        <v>17</v>
      </c>
      <c r="E4" s="25" t="s">
        <v>18</v>
      </c>
      <c r="F4" s="25" t="s">
        <v>96</v>
      </c>
      <c r="G4" s="25" t="s">
        <v>21</v>
      </c>
      <c r="H4" s="25" t="s">
        <v>19</v>
      </c>
      <c r="I4" s="25" t="s">
        <v>20</v>
      </c>
      <c r="J4" s="25" t="s">
        <v>132</v>
      </c>
      <c r="T4" s="10"/>
    </row>
    <row r="5" spans="1:20" ht="15.75" x14ac:dyDescent="0.25">
      <c r="A5" s="43">
        <v>1</v>
      </c>
      <c r="B5" s="41" t="s">
        <v>141</v>
      </c>
      <c r="C5" s="43" t="s">
        <v>284</v>
      </c>
      <c r="D5" s="50" t="s">
        <v>348</v>
      </c>
      <c r="E5" s="50" t="s">
        <v>349</v>
      </c>
      <c r="F5" s="50">
        <v>2021</v>
      </c>
      <c r="G5" s="51" t="s">
        <v>347</v>
      </c>
      <c r="H5" s="51">
        <v>1</v>
      </c>
      <c r="I5" s="50">
        <v>122</v>
      </c>
      <c r="J5" s="41">
        <v>0</v>
      </c>
      <c r="T5" s="11"/>
    </row>
    <row r="6" spans="1:20" ht="15.75" x14ac:dyDescent="0.25">
      <c r="A6" s="43">
        <v>2</v>
      </c>
      <c r="B6" s="41" t="s">
        <v>141</v>
      </c>
      <c r="C6" s="43" t="s">
        <v>284</v>
      </c>
      <c r="D6" s="50" t="s">
        <v>402</v>
      </c>
      <c r="E6" s="50" t="s">
        <v>407</v>
      </c>
      <c r="F6" s="50">
        <v>2021</v>
      </c>
      <c r="G6" s="51" t="s">
        <v>347</v>
      </c>
      <c r="H6" s="51">
        <v>1</v>
      </c>
      <c r="I6" s="50">
        <v>60</v>
      </c>
      <c r="J6" s="41"/>
      <c r="T6" s="11"/>
    </row>
    <row r="7" spans="1:20" ht="15.75" x14ac:dyDescent="0.25">
      <c r="A7" s="43">
        <v>3</v>
      </c>
      <c r="B7" s="41" t="str">
        <f>Demographics!B8</f>
        <v>Dheer Kot Sattian</v>
      </c>
      <c r="C7" s="43" t="s">
        <v>284</v>
      </c>
      <c r="D7" s="50" t="s">
        <v>402</v>
      </c>
      <c r="E7" s="50" t="s">
        <v>409</v>
      </c>
      <c r="F7" s="50">
        <v>2018</v>
      </c>
      <c r="G7" s="41" t="s">
        <v>347</v>
      </c>
      <c r="H7" s="41">
        <v>1</v>
      </c>
      <c r="I7" s="50">
        <v>145</v>
      </c>
      <c r="J7" s="41">
        <v>0</v>
      </c>
      <c r="T7" s="11"/>
    </row>
    <row r="8" spans="1:20" ht="15.75" x14ac:dyDescent="0.25">
      <c r="A8" s="43">
        <v>4</v>
      </c>
      <c r="B8" s="41" t="s">
        <v>382</v>
      </c>
      <c r="C8" s="43" t="s">
        <v>284</v>
      </c>
      <c r="D8" s="50" t="s">
        <v>348</v>
      </c>
      <c r="E8" s="50" t="s">
        <v>349</v>
      </c>
      <c r="F8" s="50">
        <v>2021</v>
      </c>
      <c r="G8" s="51" t="s">
        <v>347</v>
      </c>
      <c r="H8" s="51">
        <v>1</v>
      </c>
      <c r="I8" s="50">
        <v>122</v>
      </c>
      <c r="J8" s="41"/>
      <c r="T8" s="11"/>
    </row>
    <row r="9" spans="1:20" ht="15.75" x14ac:dyDescent="0.25">
      <c r="A9" s="43">
        <v>5</v>
      </c>
      <c r="B9" s="41" t="s">
        <v>382</v>
      </c>
      <c r="C9" s="43" t="s">
        <v>284</v>
      </c>
      <c r="D9" s="50" t="s">
        <v>402</v>
      </c>
      <c r="E9" s="50" t="s">
        <v>411</v>
      </c>
      <c r="F9" s="50">
        <v>2002</v>
      </c>
      <c r="G9" s="51" t="s">
        <v>347</v>
      </c>
      <c r="H9" s="51">
        <v>1</v>
      </c>
      <c r="I9" s="50">
        <v>60</v>
      </c>
      <c r="J9" s="41"/>
      <c r="T9" s="11"/>
    </row>
    <row r="10" spans="1:20" ht="15.75" x14ac:dyDescent="0.25">
      <c r="A10" s="43">
        <v>6</v>
      </c>
      <c r="B10" s="44" t="str">
        <f>Demographics!B9</f>
        <v>Darnoian</v>
      </c>
      <c r="C10" s="43" t="s">
        <v>284</v>
      </c>
      <c r="D10" s="50" t="s">
        <v>411</v>
      </c>
      <c r="E10" s="50" t="s">
        <v>411</v>
      </c>
      <c r="F10" s="50">
        <v>2002</v>
      </c>
      <c r="G10" s="41" t="s">
        <v>347</v>
      </c>
      <c r="H10" s="41">
        <v>1</v>
      </c>
      <c r="I10" s="50">
        <v>60</v>
      </c>
      <c r="J10" s="41">
        <v>0</v>
      </c>
      <c r="T10" s="11"/>
    </row>
    <row r="11" spans="1:20" ht="15.75" x14ac:dyDescent="0.25">
      <c r="A11" s="43">
        <v>7</v>
      </c>
      <c r="B11" s="41" t="s">
        <v>401</v>
      </c>
      <c r="C11" s="43" t="s">
        <v>284</v>
      </c>
      <c r="D11" s="50" t="s">
        <v>348</v>
      </c>
      <c r="E11" s="50" t="s">
        <v>349</v>
      </c>
      <c r="F11" s="50">
        <v>2021</v>
      </c>
      <c r="G11" s="51" t="s">
        <v>347</v>
      </c>
      <c r="H11" s="51">
        <v>1</v>
      </c>
      <c r="I11" s="50">
        <v>122</v>
      </c>
      <c r="J11" s="41"/>
      <c r="T11" s="11"/>
    </row>
    <row r="12" spans="1:20" ht="15.75" x14ac:dyDescent="0.25">
      <c r="A12" s="43">
        <v>8</v>
      </c>
      <c r="B12" s="41" t="s">
        <v>401</v>
      </c>
      <c r="C12" s="43" t="s">
        <v>284</v>
      </c>
      <c r="D12" s="50" t="s">
        <v>346</v>
      </c>
      <c r="E12" s="50" t="s">
        <v>412</v>
      </c>
      <c r="F12" s="50">
        <v>2021</v>
      </c>
      <c r="G12" s="51" t="s">
        <v>347</v>
      </c>
      <c r="H12" s="51">
        <v>1</v>
      </c>
      <c r="I12" s="50">
        <v>80.5</v>
      </c>
      <c r="J12" s="41"/>
      <c r="T12" s="11"/>
    </row>
    <row r="13" spans="1:20" ht="15.75" x14ac:dyDescent="0.25">
      <c r="A13" s="43">
        <v>9</v>
      </c>
      <c r="B13" s="41" t="str">
        <f>Demographics!B10</f>
        <v>Karor</v>
      </c>
      <c r="C13" s="43" t="s">
        <v>284</v>
      </c>
      <c r="D13" s="50" t="s">
        <v>404</v>
      </c>
      <c r="E13" s="50" t="s">
        <v>406</v>
      </c>
      <c r="F13" s="50">
        <v>2021</v>
      </c>
      <c r="G13" s="41" t="s">
        <v>347</v>
      </c>
      <c r="H13" s="41">
        <v>1</v>
      </c>
      <c r="I13" s="50">
        <v>80.5</v>
      </c>
      <c r="J13" s="41">
        <v>0</v>
      </c>
      <c r="T13" s="11"/>
    </row>
    <row r="14" spans="1:20" ht="15.75" x14ac:dyDescent="0.25">
      <c r="A14" s="43">
        <v>10</v>
      </c>
      <c r="B14" s="41" t="s">
        <v>142</v>
      </c>
      <c r="C14" s="43" t="s">
        <v>284</v>
      </c>
      <c r="D14" s="50" t="s">
        <v>348</v>
      </c>
      <c r="E14" s="50" t="s">
        <v>349</v>
      </c>
      <c r="F14" s="50">
        <v>2021</v>
      </c>
      <c r="G14" s="51" t="s">
        <v>347</v>
      </c>
      <c r="H14" s="51">
        <v>1</v>
      </c>
      <c r="I14" s="50">
        <v>122</v>
      </c>
      <c r="J14" s="41"/>
      <c r="T14" s="11"/>
    </row>
    <row r="15" spans="1:20" ht="15.75" x14ac:dyDescent="0.25">
      <c r="A15" s="43">
        <v>11</v>
      </c>
      <c r="B15" s="41" t="s">
        <v>142</v>
      </c>
      <c r="C15" s="43" t="s">
        <v>284</v>
      </c>
      <c r="D15" s="50" t="s">
        <v>402</v>
      </c>
      <c r="E15" s="50" t="s">
        <v>411</v>
      </c>
      <c r="F15" s="50">
        <v>2002</v>
      </c>
      <c r="G15" s="52" t="s">
        <v>347</v>
      </c>
      <c r="H15" s="52">
        <v>1</v>
      </c>
      <c r="I15" s="50">
        <v>60</v>
      </c>
      <c r="J15" s="41"/>
      <c r="T15" s="11"/>
    </row>
    <row r="16" spans="1:20" ht="15.75" x14ac:dyDescent="0.25">
      <c r="A16" s="43">
        <v>12</v>
      </c>
      <c r="B16" s="41" t="str">
        <f>Demographics!B11</f>
        <v>Kotli Sattian</v>
      </c>
      <c r="C16" s="43" t="s">
        <v>284</v>
      </c>
      <c r="D16" s="50" t="s">
        <v>402</v>
      </c>
      <c r="E16" s="50" t="s">
        <v>410</v>
      </c>
      <c r="F16" s="50">
        <v>2002</v>
      </c>
      <c r="G16" s="41" t="s">
        <v>347</v>
      </c>
      <c r="H16" s="41">
        <v>1</v>
      </c>
      <c r="I16" s="50">
        <v>145</v>
      </c>
      <c r="J16" s="41">
        <v>0</v>
      </c>
      <c r="T16" s="11"/>
    </row>
    <row r="17" spans="1:20" ht="15.75" x14ac:dyDescent="0.25">
      <c r="A17" s="43">
        <v>13</v>
      </c>
      <c r="B17" s="41" t="s">
        <v>140</v>
      </c>
      <c r="C17" s="43" t="s">
        <v>284</v>
      </c>
      <c r="D17" s="50" t="s">
        <v>402</v>
      </c>
      <c r="E17" s="50" t="s">
        <v>410</v>
      </c>
      <c r="F17" s="50">
        <v>2021</v>
      </c>
      <c r="G17" s="51" t="s">
        <v>347</v>
      </c>
      <c r="H17" s="51">
        <v>1</v>
      </c>
      <c r="I17" s="50">
        <v>145</v>
      </c>
      <c r="J17" s="41"/>
      <c r="T17" s="11"/>
    </row>
    <row r="18" spans="1:20" ht="15.75" x14ac:dyDescent="0.25">
      <c r="A18" s="43">
        <v>14</v>
      </c>
      <c r="B18" s="41" t="s">
        <v>140</v>
      </c>
      <c r="C18" s="43" t="s">
        <v>284</v>
      </c>
      <c r="D18" s="50" t="s">
        <v>348</v>
      </c>
      <c r="E18" s="50" t="s">
        <v>349</v>
      </c>
      <c r="F18" s="50">
        <v>2021</v>
      </c>
      <c r="G18" s="51" t="s">
        <v>347</v>
      </c>
      <c r="H18" s="51">
        <v>1</v>
      </c>
      <c r="I18" s="50">
        <v>122</v>
      </c>
      <c r="J18" s="41"/>
      <c r="T18" s="11"/>
    </row>
    <row r="19" spans="1:20" ht="15.75" x14ac:dyDescent="0.25">
      <c r="A19" s="43">
        <v>15</v>
      </c>
      <c r="B19" s="41" t="str">
        <f>Demographics!B11</f>
        <v>Kotli Sattian</v>
      </c>
      <c r="C19" s="43" t="s">
        <v>284</v>
      </c>
      <c r="D19" s="53" t="s">
        <v>402</v>
      </c>
      <c r="E19" s="53" t="s">
        <v>409</v>
      </c>
      <c r="F19" s="53">
        <v>2018</v>
      </c>
      <c r="G19" s="51" t="s">
        <v>347</v>
      </c>
      <c r="H19" s="51">
        <v>1</v>
      </c>
      <c r="I19" s="50">
        <v>145</v>
      </c>
      <c r="J19" s="41"/>
      <c r="T19" s="11"/>
    </row>
    <row r="20" spans="1:20" s="46" customFormat="1" ht="15.75" x14ac:dyDescent="0.25">
      <c r="A20" s="43">
        <v>16</v>
      </c>
      <c r="B20" s="41" t="str">
        <f>Demographics!B12</f>
        <v>Lehtrar</v>
      </c>
      <c r="C20" s="43" t="s">
        <v>284</v>
      </c>
      <c r="D20" s="53" t="s">
        <v>348</v>
      </c>
      <c r="E20" s="53" t="s">
        <v>349</v>
      </c>
      <c r="F20" s="53">
        <v>2021</v>
      </c>
      <c r="G20" s="41" t="s">
        <v>347</v>
      </c>
      <c r="H20" s="41">
        <v>1</v>
      </c>
      <c r="I20" s="50">
        <v>145</v>
      </c>
      <c r="J20" s="41">
        <v>0</v>
      </c>
      <c r="T20" s="47"/>
    </row>
    <row r="21" spans="1:20" s="46" customFormat="1" ht="15.75" x14ac:dyDescent="0.25">
      <c r="A21" s="43">
        <v>17</v>
      </c>
      <c r="B21" s="41" t="s">
        <v>143</v>
      </c>
      <c r="C21" s="43" t="s">
        <v>284</v>
      </c>
      <c r="D21" s="53" t="s">
        <v>404</v>
      </c>
      <c r="E21" s="53" t="s">
        <v>406</v>
      </c>
      <c r="F21" s="53">
        <v>2021</v>
      </c>
      <c r="G21" s="51" t="s">
        <v>347</v>
      </c>
      <c r="H21" s="51">
        <v>1</v>
      </c>
      <c r="I21" s="50">
        <v>122</v>
      </c>
      <c r="J21" s="41"/>
      <c r="T21" s="47"/>
    </row>
    <row r="22" spans="1:20" s="46" customFormat="1" ht="15.75" x14ac:dyDescent="0.25">
      <c r="A22" s="43">
        <v>18</v>
      </c>
      <c r="B22" s="41" t="s">
        <v>143</v>
      </c>
      <c r="C22" s="43" t="s">
        <v>284</v>
      </c>
      <c r="D22" s="53" t="s">
        <v>402</v>
      </c>
      <c r="E22" s="53" t="s">
        <v>411</v>
      </c>
      <c r="F22" s="53">
        <v>2002</v>
      </c>
      <c r="G22" s="52" t="s">
        <v>347</v>
      </c>
      <c r="H22" s="52">
        <v>1</v>
      </c>
      <c r="I22" s="50">
        <v>80.5</v>
      </c>
      <c r="J22" s="41"/>
      <c r="T22" s="47"/>
    </row>
    <row r="23" spans="1:20" s="46" customFormat="1" ht="15.75" x14ac:dyDescent="0.25">
      <c r="A23" s="43">
        <v>19</v>
      </c>
      <c r="B23" s="41" t="s">
        <v>143</v>
      </c>
      <c r="C23" s="43" t="s">
        <v>284</v>
      </c>
      <c r="D23" s="53" t="s">
        <v>348</v>
      </c>
      <c r="E23" s="53" t="s">
        <v>349</v>
      </c>
      <c r="F23" s="53">
        <v>2021</v>
      </c>
      <c r="G23" s="52" t="s">
        <v>347</v>
      </c>
      <c r="H23" s="52">
        <v>1</v>
      </c>
      <c r="I23" s="50">
        <v>122</v>
      </c>
      <c r="J23" s="41"/>
      <c r="T23" s="47"/>
    </row>
    <row r="24" spans="1:20" ht="15.75" x14ac:dyDescent="0.25">
      <c r="A24" s="43">
        <v>20</v>
      </c>
      <c r="B24" s="41" t="str">
        <f>Demographics!B13</f>
        <v>Maloot Sattian</v>
      </c>
      <c r="C24" s="43" t="s">
        <v>284</v>
      </c>
      <c r="D24" s="50" t="s">
        <v>408</v>
      </c>
      <c r="E24" s="50" t="s">
        <v>408</v>
      </c>
      <c r="F24" s="50">
        <v>2002</v>
      </c>
      <c r="G24" s="41" t="s">
        <v>347</v>
      </c>
      <c r="H24" s="41">
        <v>1</v>
      </c>
      <c r="I24" s="50">
        <v>60</v>
      </c>
      <c r="J24" s="41">
        <v>0</v>
      </c>
      <c r="T24" s="11"/>
    </row>
    <row r="25" spans="1:20" ht="15.75" x14ac:dyDescent="0.25">
      <c r="A25" s="43">
        <v>21</v>
      </c>
      <c r="B25" s="41" t="s">
        <v>144</v>
      </c>
      <c r="C25" s="43" t="s">
        <v>284</v>
      </c>
      <c r="D25" s="50" t="s">
        <v>348</v>
      </c>
      <c r="E25" s="50" t="s">
        <v>349</v>
      </c>
      <c r="F25" s="50">
        <v>2021</v>
      </c>
      <c r="G25" s="51" t="s">
        <v>347</v>
      </c>
      <c r="H25" s="51">
        <v>1</v>
      </c>
      <c r="I25" s="50">
        <v>122</v>
      </c>
      <c r="J25" s="41"/>
      <c r="T25" s="11"/>
    </row>
    <row r="26" spans="1:20" ht="15.75" x14ac:dyDescent="0.25">
      <c r="A26" s="43">
        <v>22</v>
      </c>
      <c r="B26" s="41" t="s">
        <v>144</v>
      </c>
      <c r="C26" s="43" t="s">
        <v>284</v>
      </c>
      <c r="D26" s="50" t="s">
        <v>404</v>
      </c>
      <c r="E26" s="50" t="s">
        <v>406</v>
      </c>
      <c r="F26" s="50">
        <v>2021</v>
      </c>
      <c r="G26" s="51" t="s">
        <v>347</v>
      </c>
      <c r="H26" s="51">
        <v>1</v>
      </c>
      <c r="I26" s="50">
        <v>80.5</v>
      </c>
      <c r="J26" s="41"/>
      <c r="T26" s="11"/>
    </row>
    <row r="27" spans="1:20" ht="15.75" x14ac:dyDescent="0.25">
      <c r="A27" s="43">
        <v>23</v>
      </c>
      <c r="B27" s="41" t="str">
        <f>Demographics!B14</f>
        <v>Santh Saroola</v>
      </c>
      <c r="C27" s="43" t="s">
        <v>284</v>
      </c>
      <c r="D27" s="50" t="s">
        <v>402</v>
      </c>
      <c r="E27" s="50" t="s">
        <v>405</v>
      </c>
      <c r="F27" s="50">
        <v>2018</v>
      </c>
      <c r="G27" s="41" t="s">
        <v>347</v>
      </c>
      <c r="H27" s="41">
        <v>1</v>
      </c>
      <c r="I27" s="50">
        <v>145</v>
      </c>
      <c r="J27" s="41">
        <v>0</v>
      </c>
      <c r="T27" s="11"/>
    </row>
    <row r="28" spans="1:20" ht="15.75" x14ac:dyDescent="0.25">
      <c r="A28" s="43">
        <v>24</v>
      </c>
      <c r="B28" s="41" t="s">
        <v>145</v>
      </c>
      <c r="C28" s="43" t="s">
        <v>284</v>
      </c>
      <c r="D28" s="50" t="s">
        <v>404</v>
      </c>
      <c r="E28" s="50" t="s">
        <v>406</v>
      </c>
      <c r="F28" s="50">
        <v>2021</v>
      </c>
      <c r="G28" s="51" t="s">
        <v>347</v>
      </c>
      <c r="H28" s="51">
        <v>1</v>
      </c>
      <c r="I28" s="50">
        <v>80.5</v>
      </c>
      <c r="J28" s="41"/>
      <c r="T28" s="11"/>
    </row>
    <row r="29" spans="1:20" ht="15.75" x14ac:dyDescent="0.25">
      <c r="A29" s="43">
        <v>25</v>
      </c>
      <c r="B29" s="41" t="s">
        <v>145</v>
      </c>
      <c r="C29" s="43" t="s">
        <v>284</v>
      </c>
      <c r="D29" s="50" t="s">
        <v>402</v>
      </c>
      <c r="E29" s="50" t="s">
        <v>407</v>
      </c>
      <c r="F29" s="50">
        <v>2021</v>
      </c>
      <c r="G29" s="51" t="s">
        <v>347</v>
      </c>
      <c r="H29" s="51">
        <v>1</v>
      </c>
      <c r="I29" s="50">
        <v>60</v>
      </c>
      <c r="J29" s="41"/>
      <c r="T29" s="11"/>
    </row>
    <row r="30" spans="1:20" ht="15.75" x14ac:dyDescent="0.25">
      <c r="A30" s="43">
        <v>26</v>
      </c>
      <c r="B30" s="41" t="s">
        <v>146</v>
      </c>
      <c r="C30" s="43" t="s">
        <v>284</v>
      </c>
      <c r="D30" s="50" t="s">
        <v>402</v>
      </c>
      <c r="E30" s="50" t="s">
        <v>403</v>
      </c>
      <c r="F30" s="50">
        <v>2018</v>
      </c>
      <c r="G30" s="51" t="s">
        <v>347</v>
      </c>
      <c r="H30" s="51">
        <v>1</v>
      </c>
      <c r="I30" s="50">
        <v>60</v>
      </c>
      <c r="J30" s="41"/>
      <c r="T30" s="11"/>
    </row>
    <row r="31" spans="1:20" x14ac:dyDescent="0.25">
      <c r="A31" s="43">
        <v>27</v>
      </c>
      <c r="B31" s="41" t="str">
        <f>Demographics!B15</f>
        <v>Waghal/Dhanda</v>
      </c>
      <c r="C31" s="43" t="s">
        <v>284</v>
      </c>
      <c r="D31" s="50" t="s">
        <v>348</v>
      </c>
      <c r="E31" s="50" t="s">
        <v>349</v>
      </c>
      <c r="F31" s="50">
        <v>2021</v>
      </c>
      <c r="G31" s="41" t="s">
        <v>347</v>
      </c>
      <c r="H31" s="41">
        <v>1</v>
      </c>
      <c r="I31" s="50">
        <v>122</v>
      </c>
      <c r="J31" s="41">
        <v>0</v>
      </c>
    </row>
    <row r="32" spans="1:20" x14ac:dyDescent="0.25">
      <c r="A32" s="43">
        <v>28</v>
      </c>
      <c r="B32" s="41" t="s">
        <v>413</v>
      </c>
      <c r="C32" s="43" t="s">
        <v>284</v>
      </c>
      <c r="D32" s="53" t="s">
        <v>404</v>
      </c>
      <c r="E32" s="53" t="s">
        <v>406</v>
      </c>
      <c r="F32" s="53">
        <v>2021</v>
      </c>
      <c r="G32" s="51" t="s">
        <v>347</v>
      </c>
      <c r="H32" s="51">
        <v>1</v>
      </c>
      <c r="I32" s="50">
        <v>80.5</v>
      </c>
      <c r="J32" s="103">
        <v>0</v>
      </c>
    </row>
  </sheetData>
  <mergeCells count="2">
    <mergeCell ref="A1:J1"/>
    <mergeCell ref="A2:J2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sqref="A1:J1"/>
    </sheetView>
  </sheetViews>
  <sheetFormatPr defaultColWidth="36.7109375" defaultRowHeight="15" x14ac:dyDescent="0.25"/>
  <cols>
    <col min="1" max="1" width="5.5703125" bestFit="1" customWidth="1"/>
    <col min="2" max="2" width="16.5703125" bestFit="1" customWidth="1"/>
    <col min="3" max="3" width="11.5703125" bestFit="1" customWidth="1"/>
    <col min="4" max="4" width="5.28515625" bestFit="1" customWidth="1"/>
    <col min="5" max="5" width="6.85546875" bestFit="1" customWidth="1"/>
    <col min="6" max="6" width="18" bestFit="1" customWidth="1"/>
    <col min="7" max="7" width="9.7109375" bestFit="1" customWidth="1"/>
    <col min="8" max="8" width="17.42578125" bestFit="1" customWidth="1"/>
    <col min="9" max="9" width="15.7109375" bestFit="1" customWidth="1"/>
    <col min="10" max="10" width="16.140625" bestFit="1" customWidth="1"/>
  </cols>
  <sheetData>
    <row r="1" spans="1:20" x14ac:dyDescent="0.25">
      <c r="A1" s="117" t="s">
        <v>26</v>
      </c>
      <c r="B1" s="117"/>
      <c r="C1" s="117"/>
      <c r="D1" s="117"/>
      <c r="E1" s="117"/>
      <c r="F1" s="117"/>
      <c r="G1" s="117"/>
      <c r="H1" s="117"/>
      <c r="I1" s="117"/>
      <c r="J1" s="117"/>
      <c r="K1" s="4"/>
      <c r="L1" s="4"/>
      <c r="M1" s="4"/>
      <c r="N1" s="4"/>
    </row>
    <row r="2" spans="1:20" ht="15.75" x14ac:dyDescent="0.25">
      <c r="A2" s="117" t="s">
        <v>335</v>
      </c>
      <c r="B2" s="117"/>
      <c r="C2" s="117"/>
      <c r="D2" s="117"/>
      <c r="E2" s="117"/>
      <c r="F2" s="117"/>
      <c r="G2" s="117"/>
      <c r="H2" s="117"/>
      <c r="I2" s="117"/>
      <c r="J2" s="117"/>
      <c r="K2" s="4"/>
      <c r="L2" s="4"/>
      <c r="M2" s="4"/>
      <c r="N2" s="9"/>
      <c r="O2" s="9"/>
      <c r="P2" s="9"/>
      <c r="Q2" s="9"/>
      <c r="R2" s="9"/>
      <c r="S2" s="9"/>
    </row>
    <row r="3" spans="1:20" ht="15.75" x14ac:dyDescent="0.25">
      <c r="T3" s="10"/>
    </row>
    <row r="4" spans="1:20" ht="15.75" x14ac:dyDescent="0.25">
      <c r="A4" s="63" t="s">
        <v>0</v>
      </c>
      <c r="B4" s="15" t="s">
        <v>1</v>
      </c>
      <c r="C4" s="15" t="s">
        <v>24</v>
      </c>
      <c r="D4" s="15" t="s">
        <v>17</v>
      </c>
      <c r="E4" s="15" t="s">
        <v>18</v>
      </c>
      <c r="F4" s="15" t="s">
        <v>96</v>
      </c>
      <c r="G4" s="15" t="s">
        <v>21</v>
      </c>
      <c r="H4" s="15" t="s">
        <v>19</v>
      </c>
      <c r="I4" s="15" t="s">
        <v>20</v>
      </c>
      <c r="J4" s="15" t="s">
        <v>22</v>
      </c>
      <c r="T4" s="10"/>
    </row>
    <row r="5" spans="1:20" ht="15.75" x14ac:dyDescent="0.25">
      <c r="A5" s="23">
        <v>1</v>
      </c>
      <c r="B5" s="45" t="str">
        <f>Demographics!B7</f>
        <v>Bhattian</v>
      </c>
      <c r="C5" s="54" t="s">
        <v>161</v>
      </c>
      <c r="D5" s="54" t="s">
        <v>161</v>
      </c>
      <c r="E5" s="54" t="s">
        <v>161</v>
      </c>
      <c r="F5" s="54" t="s">
        <v>161</v>
      </c>
      <c r="G5" s="54" t="s">
        <v>161</v>
      </c>
      <c r="H5" s="54" t="s">
        <v>161</v>
      </c>
      <c r="I5" s="54" t="s">
        <v>161</v>
      </c>
      <c r="J5" s="54" t="s">
        <v>161</v>
      </c>
      <c r="T5" s="11"/>
    </row>
    <row r="6" spans="1:20" ht="15.75" x14ac:dyDescent="0.25">
      <c r="A6" s="23">
        <v>2</v>
      </c>
      <c r="B6" s="45" t="str">
        <f>Demographics!B8</f>
        <v>Dheer Kot Sattian</v>
      </c>
      <c r="C6" s="54" t="s">
        <v>161</v>
      </c>
      <c r="D6" s="54" t="s">
        <v>161</v>
      </c>
      <c r="E6" s="54" t="s">
        <v>161</v>
      </c>
      <c r="F6" s="54" t="s">
        <v>161</v>
      </c>
      <c r="G6" s="54" t="s">
        <v>161</v>
      </c>
      <c r="H6" s="54" t="s">
        <v>161</v>
      </c>
      <c r="I6" s="54" t="s">
        <v>161</v>
      </c>
      <c r="J6" s="54" t="s">
        <v>161</v>
      </c>
      <c r="T6" s="11"/>
    </row>
    <row r="7" spans="1:20" ht="15.75" x14ac:dyDescent="0.25">
      <c r="A7" s="23">
        <v>3</v>
      </c>
      <c r="B7" s="45" t="str">
        <f>Demographics!B9</f>
        <v>Darnoian</v>
      </c>
      <c r="C7" s="54" t="s">
        <v>161</v>
      </c>
      <c r="D7" s="54" t="s">
        <v>161</v>
      </c>
      <c r="E7" s="54" t="s">
        <v>161</v>
      </c>
      <c r="F7" s="54" t="s">
        <v>161</v>
      </c>
      <c r="G7" s="54" t="s">
        <v>161</v>
      </c>
      <c r="H7" s="54" t="s">
        <v>161</v>
      </c>
      <c r="I7" s="54" t="s">
        <v>161</v>
      </c>
      <c r="J7" s="54" t="s">
        <v>161</v>
      </c>
      <c r="T7" s="11"/>
    </row>
    <row r="8" spans="1:20" ht="15.75" x14ac:dyDescent="0.25">
      <c r="A8" s="23">
        <v>4</v>
      </c>
      <c r="B8" s="45" t="str">
        <f>Demographics!B10</f>
        <v>Karor</v>
      </c>
      <c r="C8" s="54" t="s">
        <v>314</v>
      </c>
      <c r="D8" s="54" t="s">
        <v>314</v>
      </c>
      <c r="E8" s="54" t="s">
        <v>314</v>
      </c>
      <c r="F8" s="54" t="s">
        <v>314</v>
      </c>
      <c r="G8" s="54" t="s">
        <v>314</v>
      </c>
      <c r="H8" s="54" t="s">
        <v>314</v>
      </c>
      <c r="I8" s="54" t="s">
        <v>314</v>
      </c>
      <c r="J8" s="54" t="s">
        <v>314</v>
      </c>
      <c r="T8" s="11"/>
    </row>
    <row r="9" spans="1:20" ht="15.75" x14ac:dyDescent="0.25">
      <c r="A9" s="23">
        <v>5</v>
      </c>
      <c r="B9" s="45" t="str">
        <f>Demographics!B11</f>
        <v>Kotli Sattian</v>
      </c>
      <c r="C9" s="54" t="s">
        <v>161</v>
      </c>
      <c r="D9" s="54" t="s">
        <v>161</v>
      </c>
      <c r="E9" s="54" t="s">
        <v>161</v>
      </c>
      <c r="F9" s="54" t="s">
        <v>161</v>
      </c>
      <c r="G9" s="54" t="s">
        <v>161</v>
      </c>
      <c r="H9" s="54" t="s">
        <v>161</v>
      </c>
      <c r="I9" s="54" t="s">
        <v>161</v>
      </c>
      <c r="J9" s="54" t="s">
        <v>161</v>
      </c>
      <c r="T9" s="11"/>
    </row>
    <row r="10" spans="1:20" ht="15.75" x14ac:dyDescent="0.25">
      <c r="A10" s="23">
        <v>6</v>
      </c>
      <c r="B10" s="45" t="str">
        <f>Demographics!B12</f>
        <v>Lehtrar</v>
      </c>
      <c r="C10" s="54" t="s">
        <v>161</v>
      </c>
      <c r="D10" s="54" t="s">
        <v>161</v>
      </c>
      <c r="E10" s="54" t="s">
        <v>161</v>
      </c>
      <c r="F10" s="54" t="s">
        <v>161</v>
      </c>
      <c r="G10" s="54" t="s">
        <v>161</v>
      </c>
      <c r="H10" s="54" t="s">
        <v>161</v>
      </c>
      <c r="I10" s="54" t="s">
        <v>161</v>
      </c>
      <c r="J10" s="54" t="s">
        <v>161</v>
      </c>
      <c r="T10" s="11"/>
    </row>
    <row r="11" spans="1:20" ht="15.75" x14ac:dyDescent="0.25">
      <c r="A11" s="23">
        <v>7</v>
      </c>
      <c r="B11" s="45" t="str">
        <f>Demographics!B13</f>
        <v>Maloot Sattian</v>
      </c>
      <c r="C11" s="54" t="s">
        <v>161</v>
      </c>
      <c r="D11" s="54" t="s">
        <v>161</v>
      </c>
      <c r="E11" s="54" t="s">
        <v>161</v>
      </c>
      <c r="F11" s="54" t="s">
        <v>161</v>
      </c>
      <c r="G11" s="54" t="s">
        <v>161</v>
      </c>
      <c r="H11" s="54" t="s">
        <v>161</v>
      </c>
      <c r="I11" s="54" t="s">
        <v>161</v>
      </c>
      <c r="J11" s="54" t="s">
        <v>161</v>
      </c>
      <c r="T11" s="11"/>
    </row>
    <row r="12" spans="1:20" ht="15.75" x14ac:dyDescent="0.25">
      <c r="A12" s="23">
        <v>8</v>
      </c>
      <c r="B12" s="45" t="str">
        <f>Demographics!B14</f>
        <v>Santh Saroola</v>
      </c>
      <c r="C12" s="54" t="s">
        <v>161</v>
      </c>
      <c r="D12" s="54" t="s">
        <v>161</v>
      </c>
      <c r="E12" s="54" t="s">
        <v>161</v>
      </c>
      <c r="F12" s="54" t="s">
        <v>161</v>
      </c>
      <c r="G12" s="54" t="s">
        <v>161</v>
      </c>
      <c r="H12" s="54" t="s">
        <v>161</v>
      </c>
      <c r="I12" s="54" t="s">
        <v>161</v>
      </c>
      <c r="J12" s="54" t="s">
        <v>161</v>
      </c>
      <c r="T12" s="11"/>
    </row>
    <row r="13" spans="1:20" x14ac:dyDescent="0.25">
      <c r="A13" s="23">
        <v>9</v>
      </c>
      <c r="B13" s="45" t="str">
        <f>Demographics!B15</f>
        <v>Waghal/Dhanda</v>
      </c>
      <c r="C13" s="54" t="s">
        <v>161</v>
      </c>
      <c r="D13" s="54" t="s">
        <v>161</v>
      </c>
      <c r="E13" s="54" t="s">
        <v>161</v>
      </c>
      <c r="F13" s="54" t="s">
        <v>161</v>
      </c>
      <c r="G13" s="54" t="s">
        <v>161</v>
      </c>
      <c r="H13" s="54" t="s">
        <v>161</v>
      </c>
      <c r="I13" s="54" t="s">
        <v>161</v>
      </c>
      <c r="J13" s="54" t="s">
        <v>161</v>
      </c>
    </row>
  </sheetData>
  <mergeCells count="2">
    <mergeCell ref="A1:J1"/>
    <mergeCell ref="A2:J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sqref="A1:H1"/>
    </sheetView>
  </sheetViews>
  <sheetFormatPr defaultRowHeight="15" x14ac:dyDescent="0.25"/>
  <cols>
    <col min="1" max="1" width="7.5703125" customWidth="1"/>
    <col min="2" max="2" width="22" customWidth="1"/>
    <col min="3" max="3" width="11.140625" customWidth="1"/>
    <col min="4" max="4" width="13.42578125" customWidth="1"/>
    <col min="5" max="5" width="11.7109375" customWidth="1"/>
    <col min="6" max="6" width="9.5703125" customWidth="1"/>
    <col min="7" max="7" width="10.85546875" customWidth="1"/>
    <col min="8" max="8" width="11.5703125" customWidth="1"/>
  </cols>
  <sheetData>
    <row r="1" spans="1:18" x14ac:dyDescent="0.25">
      <c r="A1" s="117" t="s">
        <v>25</v>
      </c>
      <c r="B1" s="117"/>
      <c r="C1" s="117"/>
      <c r="D1" s="117"/>
      <c r="E1" s="117"/>
      <c r="F1" s="117"/>
      <c r="G1" s="117"/>
      <c r="H1" s="117"/>
      <c r="I1" s="4"/>
      <c r="J1" s="4"/>
      <c r="K1" s="4"/>
      <c r="L1" s="4"/>
    </row>
    <row r="2" spans="1:18" ht="15.75" x14ac:dyDescent="0.25">
      <c r="A2" s="117" t="s">
        <v>336</v>
      </c>
      <c r="B2" s="117"/>
      <c r="C2" s="117"/>
      <c r="D2" s="117"/>
      <c r="E2" s="117"/>
      <c r="F2" s="117"/>
      <c r="G2" s="117"/>
      <c r="H2" s="117"/>
      <c r="I2" s="4"/>
      <c r="J2" s="4"/>
      <c r="K2" s="4"/>
      <c r="L2" s="9"/>
      <c r="M2" s="9"/>
      <c r="N2" s="9"/>
      <c r="O2" s="9"/>
      <c r="P2" s="9"/>
      <c r="Q2" s="9"/>
    </row>
    <row r="3" spans="1:18" ht="15.75" x14ac:dyDescent="0.25">
      <c r="R3" s="10"/>
    </row>
    <row r="4" spans="1:18" ht="30" x14ac:dyDescent="0.25">
      <c r="A4" s="63" t="s">
        <v>0</v>
      </c>
      <c r="B4" s="15" t="s">
        <v>1</v>
      </c>
      <c r="C4" s="15" t="s">
        <v>17</v>
      </c>
      <c r="D4" s="15" t="s">
        <v>18</v>
      </c>
      <c r="E4" s="15" t="s">
        <v>21</v>
      </c>
      <c r="F4" s="15" t="s">
        <v>19</v>
      </c>
      <c r="G4" s="15" t="s">
        <v>20</v>
      </c>
      <c r="H4" s="15" t="s">
        <v>22</v>
      </c>
      <c r="I4" s="46"/>
      <c r="R4" s="10"/>
    </row>
    <row r="5" spans="1:18" ht="15.75" x14ac:dyDescent="0.25">
      <c r="A5" s="23">
        <v>1</v>
      </c>
      <c r="B5" s="45" t="str">
        <f>Demographics!B7</f>
        <v>Bhattian</v>
      </c>
      <c r="C5" s="54" t="s">
        <v>288</v>
      </c>
      <c r="D5" s="23" t="s">
        <v>289</v>
      </c>
      <c r="E5" s="54" t="s">
        <v>286</v>
      </c>
      <c r="F5" s="54">
        <v>1</v>
      </c>
      <c r="G5" s="54" t="s">
        <v>287</v>
      </c>
      <c r="H5" s="54">
        <v>0</v>
      </c>
      <c r="I5" s="46"/>
      <c r="R5" s="11"/>
    </row>
    <row r="6" spans="1:18" ht="15.75" x14ac:dyDescent="0.25">
      <c r="A6" s="23">
        <v>2</v>
      </c>
      <c r="B6" s="45" t="str">
        <f>Demographics!B8</f>
        <v>Dheer Kot Sattian</v>
      </c>
      <c r="C6" s="54" t="s">
        <v>288</v>
      </c>
      <c r="D6" s="23" t="s">
        <v>289</v>
      </c>
      <c r="E6" s="54" t="s">
        <v>286</v>
      </c>
      <c r="F6" s="54">
        <v>1</v>
      </c>
      <c r="G6" s="54" t="s">
        <v>287</v>
      </c>
      <c r="H6" s="54">
        <v>0</v>
      </c>
      <c r="I6" s="46"/>
      <c r="R6" s="11"/>
    </row>
    <row r="7" spans="1:18" ht="15.75" x14ac:dyDescent="0.25">
      <c r="A7" s="23">
        <v>3</v>
      </c>
      <c r="B7" s="45" t="str">
        <f>Demographics!B9</f>
        <v>Darnoian</v>
      </c>
      <c r="C7" s="54" t="s">
        <v>288</v>
      </c>
      <c r="D7" s="23" t="s">
        <v>289</v>
      </c>
      <c r="E7" s="54" t="s">
        <v>286</v>
      </c>
      <c r="F7" s="54">
        <v>1</v>
      </c>
      <c r="G7" s="54" t="s">
        <v>287</v>
      </c>
      <c r="H7" s="54">
        <v>0</v>
      </c>
      <c r="I7" s="46"/>
      <c r="R7" s="11"/>
    </row>
    <row r="8" spans="1:18" ht="15.75" x14ac:dyDescent="0.25">
      <c r="A8" s="23">
        <v>4</v>
      </c>
      <c r="B8" s="45" t="str">
        <f>Demographics!B10</f>
        <v>Karor</v>
      </c>
      <c r="C8" s="54" t="s">
        <v>288</v>
      </c>
      <c r="D8" s="23" t="s">
        <v>289</v>
      </c>
      <c r="E8" s="54" t="s">
        <v>286</v>
      </c>
      <c r="F8" s="54">
        <v>1</v>
      </c>
      <c r="G8" s="54" t="s">
        <v>287</v>
      </c>
      <c r="H8" s="54">
        <v>0</v>
      </c>
      <c r="I8" s="46"/>
      <c r="R8" s="11"/>
    </row>
    <row r="9" spans="1:18" ht="15.75" x14ac:dyDescent="0.25">
      <c r="A9" s="23">
        <v>5</v>
      </c>
      <c r="B9" s="45" t="str">
        <f>Demographics!B11</f>
        <v>Kotli Sattian</v>
      </c>
      <c r="C9" s="54" t="s">
        <v>288</v>
      </c>
      <c r="D9" s="23" t="s">
        <v>289</v>
      </c>
      <c r="E9" s="54" t="s">
        <v>286</v>
      </c>
      <c r="F9" s="54">
        <v>1</v>
      </c>
      <c r="G9" s="54" t="s">
        <v>287</v>
      </c>
      <c r="H9" s="54">
        <v>0</v>
      </c>
      <c r="I9" s="46"/>
      <c r="R9" s="11"/>
    </row>
    <row r="10" spans="1:18" ht="15.75" x14ac:dyDescent="0.25">
      <c r="A10" s="23">
        <v>6</v>
      </c>
      <c r="B10" s="45" t="str">
        <f>Demographics!B12</f>
        <v>Lehtrar</v>
      </c>
      <c r="C10" s="54" t="s">
        <v>288</v>
      </c>
      <c r="D10" s="23">
        <v>12476</v>
      </c>
      <c r="E10" s="54" t="s">
        <v>286</v>
      </c>
      <c r="F10" s="54">
        <v>1</v>
      </c>
      <c r="G10" s="54" t="s">
        <v>287</v>
      </c>
      <c r="H10" s="54">
        <v>0</v>
      </c>
      <c r="I10" s="46"/>
      <c r="R10" s="11"/>
    </row>
    <row r="11" spans="1:18" ht="15.75" x14ac:dyDescent="0.25">
      <c r="A11" s="23">
        <v>7</v>
      </c>
      <c r="B11" s="45" t="str">
        <f>Demographics!B13</f>
        <v>Maloot Sattian</v>
      </c>
      <c r="C11" s="54" t="s">
        <v>288</v>
      </c>
      <c r="D11" s="23">
        <v>12476</v>
      </c>
      <c r="E11" s="54" t="s">
        <v>286</v>
      </c>
      <c r="F11" s="54">
        <v>1</v>
      </c>
      <c r="G11" s="54" t="s">
        <v>287</v>
      </c>
      <c r="H11" s="54">
        <v>0</v>
      </c>
      <c r="I11" s="46"/>
      <c r="R11" s="11"/>
    </row>
    <row r="12" spans="1:18" ht="15.75" x14ac:dyDescent="0.25">
      <c r="A12" s="23">
        <v>8</v>
      </c>
      <c r="B12" s="45" t="str">
        <f>Demographics!B14</f>
        <v>Santh Saroola</v>
      </c>
      <c r="C12" s="54" t="s">
        <v>288</v>
      </c>
      <c r="D12" s="23" t="s">
        <v>290</v>
      </c>
      <c r="E12" s="54" t="s">
        <v>286</v>
      </c>
      <c r="F12" s="54">
        <v>1</v>
      </c>
      <c r="G12" s="54" t="s">
        <v>292</v>
      </c>
      <c r="H12" s="54">
        <v>0</v>
      </c>
      <c r="I12" s="46"/>
      <c r="R12" s="11"/>
    </row>
    <row r="13" spans="1:18" x14ac:dyDescent="0.25">
      <c r="A13" s="23">
        <v>9</v>
      </c>
      <c r="B13" s="45" t="str">
        <f>Demographics!B15</f>
        <v>Waghal/Dhanda</v>
      </c>
      <c r="C13" s="54" t="s">
        <v>288</v>
      </c>
      <c r="D13" s="23" t="s">
        <v>291</v>
      </c>
      <c r="E13" s="54" t="s">
        <v>286</v>
      </c>
      <c r="F13" s="54">
        <v>1</v>
      </c>
      <c r="G13" s="54" t="s">
        <v>293</v>
      </c>
      <c r="H13" s="54">
        <v>0</v>
      </c>
      <c r="I13" s="46"/>
    </row>
    <row r="14" spans="1:18" x14ac:dyDescent="0.25">
      <c r="A14" s="46"/>
      <c r="B14" s="74"/>
      <c r="C14" s="46"/>
      <c r="D14" s="46"/>
      <c r="E14" s="46"/>
      <c r="F14" s="46"/>
      <c r="G14" s="46"/>
      <c r="H14" s="46"/>
      <c r="I14" s="46"/>
    </row>
  </sheetData>
  <mergeCells count="2">
    <mergeCell ref="A1:H1"/>
    <mergeCell ref="A2:H2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sqref="A1:H1"/>
    </sheetView>
  </sheetViews>
  <sheetFormatPr defaultRowHeight="15" x14ac:dyDescent="0.25"/>
  <cols>
    <col min="1" max="1" width="7.5703125" customWidth="1"/>
    <col min="2" max="2" width="16.5703125" customWidth="1"/>
    <col min="3" max="3" width="16.42578125" style="1" customWidth="1"/>
    <col min="4" max="4" width="12.7109375" style="1" customWidth="1"/>
    <col min="5" max="5" width="11.7109375" customWidth="1"/>
    <col min="6" max="6" width="11.28515625" customWidth="1"/>
    <col min="7" max="7" width="10.85546875" customWidth="1"/>
    <col min="8" max="8" width="11.5703125" style="1" customWidth="1"/>
  </cols>
  <sheetData>
    <row r="1" spans="1:18" x14ac:dyDescent="0.25">
      <c r="A1" s="117" t="s">
        <v>27</v>
      </c>
      <c r="B1" s="117"/>
      <c r="C1" s="117"/>
      <c r="D1" s="117"/>
      <c r="E1" s="117"/>
      <c r="F1" s="117"/>
      <c r="G1" s="117"/>
      <c r="H1" s="117"/>
      <c r="I1" s="4"/>
      <c r="J1" s="4"/>
      <c r="K1" s="4"/>
      <c r="L1" s="4"/>
    </row>
    <row r="2" spans="1:18" ht="15.75" x14ac:dyDescent="0.25">
      <c r="A2" s="117" t="s">
        <v>320</v>
      </c>
      <c r="B2" s="117"/>
      <c r="C2" s="117"/>
      <c r="D2" s="117"/>
      <c r="E2" s="117"/>
      <c r="F2" s="117"/>
      <c r="G2" s="117"/>
      <c r="H2" s="117"/>
      <c r="I2" s="4"/>
      <c r="J2" s="4"/>
      <c r="K2" s="4"/>
      <c r="L2" s="9"/>
      <c r="M2" s="9"/>
      <c r="N2" s="9"/>
      <c r="O2" s="9"/>
      <c r="P2" s="9"/>
      <c r="Q2" s="9"/>
    </row>
    <row r="3" spans="1:18" ht="15.75" x14ac:dyDescent="0.25">
      <c r="R3" s="10"/>
    </row>
    <row r="4" spans="1:18" ht="30" x14ac:dyDescent="0.25">
      <c r="A4" s="63" t="s">
        <v>0</v>
      </c>
      <c r="B4" s="15" t="s">
        <v>1</v>
      </c>
      <c r="C4" s="15" t="s">
        <v>17</v>
      </c>
      <c r="D4" s="15" t="s">
        <v>18</v>
      </c>
      <c r="E4" s="15" t="s">
        <v>21</v>
      </c>
      <c r="F4" s="15" t="s">
        <v>19</v>
      </c>
      <c r="G4" s="15" t="s">
        <v>20</v>
      </c>
      <c r="H4" s="15" t="s">
        <v>22</v>
      </c>
      <c r="I4" s="46"/>
      <c r="J4" s="46"/>
      <c r="R4" s="10"/>
    </row>
    <row r="5" spans="1:18" ht="15.75" x14ac:dyDescent="0.25">
      <c r="A5" s="23">
        <v>1</v>
      </c>
      <c r="B5" s="55" t="str">
        <f>Demographics!B7</f>
        <v>Bhattian</v>
      </c>
      <c r="C5" s="23" t="s">
        <v>321</v>
      </c>
      <c r="D5" s="23">
        <v>102902</v>
      </c>
      <c r="E5" s="23" t="s">
        <v>285</v>
      </c>
      <c r="F5" s="23">
        <v>1</v>
      </c>
      <c r="G5" s="23" t="s">
        <v>326</v>
      </c>
      <c r="H5" s="23">
        <v>1</v>
      </c>
      <c r="I5" s="46"/>
      <c r="J5" s="46"/>
      <c r="R5" s="11"/>
    </row>
    <row r="6" spans="1:18" ht="15.75" x14ac:dyDescent="0.25">
      <c r="A6" s="23">
        <v>2</v>
      </c>
      <c r="B6" s="55" t="str">
        <f>Demographics!B8</f>
        <v>Dheer Kot Sattian</v>
      </c>
      <c r="C6" s="23" t="s">
        <v>321</v>
      </c>
      <c r="D6" s="23">
        <v>105293</v>
      </c>
      <c r="E6" s="23" t="s">
        <v>285</v>
      </c>
      <c r="F6" s="23">
        <v>1</v>
      </c>
      <c r="G6" s="23" t="s">
        <v>327</v>
      </c>
      <c r="H6" s="23">
        <v>1</v>
      </c>
      <c r="I6" s="46"/>
      <c r="J6" s="46"/>
      <c r="R6" s="11"/>
    </row>
    <row r="7" spans="1:18" ht="15.75" x14ac:dyDescent="0.25">
      <c r="A7" s="23">
        <v>3</v>
      </c>
      <c r="B7" s="55" t="str">
        <f>Demographics!B9</f>
        <v>Darnoian</v>
      </c>
      <c r="C7" s="23" t="s">
        <v>321</v>
      </c>
      <c r="D7" s="23">
        <v>905011</v>
      </c>
      <c r="E7" s="23" t="s">
        <v>285</v>
      </c>
      <c r="F7" s="23">
        <v>1</v>
      </c>
      <c r="G7" s="23" t="s">
        <v>328</v>
      </c>
      <c r="H7" s="23">
        <v>1</v>
      </c>
      <c r="I7" s="46"/>
      <c r="J7" s="46"/>
      <c r="R7" s="11"/>
    </row>
    <row r="8" spans="1:18" ht="15.75" x14ac:dyDescent="0.25">
      <c r="A8" s="23">
        <v>4</v>
      </c>
      <c r="B8" s="55" t="str">
        <f>Demographics!B10</f>
        <v>Karor</v>
      </c>
      <c r="C8" s="23" t="s">
        <v>321</v>
      </c>
      <c r="D8" s="23" t="s">
        <v>322</v>
      </c>
      <c r="E8" s="23" t="s">
        <v>285</v>
      </c>
      <c r="F8" s="23">
        <v>1</v>
      </c>
      <c r="G8" s="23" t="s">
        <v>329</v>
      </c>
      <c r="H8" s="23">
        <v>1</v>
      </c>
      <c r="I8" s="46"/>
      <c r="J8" s="46"/>
      <c r="R8" s="11"/>
    </row>
    <row r="9" spans="1:18" ht="15.75" x14ac:dyDescent="0.25">
      <c r="A9" s="23">
        <v>5</v>
      </c>
      <c r="B9" s="55" t="s">
        <v>360</v>
      </c>
      <c r="C9" s="23" t="s">
        <v>321</v>
      </c>
      <c r="D9" s="23">
        <v>102902</v>
      </c>
      <c r="E9" s="23" t="s">
        <v>285</v>
      </c>
      <c r="F9" s="23">
        <v>1</v>
      </c>
      <c r="G9" s="23" t="s">
        <v>326</v>
      </c>
      <c r="H9" s="23">
        <v>1</v>
      </c>
      <c r="I9" s="46"/>
      <c r="J9" s="46"/>
      <c r="R9" s="11"/>
    </row>
    <row r="10" spans="1:18" ht="15.75" x14ac:dyDescent="0.25">
      <c r="A10" s="23">
        <v>6</v>
      </c>
      <c r="B10" s="55" t="str">
        <f>Demographics!B11</f>
        <v>Kotli Sattian</v>
      </c>
      <c r="C10" s="23" t="s">
        <v>321</v>
      </c>
      <c r="D10" s="23" t="s">
        <v>323</v>
      </c>
      <c r="E10" s="23" t="s">
        <v>285</v>
      </c>
      <c r="F10" s="23">
        <v>1</v>
      </c>
      <c r="G10" s="23" t="s">
        <v>330</v>
      </c>
      <c r="H10" s="23">
        <v>2</v>
      </c>
      <c r="I10" s="46"/>
      <c r="J10" s="46"/>
      <c r="R10" s="11"/>
    </row>
    <row r="11" spans="1:18" ht="15.75" x14ac:dyDescent="0.25">
      <c r="A11" s="23">
        <v>7</v>
      </c>
      <c r="B11" s="55" t="str">
        <f>Demographics!B12</f>
        <v>Lehtrar</v>
      </c>
      <c r="C11" s="23" t="s">
        <v>321</v>
      </c>
      <c r="D11" s="23">
        <v>102467</v>
      </c>
      <c r="E11" s="23" t="s">
        <v>285</v>
      </c>
      <c r="F11" s="23">
        <v>1</v>
      </c>
      <c r="G11" s="23" t="s">
        <v>331</v>
      </c>
      <c r="H11" s="23">
        <v>2</v>
      </c>
      <c r="I11" s="46"/>
      <c r="J11" s="46"/>
      <c r="R11" s="11"/>
    </row>
    <row r="12" spans="1:18" ht="15.75" x14ac:dyDescent="0.25">
      <c r="A12" s="23">
        <v>8</v>
      </c>
      <c r="B12" s="55" t="str">
        <f>Demographics!B13</f>
        <v>Maloot Sattian</v>
      </c>
      <c r="C12" s="23" t="s">
        <v>321</v>
      </c>
      <c r="D12" s="23" t="s">
        <v>324</v>
      </c>
      <c r="E12" s="23" t="s">
        <v>285</v>
      </c>
      <c r="F12" s="23">
        <v>1</v>
      </c>
      <c r="G12" s="23" t="s">
        <v>332</v>
      </c>
      <c r="H12" s="23">
        <v>1</v>
      </c>
      <c r="I12" s="46"/>
      <c r="J12" s="46"/>
      <c r="R12" s="11"/>
    </row>
    <row r="13" spans="1:18" ht="15.75" x14ac:dyDescent="0.25">
      <c r="A13" s="23">
        <v>9</v>
      </c>
      <c r="B13" s="55" t="str">
        <f>Demographics!B14</f>
        <v>Santh Saroola</v>
      </c>
      <c r="C13" s="23" t="s">
        <v>321</v>
      </c>
      <c r="D13" s="23" t="s">
        <v>325</v>
      </c>
      <c r="E13" s="23" t="s">
        <v>285</v>
      </c>
      <c r="F13" s="23">
        <v>1</v>
      </c>
      <c r="G13" s="23" t="s">
        <v>333</v>
      </c>
      <c r="H13" s="23">
        <v>1</v>
      </c>
      <c r="I13" s="46"/>
      <c r="J13" s="46"/>
      <c r="R13" s="11"/>
    </row>
    <row r="14" spans="1:18" x14ac:dyDescent="0.25">
      <c r="A14" s="23">
        <v>10</v>
      </c>
      <c r="B14" s="55" t="str">
        <f>Demographics!B15</f>
        <v>Waghal/Dhanda</v>
      </c>
      <c r="C14" s="23" t="s">
        <v>321</v>
      </c>
      <c r="D14" s="23" t="s">
        <v>301</v>
      </c>
      <c r="E14" s="23" t="s">
        <v>285</v>
      </c>
      <c r="F14" s="23">
        <v>1</v>
      </c>
      <c r="G14" s="23" t="s">
        <v>334</v>
      </c>
      <c r="H14" s="23">
        <v>1</v>
      </c>
      <c r="I14" s="46"/>
      <c r="J14" s="46"/>
    </row>
    <row r="15" spans="1:18" x14ac:dyDescent="0.25">
      <c r="A15" s="46"/>
      <c r="B15" s="46"/>
      <c r="C15" s="61"/>
      <c r="D15" s="61"/>
      <c r="E15" s="46"/>
      <c r="F15" s="46"/>
      <c r="G15" s="46"/>
      <c r="H15" s="61"/>
      <c r="I15" s="46"/>
      <c r="J15" s="46"/>
    </row>
  </sheetData>
  <mergeCells count="2">
    <mergeCell ref="A1:H1"/>
    <mergeCell ref="A2:H2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D1"/>
    </sheetView>
  </sheetViews>
  <sheetFormatPr defaultRowHeight="15" x14ac:dyDescent="0.25"/>
  <cols>
    <col min="1" max="1" width="7.5703125" customWidth="1"/>
    <col min="2" max="2" width="33.28515625" customWidth="1"/>
    <col min="3" max="3" width="20.140625" style="1" customWidth="1"/>
    <col min="4" max="4" width="18.85546875" style="1" customWidth="1"/>
  </cols>
  <sheetData>
    <row r="1" spans="1:14" x14ac:dyDescent="0.25">
      <c r="A1" s="117" t="s">
        <v>28</v>
      </c>
      <c r="B1" s="117"/>
      <c r="C1" s="117"/>
      <c r="D1" s="117"/>
      <c r="E1" s="4"/>
      <c r="F1" s="4"/>
      <c r="G1" s="4"/>
      <c r="H1" s="4"/>
    </row>
    <row r="2" spans="1:14" ht="15.75" x14ac:dyDescent="0.25">
      <c r="A2" s="116" t="s">
        <v>148</v>
      </c>
      <c r="B2" s="116"/>
      <c r="C2" s="116"/>
      <c r="D2" s="116"/>
      <c r="E2" s="4"/>
      <c r="F2" s="4"/>
      <c r="G2" s="4"/>
      <c r="H2" s="9"/>
      <c r="I2" s="9"/>
      <c r="J2" s="9"/>
      <c r="K2" s="9"/>
      <c r="L2" s="9"/>
      <c r="M2" s="9"/>
    </row>
    <row r="3" spans="1:14" ht="15.75" x14ac:dyDescent="0.25">
      <c r="A3" s="46"/>
      <c r="B3" s="46"/>
      <c r="C3" s="61"/>
      <c r="D3" s="61"/>
      <c r="N3" s="10"/>
    </row>
    <row r="4" spans="1:14" ht="15.75" x14ac:dyDescent="0.25">
      <c r="A4" s="63" t="s">
        <v>0</v>
      </c>
      <c r="B4" s="15" t="s">
        <v>1</v>
      </c>
      <c r="C4" s="15" t="s">
        <v>19</v>
      </c>
      <c r="D4" s="15" t="s">
        <v>22</v>
      </c>
      <c r="N4" s="10"/>
    </row>
    <row r="5" spans="1:14" ht="15.75" x14ac:dyDescent="0.25">
      <c r="A5" s="48">
        <f>Demographics!A7</f>
        <v>2</v>
      </c>
      <c r="B5" s="49" t="str">
        <f>Demographics!B7</f>
        <v>Bhattian</v>
      </c>
      <c r="C5" s="48">
        <v>12</v>
      </c>
      <c r="D5" s="48">
        <v>4</v>
      </c>
      <c r="N5" s="11"/>
    </row>
    <row r="6" spans="1:14" ht="15.75" x14ac:dyDescent="0.25">
      <c r="A6" s="48">
        <f>Demographics!A8</f>
        <v>3</v>
      </c>
      <c r="B6" s="49" t="str">
        <f>Demographics!B8</f>
        <v>Dheer Kot Sattian</v>
      </c>
      <c r="C6" s="48">
        <v>10</v>
      </c>
      <c r="D6" s="48">
        <v>4</v>
      </c>
      <c r="N6" s="11"/>
    </row>
    <row r="7" spans="1:14" ht="15.75" x14ac:dyDescent="0.25">
      <c r="A7" s="48">
        <f>Demographics!A9</f>
        <v>4</v>
      </c>
      <c r="B7" s="49" t="str">
        <f>Demographics!B9</f>
        <v>Darnoian</v>
      </c>
      <c r="C7" s="48">
        <v>14</v>
      </c>
      <c r="D7" s="48">
        <v>2</v>
      </c>
      <c r="N7" s="11"/>
    </row>
    <row r="8" spans="1:14" ht="15.75" x14ac:dyDescent="0.25">
      <c r="A8" s="48">
        <f>Demographics!A10</f>
        <v>5</v>
      </c>
      <c r="B8" s="49" t="str">
        <f>Demographics!B10</f>
        <v>Karor</v>
      </c>
      <c r="C8" s="48">
        <v>24</v>
      </c>
      <c r="D8" s="48">
        <v>8</v>
      </c>
      <c r="N8" s="11"/>
    </row>
    <row r="9" spans="1:14" ht="15.75" x14ac:dyDescent="0.25">
      <c r="A9" s="48">
        <f>Demographics!A11</f>
        <v>6</v>
      </c>
      <c r="B9" s="49" t="str">
        <f>Demographics!B11</f>
        <v>Kotli Sattian</v>
      </c>
      <c r="C9" s="48">
        <v>16</v>
      </c>
      <c r="D9" s="48">
        <v>2</v>
      </c>
      <c r="N9" s="11"/>
    </row>
    <row r="10" spans="1:14" ht="15.75" x14ac:dyDescent="0.25">
      <c r="A10" s="48">
        <f>Demographics!A12</f>
        <v>7</v>
      </c>
      <c r="B10" s="49" t="str">
        <f>Demographics!B12</f>
        <v>Lehtrar</v>
      </c>
      <c r="C10" s="48">
        <v>12</v>
      </c>
      <c r="D10" s="48">
        <v>4</v>
      </c>
      <c r="N10" s="11"/>
    </row>
    <row r="11" spans="1:14" ht="15.75" x14ac:dyDescent="0.25">
      <c r="A11" s="48">
        <f>Demographics!A13</f>
        <v>8</v>
      </c>
      <c r="B11" s="49" t="str">
        <f>Demographics!B13</f>
        <v>Maloot Sattian</v>
      </c>
      <c r="C11" s="48">
        <v>8</v>
      </c>
      <c r="D11" s="48">
        <v>4</v>
      </c>
      <c r="N11" s="11"/>
    </row>
    <row r="12" spans="1:14" ht="15.75" x14ac:dyDescent="0.25">
      <c r="A12" s="48">
        <f>Demographics!A14</f>
        <v>9</v>
      </c>
      <c r="B12" s="49" t="str">
        <f>Demographics!B14</f>
        <v>Santh Saroola</v>
      </c>
      <c r="C12" s="48">
        <v>8</v>
      </c>
      <c r="D12" s="48">
        <v>4</v>
      </c>
      <c r="N12" s="11"/>
    </row>
    <row r="13" spans="1:14" x14ac:dyDescent="0.25">
      <c r="A13" s="48">
        <f>Demographics!A15</f>
        <v>10</v>
      </c>
      <c r="B13" s="49" t="str">
        <f>Demographics!B15</f>
        <v>Waghal/Dhanda</v>
      </c>
      <c r="C13" s="48">
        <v>9</v>
      </c>
      <c r="D13" s="48">
        <v>5</v>
      </c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sqref="A1:H1"/>
    </sheetView>
  </sheetViews>
  <sheetFormatPr defaultRowHeight="15" x14ac:dyDescent="0.25"/>
  <cols>
    <col min="1" max="1" width="7.5703125" customWidth="1"/>
    <col min="2" max="2" width="16.85546875" customWidth="1"/>
    <col min="3" max="3" width="13.28515625" customWidth="1"/>
    <col min="4" max="4" width="16.42578125" customWidth="1"/>
    <col min="5" max="5" width="11.7109375" customWidth="1"/>
    <col min="6" max="6" width="11.28515625" customWidth="1"/>
    <col min="7" max="7" width="10.85546875" customWidth="1"/>
    <col min="8" max="8" width="11.5703125" customWidth="1"/>
  </cols>
  <sheetData>
    <row r="1" spans="1:18" x14ac:dyDescent="0.25">
      <c r="A1" s="117" t="s">
        <v>29</v>
      </c>
      <c r="B1" s="117"/>
      <c r="C1" s="117"/>
      <c r="D1" s="117"/>
      <c r="E1" s="117"/>
      <c r="F1" s="117"/>
      <c r="G1" s="117"/>
      <c r="H1" s="117"/>
      <c r="I1" s="4"/>
      <c r="J1" s="4"/>
      <c r="K1" s="4"/>
      <c r="L1" s="4"/>
    </row>
    <row r="2" spans="1:18" ht="15.75" x14ac:dyDescent="0.25">
      <c r="A2" s="117" t="s">
        <v>336</v>
      </c>
      <c r="B2" s="117"/>
      <c r="C2" s="117"/>
      <c r="D2" s="117"/>
      <c r="E2" s="117"/>
      <c r="F2" s="117"/>
      <c r="G2" s="117"/>
      <c r="H2" s="117"/>
      <c r="I2" s="4"/>
      <c r="J2" s="4"/>
      <c r="K2" s="4"/>
      <c r="L2" s="9"/>
      <c r="M2" s="9"/>
      <c r="N2" s="9"/>
      <c r="O2" s="9"/>
      <c r="P2" s="9"/>
      <c r="Q2" s="9"/>
    </row>
    <row r="3" spans="1:18" ht="15.75" x14ac:dyDescent="0.25">
      <c r="R3" s="10"/>
    </row>
    <row r="4" spans="1:18" ht="45" x14ac:dyDescent="0.25">
      <c r="A4" s="63" t="s">
        <v>0</v>
      </c>
      <c r="B4" s="15" t="s">
        <v>1</v>
      </c>
      <c r="C4" s="15" t="s">
        <v>31</v>
      </c>
      <c r="D4" s="15" t="s">
        <v>18</v>
      </c>
      <c r="E4" s="15" t="s">
        <v>21</v>
      </c>
      <c r="F4" s="15" t="s">
        <v>30</v>
      </c>
      <c r="G4" s="15" t="s">
        <v>19</v>
      </c>
      <c r="H4" s="15" t="s">
        <v>22</v>
      </c>
      <c r="I4" s="46"/>
      <c r="R4" s="10"/>
    </row>
    <row r="5" spans="1:18" ht="15.75" x14ac:dyDescent="0.25">
      <c r="A5" s="23">
        <v>1</v>
      </c>
      <c r="B5" s="45" t="str">
        <f>Demographics!B7</f>
        <v>Bhattian</v>
      </c>
      <c r="C5" s="54" t="s">
        <v>294</v>
      </c>
      <c r="D5" s="23" t="s">
        <v>295</v>
      </c>
      <c r="E5" s="54" t="s">
        <v>285</v>
      </c>
      <c r="F5" s="54">
        <v>220</v>
      </c>
      <c r="G5" s="54">
        <v>1</v>
      </c>
      <c r="H5" s="54">
        <v>0</v>
      </c>
      <c r="I5" s="46"/>
      <c r="R5" s="11"/>
    </row>
    <row r="6" spans="1:18" ht="15.75" x14ac:dyDescent="0.25">
      <c r="A6" s="23">
        <v>2</v>
      </c>
      <c r="B6" s="45" t="str">
        <f>Demographics!B8</f>
        <v>Dheer Kot Sattian</v>
      </c>
      <c r="C6" s="54" t="s">
        <v>294</v>
      </c>
      <c r="D6" s="23" t="s">
        <v>295</v>
      </c>
      <c r="E6" s="54" t="s">
        <v>285</v>
      </c>
      <c r="F6" s="54">
        <v>220</v>
      </c>
      <c r="G6" s="54">
        <v>1</v>
      </c>
      <c r="H6" s="54">
        <v>0</v>
      </c>
      <c r="I6" s="46"/>
      <c r="R6" s="11"/>
    </row>
    <row r="7" spans="1:18" ht="15.75" x14ac:dyDescent="0.25">
      <c r="A7" s="23">
        <v>3</v>
      </c>
      <c r="B7" s="45" t="str">
        <f>Demographics!B9</f>
        <v>Darnoian</v>
      </c>
      <c r="C7" s="54" t="s">
        <v>294</v>
      </c>
      <c r="D7" s="23" t="s">
        <v>296</v>
      </c>
      <c r="E7" s="54" t="s">
        <v>285</v>
      </c>
      <c r="F7" s="54">
        <v>220</v>
      </c>
      <c r="G7" s="54">
        <v>1</v>
      </c>
      <c r="H7" s="54">
        <v>0</v>
      </c>
      <c r="I7" s="46"/>
      <c r="R7" s="11"/>
    </row>
    <row r="8" spans="1:18" ht="15.75" x14ac:dyDescent="0.25">
      <c r="A8" s="23">
        <v>4</v>
      </c>
      <c r="B8" s="45" t="str">
        <f>Demographics!B10</f>
        <v>Karor</v>
      </c>
      <c r="C8" s="54" t="s">
        <v>294</v>
      </c>
      <c r="D8" s="23" t="s">
        <v>297</v>
      </c>
      <c r="E8" s="54" t="s">
        <v>285</v>
      </c>
      <c r="F8" s="54">
        <v>220</v>
      </c>
      <c r="G8" s="54">
        <v>1</v>
      </c>
      <c r="H8" s="54">
        <v>0</v>
      </c>
      <c r="I8" s="46"/>
      <c r="R8" s="11"/>
    </row>
    <row r="9" spans="1:18" ht="15.75" x14ac:dyDescent="0.25">
      <c r="A9" s="23">
        <v>5</v>
      </c>
      <c r="B9" s="45" t="s">
        <v>142</v>
      </c>
      <c r="C9" s="54" t="s">
        <v>294</v>
      </c>
      <c r="D9" s="23" t="s">
        <v>295</v>
      </c>
      <c r="E9" s="54" t="s">
        <v>285</v>
      </c>
      <c r="F9" s="54">
        <v>220</v>
      </c>
      <c r="G9" s="54">
        <v>1</v>
      </c>
      <c r="H9" s="54">
        <v>0</v>
      </c>
      <c r="I9" s="46"/>
      <c r="R9" s="11"/>
    </row>
    <row r="10" spans="1:18" ht="15.75" x14ac:dyDescent="0.25">
      <c r="A10" s="23">
        <v>6</v>
      </c>
      <c r="B10" s="45" t="str">
        <f>Demographics!B11</f>
        <v>Kotli Sattian</v>
      </c>
      <c r="C10" s="54" t="s">
        <v>294</v>
      </c>
      <c r="D10" s="23" t="s">
        <v>298</v>
      </c>
      <c r="E10" s="54" t="s">
        <v>285</v>
      </c>
      <c r="F10" s="54">
        <v>220</v>
      </c>
      <c r="G10" s="54">
        <v>1</v>
      </c>
      <c r="H10" s="54">
        <v>0</v>
      </c>
      <c r="I10" s="46"/>
      <c r="R10" s="11"/>
    </row>
    <row r="11" spans="1:18" ht="15.75" x14ac:dyDescent="0.25">
      <c r="A11" s="23">
        <v>7</v>
      </c>
      <c r="B11" s="45" t="str">
        <f>Demographics!B12</f>
        <v>Lehtrar</v>
      </c>
      <c r="C11" s="54" t="s">
        <v>294</v>
      </c>
      <c r="D11" s="23">
        <v>102467</v>
      </c>
      <c r="E11" s="54" t="s">
        <v>285</v>
      </c>
      <c r="F11" s="54">
        <v>220</v>
      </c>
      <c r="G11" s="54">
        <v>1</v>
      </c>
      <c r="H11" s="54">
        <v>0</v>
      </c>
      <c r="I11" s="46"/>
      <c r="R11" s="11"/>
    </row>
    <row r="12" spans="1:18" ht="15.75" x14ac:dyDescent="0.25">
      <c r="A12" s="23">
        <v>8</v>
      </c>
      <c r="B12" s="45" t="str">
        <f>Demographics!B13</f>
        <v>Maloot Sattian</v>
      </c>
      <c r="C12" s="54" t="s">
        <v>294</v>
      </c>
      <c r="D12" s="23" t="s">
        <v>299</v>
      </c>
      <c r="E12" s="54" t="s">
        <v>285</v>
      </c>
      <c r="F12" s="54">
        <v>220</v>
      </c>
      <c r="G12" s="54">
        <v>1</v>
      </c>
      <c r="H12" s="54">
        <v>0</v>
      </c>
      <c r="I12" s="46"/>
      <c r="R12" s="11"/>
    </row>
    <row r="13" spans="1:18" ht="15.75" x14ac:dyDescent="0.25">
      <c r="A13" s="23">
        <v>9</v>
      </c>
      <c r="B13" s="45" t="str">
        <f>Demographics!B14</f>
        <v>Santh Saroola</v>
      </c>
      <c r="C13" s="54" t="s">
        <v>294</v>
      </c>
      <c r="D13" s="23" t="s">
        <v>300</v>
      </c>
      <c r="E13" s="54" t="s">
        <v>285</v>
      </c>
      <c r="F13" s="54">
        <v>220</v>
      </c>
      <c r="G13" s="54">
        <v>1</v>
      </c>
      <c r="H13" s="54">
        <v>0</v>
      </c>
      <c r="I13" s="46"/>
      <c r="R13" s="11"/>
    </row>
    <row r="14" spans="1:18" x14ac:dyDescent="0.25">
      <c r="A14" s="23">
        <v>10</v>
      </c>
      <c r="B14" s="45" t="str">
        <f>Demographics!B15</f>
        <v>Waghal/Dhanda</v>
      </c>
      <c r="C14" s="54" t="s">
        <v>294</v>
      </c>
      <c r="D14" s="23" t="s">
        <v>301</v>
      </c>
      <c r="E14" s="54" t="s">
        <v>285</v>
      </c>
      <c r="F14" s="54">
        <v>220</v>
      </c>
      <c r="G14" s="54">
        <v>1</v>
      </c>
      <c r="H14" s="54">
        <v>0</v>
      </c>
      <c r="I14" s="46"/>
    </row>
    <row r="15" spans="1:18" x14ac:dyDescent="0.25">
      <c r="A15" s="46"/>
      <c r="B15" s="46"/>
      <c r="C15" s="46"/>
      <c r="D15" s="46"/>
      <c r="E15" s="46"/>
      <c r="F15" s="46"/>
      <c r="G15" s="46"/>
      <c r="H15" s="46"/>
      <c r="I15" s="46"/>
    </row>
  </sheetData>
  <mergeCells count="2">
    <mergeCell ref="A1:H1"/>
    <mergeCell ref="A2:H2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sqref="A1:G1"/>
    </sheetView>
  </sheetViews>
  <sheetFormatPr defaultRowHeight="15" x14ac:dyDescent="0.25"/>
  <cols>
    <col min="1" max="1" width="7.5703125" customWidth="1"/>
    <col min="2" max="2" width="23.85546875" customWidth="1"/>
    <col min="3" max="3" width="20.42578125" customWidth="1"/>
    <col min="4" max="4" width="16.42578125" customWidth="1"/>
    <col min="5" max="5" width="11.7109375" customWidth="1"/>
    <col min="6" max="6" width="11.28515625" customWidth="1"/>
    <col min="7" max="7" width="11.5703125" customWidth="1"/>
  </cols>
  <sheetData>
    <row r="1" spans="1:17" x14ac:dyDescent="0.25">
      <c r="A1" s="117" t="s">
        <v>32</v>
      </c>
      <c r="B1" s="117"/>
      <c r="C1" s="117"/>
      <c r="D1" s="117"/>
      <c r="E1" s="117"/>
      <c r="F1" s="117"/>
      <c r="G1" s="117"/>
      <c r="H1" s="4"/>
      <c r="I1" s="4"/>
      <c r="J1" s="4"/>
      <c r="K1" s="4"/>
    </row>
    <row r="2" spans="1:17" ht="15.75" x14ac:dyDescent="0.25">
      <c r="A2" s="117" t="s">
        <v>337</v>
      </c>
      <c r="B2" s="117"/>
      <c r="C2" s="117"/>
      <c r="D2" s="117"/>
      <c r="E2" s="117"/>
      <c r="F2" s="117"/>
      <c r="G2" s="117"/>
      <c r="H2" s="4"/>
      <c r="I2" s="4"/>
      <c r="J2" s="4"/>
      <c r="K2" s="9"/>
      <c r="L2" s="9"/>
      <c r="M2" s="9"/>
      <c r="N2" s="9"/>
      <c r="O2" s="9"/>
      <c r="P2" s="9"/>
    </row>
    <row r="3" spans="1:17" ht="15.75" x14ac:dyDescent="0.25">
      <c r="Q3" s="10"/>
    </row>
    <row r="4" spans="1:17" ht="30" x14ac:dyDescent="0.25">
      <c r="A4" s="63" t="s">
        <v>0</v>
      </c>
      <c r="B4" s="15" t="s">
        <v>1</v>
      </c>
      <c r="C4" s="15" t="s">
        <v>17</v>
      </c>
      <c r="D4" s="15" t="s">
        <v>18</v>
      </c>
      <c r="E4" s="15" t="s">
        <v>21</v>
      </c>
      <c r="F4" s="15" t="s">
        <v>19</v>
      </c>
      <c r="G4" s="15" t="s">
        <v>22</v>
      </c>
      <c r="Q4" s="10"/>
    </row>
    <row r="5" spans="1:17" ht="15.75" x14ac:dyDescent="0.25">
      <c r="A5" s="23">
        <v>1</v>
      </c>
      <c r="B5" s="45" t="str">
        <f>Demographics!B7</f>
        <v>Bhattian</v>
      </c>
      <c r="C5" s="54" t="s">
        <v>161</v>
      </c>
      <c r="D5" s="54" t="s">
        <v>161</v>
      </c>
      <c r="E5" s="54" t="s">
        <v>161</v>
      </c>
      <c r="F5" s="54" t="s">
        <v>161</v>
      </c>
      <c r="G5" s="54" t="s">
        <v>161</v>
      </c>
      <c r="Q5" s="11"/>
    </row>
    <row r="6" spans="1:17" ht="15.75" x14ac:dyDescent="0.25">
      <c r="A6" s="23">
        <v>2</v>
      </c>
      <c r="B6" s="45" t="str">
        <f>Demographics!B8</f>
        <v>Dheer Kot Sattian</v>
      </c>
      <c r="C6" s="54" t="s">
        <v>161</v>
      </c>
      <c r="D6" s="54" t="s">
        <v>161</v>
      </c>
      <c r="E6" s="54" t="s">
        <v>161</v>
      </c>
      <c r="F6" s="54" t="s">
        <v>161</v>
      </c>
      <c r="G6" s="54" t="s">
        <v>161</v>
      </c>
      <c r="Q6" s="11"/>
    </row>
    <row r="7" spans="1:17" ht="15.75" x14ac:dyDescent="0.25">
      <c r="A7" s="23">
        <v>3</v>
      </c>
      <c r="B7" s="45" t="str">
        <f>Demographics!B9</f>
        <v>Darnoian</v>
      </c>
      <c r="C7" s="54" t="s">
        <v>161</v>
      </c>
      <c r="D7" s="54" t="s">
        <v>161</v>
      </c>
      <c r="E7" s="54" t="s">
        <v>161</v>
      </c>
      <c r="F7" s="54" t="s">
        <v>161</v>
      </c>
      <c r="G7" s="54" t="s">
        <v>161</v>
      </c>
      <c r="Q7" s="11"/>
    </row>
    <row r="8" spans="1:17" ht="15.75" x14ac:dyDescent="0.25">
      <c r="A8" s="23">
        <v>4</v>
      </c>
      <c r="B8" s="45" t="str">
        <f>Demographics!B10</f>
        <v>Karor</v>
      </c>
      <c r="C8" s="54" t="s">
        <v>161</v>
      </c>
      <c r="D8" s="54" t="s">
        <v>161</v>
      </c>
      <c r="E8" s="54" t="s">
        <v>161</v>
      </c>
      <c r="F8" s="54" t="s">
        <v>161</v>
      </c>
      <c r="G8" s="54" t="s">
        <v>161</v>
      </c>
      <c r="Q8" s="11"/>
    </row>
    <row r="9" spans="1:17" ht="15.75" x14ac:dyDescent="0.25">
      <c r="A9" s="23">
        <v>5</v>
      </c>
      <c r="B9" s="45" t="str">
        <f>Demographics!B11</f>
        <v>Kotli Sattian</v>
      </c>
      <c r="C9" s="54" t="s">
        <v>449</v>
      </c>
      <c r="D9" s="54" t="s">
        <v>448</v>
      </c>
      <c r="E9" s="54" t="s">
        <v>347</v>
      </c>
      <c r="F9" s="54">
        <v>1</v>
      </c>
      <c r="G9" s="54">
        <v>0</v>
      </c>
      <c r="Q9" s="11"/>
    </row>
    <row r="10" spans="1:17" ht="15.75" x14ac:dyDescent="0.25">
      <c r="A10" s="23">
        <v>6</v>
      </c>
      <c r="B10" s="45" t="str">
        <f>Demographics!B12</f>
        <v>Lehtrar</v>
      </c>
      <c r="C10" s="54" t="s">
        <v>161</v>
      </c>
      <c r="D10" s="54" t="s">
        <v>161</v>
      </c>
      <c r="E10" s="54" t="s">
        <v>161</v>
      </c>
      <c r="F10" s="54" t="s">
        <v>161</v>
      </c>
      <c r="G10" s="54" t="s">
        <v>161</v>
      </c>
      <c r="Q10" s="11"/>
    </row>
    <row r="11" spans="1:17" ht="15.75" x14ac:dyDescent="0.25">
      <c r="A11" s="23">
        <v>7</v>
      </c>
      <c r="B11" s="45" t="str">
        <f>Demographics!B13</f>
        <v>Maloot Sattian</v>
      </c>
      <c r="C11" s="54" t="s">
        <v>161</v>
      </c>
      <c r="D11" s="54" t="s">
        <v>161</v>
      </c>
      <c r="E11" s="54" t="s">
        <v>161</v>
      </c>
      <c r="F11" s="54" t="s">
        <v>161</v>
      </c>
      <c r="G11" s="54" t="s">
        <v>161</v>
      </c>
      <c r="Q11" s="11"/>
    </row>
    <row r="12" spans="1:17" ht="15.75" x14ac:dyDescent="0.25">
      <c r="A12" s="23">
        <v>8</v>
      </c>
      <c r="B12" s="45" t="str">
        <f>Demographics!B14</f>
        <v>Santh Saroola</v>
      </c>
      <c r="C12" s="54" t="s">
        <v>161</v>
      </c>
      <c r="D12" s="54" t="s">
        <v>161</v>
      </c>
      <c r="E12" s="54" t="s">
        <v>161</v>
      </c>
      <c r="F12" s="54" t="s">
        <v>161</v>
      </c>
      <c r="G12" s="54" t="s">
        <v>161</v>
      </c>
      <c r="Q12" s="11"/>
    </row>
    <row r="13" spans="1:17" x14ac:dyDescent="0.25">
      <c r="A13" s="23">
        <v>9</v>
      </c>
      <c r="B13" s="45" t="str">
        <f>Demographics!B15</f>
        <v>Waghal/Dhanda</v>
      </c>
      <c r="C13" s="54" t="s">
        <v>161</v>
      </c>
      <c r="D13" s="54" t="s">
        <v>161</v>
      </c>
      <c r="E13" s="54" t="s">
        <v>161</v>
      </c>
      <c r="F13" s="54" t="s">
        <v>161</v>
      </c>
      <c r="G13" s="54" t="s">
        <v>161</v>
      </c>
    </row>
    <row r="14" spans="1:17" x14ac:dyDescent="0.25">
      <c r="A14" s="46"/>
      <c r="B14" s="46"/>
      <c r="C14" s="46"/>
      <c r="D14" s="46"/>
      <c r="E14" s="46"/>
      <c r="F14" s="46"/>
      <c r="G14" s="46"/>
    </row>
  </sheetData>
  <mergeCells count="2">
    <mergeCell ref="A1:G1"/>
    <mergeCell ref="A2:G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Demographics</vt:lpstr>
      <vt:lpstr>HR</vt:lpstr>
      <vt:lpstr>CC ILR</vt:lpstr>
      <vt:lpstr>CC Freezer</vt:lpstr>
      <vt:lpstr>CC Cold Box</vt:lpstr>
      <vt:lpstr>CC Vaccine Carrier</vt:lpstr>
      <vt:lpstr>CC Ice Packs</vt:lpstr>
      <vt:lpstr>Voltage Stabilizer</vt:lpstr>
      <vt:lpstr>Generator</vt:lpstr>
      <vt:lpstr>Solar Power</vt:lpstr>
      <vt:lpstr>Android-Tab</vt:lpstr>
      <vt:lpstr>Motor bike</vt:lpstr>
      <vt:lpstr>UCwise Situation Analysis</vt:lpstr>
      <vt:lpstr>Session Calculation</vt:lpstr>
      <vt:lpstr>Vaccines</vt:lpstr>
      <vt:lpstr>Syringe equipment</vt:lpstr>
      <vt:lpstr>Supervision plan</vt:lpstr>
      <vt:lpstr>Waste Disposal Plan</vt:lpstr>
      <vt:lpstr>'Supervision plan'!OLE_LINK1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2025-01-08T12:19:52Z</dcterms:modified>
</cp:coreProperties>
</file>