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New folder\Local Disk\RED REC PLAN 2025\"/>
    </mc:Choice>
  </mc:AlternateContent>
  <bookViews>
    <workbookView xWindow="0" yWindow="0" windowWidth="19200" windowHeight="6470" activeTab="1"/>
  </bookViews>
  <sheets>
    <sheet name="Demographics" sheetId="1" r:id="rId1"/>
    <sheet name="HR" sheetId="2" r:id="rId2"/>
    <sheet name="CC ILR" sheetId="3" r:id="rId3"/>
    <sheet name="CC Freezer" sheetId="4" r:id="rId4"/>
    <sheet name="Voltage Stabilizer" sheetId="5" r:id="rId5"/>
    <sheet name="Android-Tab" sheetId="6" r:id="rId6"/>
    <sheet name="Motor bike" sheetId="7" r:id="rId7"/>
    <sheet name="CC Cold Box" sheetId="8" r:id="rId8"/>
    <sheet name="CC Ice Packs" sheetId="9" r:id="rId9"/>
    <sheet name="CC Vaccine Carrier" sheetId="10" r:id="rId10"/>
    <sheet name="Generator" sheetId="11" r:id="rId11"/>
    <sheet name="Solar Power" sheetId="12" r:id="rId12"/>
    <sheet name="UCwise Situation Analysis" sheetId="13" r:id="rId13"/>
    <sheet name="Session Calculation" sheetId="14" r:id="rId14"/>
    <sheet name="Vaccines" sheetId="15" r:id="rId15"/>
    <sheet name="Syringe equipment" sheetId="16" r:id="rId16"/>
    <sheet name="Supervision plan" sheetId="17" r:id="rId17"/>
    <sheet name="Waste Disposal Plan" sheetId="18" r:id="rId18"/>
    <sheet name="Sheet1" sheetId="19" r:id="rId19"/>
  </sheets>
  <definedNames>
    <definedName name="_xlnm._FilterDatabase" localSheetId="13" hidden="1">'Session Calculation'!$A$5:$M$27</definedName>
  </definedNames>
  <calcPr calcId="162913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7" i="1"/>
  <c r="D24" i="15"/>
  <c r="D25" i="15"/>
  <c r="D23" i="15"/>
  <c r="D22" i="15"/>
  <c r="D20" i="15"/>
  <c r="D21" i="15"/>
  <c r="H20" i="15"/>
  <c r="D19" i="15"/>
  <c r="F13" i="18"/>
  <c r="F12" i="18"/>
  <c r="F11" i="18"/>
  <c r="F10" i="18"/>
  <c r="F9" i="18"/>
  <c r="F8" i="18"/>
  <c r="F7" i="18"/>
  <c r="F6" i="18"/>
  <c r="F5" i="18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N25" i="15"/>
  <c r="M25" i="15"/>
  <c r="F25" i="15"/>
  <c r="E25" i="15"/>
  <c r="K25" i="15"/>
  <c r="N24" i="15"/>
  <c r="M24" i="15"/>
  <c r="F24" i="15"/>
  <c r="E24" i="15"/>
  <c r="L24" i="15"/>
  <c r="N23" i="15"/>
  <c r="M23" i="15"/>
  <c r="F23" i="15"/>
  <c r="E23" i="15"/>
  <c r="N22" i="15"/>
  <c r="M22" i="15"/>
  <c r="H22" i="15"/>
  <c r="F22" i="15"/>
  <c r="E22" i="15"/>
  <c r="N21" i="15"/>
  <c r="M21" i="15"/>
  <c r="H21" i="15"/>
  <c r="F21" i="15"/>
  <c r="E21" i="15"/>
  <c r="N20" i="15"/>
  <c r="M20" i="15"/>
  <c r="F20" i="15"/>
  <c r="E20" i="15"/>
  <c r="N19" i="15"/>
  <c r="M19" i="15"/>
  <c r="F19" i="15"/>
  <c r="E19" i="15"/>
  <c r="N18" i="15"/>
  <c r="M18" i="15"/>
  <c r="H18" i="15"/>
  <c r="F18" i="15"/>
  <c r="E18" i="15"/>
  <c r="D18" i="15"/>
  <c r="N17" i="15"/>
  <c r="M17" i="15"/>
  <c r="H17" i="15"/>
  <c r="F17" i="15"/>
  <c r="E17" i="15"/>
  <c r="D17" i="15"/>
  <c r="N16" i="15"/>
  <c r="M16" i="15"/>
  <c r="H16" i="15"/>
  <c r="F16" i="15"/>
  <c r="E16" i="15"/>
  <c r="D16" i="15"/>
  <c r="N15" i="15"/>
  <c r="M15" i="15"/>
  <c r="F15" i="15"/>
  <c r="E15" i="15"/>
  <c r="D15" i="15"/>
  <c r="N14" i="15"/>
  <c r="M14" i="15"/>
  <c r="H14" i="15"/>
  <c r="F14" i="15"/>
  <c r="E14" i="15"/>
  <c r="D14" i="15"/>
  <c r="N13" i="15"/>
  <c r="M13" i="15"/>
  <c r="H13" i="15"/>
  <c r="F13" i="15"/>
  <c r="E13" i="15"/>
  <c r="D13" i="15"/>
  <c r="N12" i="15"/>
  <c r="M12" i="15"/>
  <c r="H12" i="15"/>
  <c r="F12" i="15"/>
  <c r="E12" i="15"/>
  <c r="D12" i="15"/>
  <c r="N11" i="15"/>
  <c r="M11" i="15"/>
  <c r="F11" i="15"/>
  <c r="E11" i="15"/>
  <c r="D11" i="15"/>
  <c r="N10" i="15"/>
  <c r="M10" i="15"/>
  <c r="H10" i="15"/>
  <c r="F10" i="15"/>
  <c r="E10" i="15"/>
  <c r="D10" i="15"/>
  <c r="N9" i="15"/>
  <c r="M9" i="15"/>
  <c r="H9" i="15"/>
  <c r="F9" i="15"/>
  <c r="E9" i="15"/>
  <c r="D9" i="15"/>
  <c r="N8" i="15"/>
  <c r="M8" i="15"/>
  <c r="H8" i="15"/>
  <c r="F8" i="15"/>
  <c r="E8" i="15"/>
  <c r="D8" i="15"/>
  <c r="N7" i="15"/>
  <c r="M7" i="15"/>
  <c r="F7" i="15"/>
  <c r="E7" i="15"/>
  <c r="D7" i="15"/>
  <c r="N6" i="15"/>
  <c r="M6" i="15"/>
  <c r="F6" i="15"/>
  <c r="E6" i="15"/>
  <c r="D6" i="15"/>
  <c r="H6" i="15" s="1"/>
  <c r="N5" i="15"/>
  <c r="M5" i="15"/>
  <c r="F5" i="15"/>
  <c r="E5" i="15"/>
  <c r="D5" i="15"/>
  <c r="H5" i="15" s="1"/>
  <c r="N4" i="15"/>
  <c r="M4" i="15"/>
  <c r="K4" i="15"/>
  <c r="F4" i="15"/>
  <c r="E4" i="15"/>
  <c r="D4" i="15"/>
  <c r="I27" i="14"/>
  <c r="H27" i="14"/>
  <c r="H26" i="14"/>
  <c r="I26" i="14" s="1"/>
  <c r="I25" i="14"/>
  <c r="H25" i="14"/>
  <c r="H24" i="14"/>
  <c r="I24" i="14" s="1"/>
  <c r="I23" i="14"/>
  <c r="H23" i="14"/>
  <c r="H22" i="14"/>
  <c r="I22" i="14" s="1"/>
  <c r="I21" i="14"/>
  <c r="H21" i="14"/>
  <c r="H20" i="14"/>
  <c r="I20" i="14" s="1"/>
  <c r="I19" i="14"/>
  <c r="H19" i="14"/>
  <c r="H18" i="14"/>
  <c r="I18" i="14" s="1"/>
  <c r="I17" i="14"/>
  <c r="H17" i="14"/>
  <c r="H16" i="14"/>
  <c r="I16" i="14" s="1"/>
  <c r="I15" i="14"/>
  <c r="H15" i="14"/>
  <c r="H14" i="14"/>
  <c r="I14" i="14" s="1"/>
  <c r="I13" i="14"/>
  <c r="H13" i="14"/>
  <c r="H12" i="14"/>
  <c r="I12" i="14" s="1"/>
  <c r="I11" i="14"/>
  <c r="H11" i="14"/>
  <c r="H10" i="14"/>
  <c r="I10" i="14" s="1"/>
  <c r="I9" i="14"/>
  <c r="H9" i="14"/>
  <c r="H8" i="14"/>
  <c r="I8" i="14" s="1"/>
  <c r="I7" i="14"/>
  <c r="H7" i="14"/>
  <c r="H6" i="14"/>
  <c r="I6" i="14" s="1"/>
  <c r="Q27" i="13"/>
  <c r="P27" i="13"/>
  <c r="O27" i="13"/>
  <c r="P26" i="13"/>
  <c r="O26" i="13"/>
  <c r="Q26" i="13" s="1"/>
  <c r="N26" i="13"/>
  <c r="M26" i="13"/>
  <c r="J26" i="13"/>
  <c r="I26" i="13"/>
  <c r="H26" i="13"/>
  <c r="P25" i="13"/>
  <c r="N25" i="13"/>
  <c r="M25" i="13"/>
  <c r="L25" i="13"/>
  <c r="K25" i="13"/>
  <c r="J25" i="13"/>
  <c r="I25" i="13"/>
  <c r="H25" i="13"/>
  <c r="O25" i="13" s="1"/>
  <c r="Q25" i="13" s="1"/>
  <c r="M24" i="13"/>
  <c r="P24" i="13" s="1"/>
  <c r="L24" i="13"/>
  <c r="K24" i="13"/>
  <c r="J24" i="13"/>
  <c r="I24" i="13"/>
  <c r="H24" i="13"/>
  <c r="O24" i="13" s="1"/>
  <c r="Q24" i="13" s="1"/>
  <c r="P23" i="13"/>
  <c r="N23" i="13"/>
  <c r="M23" i="13"/>
  <c r="L23" i="13"/>
  <c r="K23" i="13"/>
  <c r="J23" i="13"/>
  <c r="I23" i="13"/>
  <c r="H23" i="13"/>
  <c r="O23" i="13" s="1"/>
  <c r="Q23" i="13" s="1"/>
  <c r="N22" i="13"/>
  <c r="M22" i="13"/>
  <c r="P22" i="13" s="1"/>
  <c r="L22" i="13"/>
  <c r="K22" i="13"/>
  <c r="J22" i="13"/>
  <c r="I22" i="13"/>
  <c r="H22" i="13"/>
  <c r="O22" i="13" s="1"/>
  <c r="P21" i="13"/>
  <c r="O21" i="13"/>
  <c r="Q21" i="13" s="1"/>
  <c r="N21" i="13"/>
  <c r="M21" i="13"/>
  <c r="L21" i="13"/>
  <c r="K21" i="13"/>
  <c r="J21" i="13"/>
  <c r="I21" i="13"/>
  <c r="H21" i="13"/>
  <c r="N20" i="13"/>
  <c r="M20" i="13"/>
  <c r="P20" i="13" s="1"/>
  <c r="L20" i="13"/>
  <c r="K20" i="13"/>
  <c r="J20" i="13"/>
  <c r="I20" i="13"/>
  <c r="H20" i="13"/>
  <c r="O20" i="13" s="1"/>
  <c r="P19" i="13"/>
  <c r="N19" i="13"/>
  <c r="M19" i="13"/>
  <c r="L19" i="13"/>
  <c r="K19" i="13"/>
  <c r="J19" i="13"/>
  <c r="I19" i="13"/>
  <c r="H19" i="13"/>
  <c r="O19" i="13" s="1"/>
  <c r="Q19" i="13" s="1"/>
  <c r="P18" i="13"/>
  <c r="N18" i="13"/>
  <c r="M18" i="13"/>
  <c r="L18" i="13"/>
  <c r="K18" i="13"/>
  <c r="J18" i="13"/>
  <c r="I18" i="13"/>
  <c r="H18" i="13"/>
  <c r="O18" i="13" s="1"/>
  <c r="Q18" i="13" s="1"/>
  <c r="P17" i="13"/>
  <c r="O17" i="13"/>
  <c r="Q17" i="13" s="1"/>
  <c r="N17" i="13"/>
  <c r="M17" i="13"/>
  <c r="L17" i="13"/>
  <c r="K17" i="13"/>
  <c r="J17" i="13"/>
  <c r="I17" i="13"/>
  <c r="H17" i="13"/>
  <c r="N16" i="13"/>
  <c r="M16" i="13"/>
  <c r="P16" i="13" s="1"/>
  <c r="L16" i="13"/>
  <c r="K16" i="13"/>
  <c r="J16" i="13"/>
  <c r="I16" i="13"/>
  <c r="H16" i="13"/>
  <c r="O16" i="13" s="1"/>
  <c r="P15" i="13"/>
  <c r="N15" i="13"/>
  <c r="M15" i="13"/>
  <c r="L15" i="13"/>
  <c r="K15" i="13"/>
  <c r="J15" i="13"/>
  <c r="I15" i="13"/>
  <c r="H15" i="13"/>
  <c r="O15" i="13" s="1"/>
  <c r="Q15" i="13" s="1"/>
  <c r="P14" i="13"/>
  <c r="N14" i="13"/>
  <c r="M14" i="13"/>
  <c r="L14" i="13"/>
  <c r="K14" i="13"/>
  <c r="J14" i="13"/>
  <c r="I14" i="13"/>
  <c r="H14" i="13"/>
  <c r="O14" i="13" s="1"/>
  <c r="Q14" i="13" s="1"/>
  <c r="P13" i="13"/>
  <c r="O13" i="13"/>
  <c r="Q13" i="13" s="1"/>
  <c r="N13" i="13"/>
  <c r="M13" i="13"/>
  <c r="L13" i="13"/>
  <c r="K13" i="13"/>
  <c r="J13" i="13"/>
  <c r="I13" i="13"/>
  <c r="H13" i="13"/>
  <c r="N12" i="13"/>
  <c r="M12" i="13"/>
  <c r="P12" i="13" s="1"/>
  <c r="L12" i="13"/>
  <c r="K12" i="13"/>
  <c r="J12" i="13"/>
  <c r="I12" i="13"/>
  <c r="H12" i="13"/>
  <c r="O12" i="13" s="1"/>
  <c r="Q12" i="13" s="1"/>
  <c r="P11" i="13"/>
  <c r="N11" i="13"/>
  <c r="M11" i="13"/>
  <c r="L11" i="13"/>
  <c r="K11" i="13"/>
  <c r="J11" i="13"/>
  <c r="I11" i="13"/>
  <c r="H11" i="13"/>
  <c r="O11" i="13" s="1"/>
  <c r="Q11" i="13" s="1"/>
  <c r="P10" i="13"/>
  <c r="N10" i="13"/>
  <c r="M10" i="13"/>
  <c r="L10" i="13"/>
  <c r="K10" i="13"/>
  <c r="J10" i="13"/>
  <c r="I10" i="13"/>
  <c r="H10" i="13"/>
  <c r="O10" i="13" s="1"/>
  <c r="Q10" i="13" s="1"/>
  <c r="P9" i="13"/>
  <c r="O9" i="13"/>
  <c r="Q9" i="13" s="1"/>
  <c r="N9" i="13"/>
  <c r="M9" i="13"/>
  <c r="L9" i="13"/>
  <c r="K9" i="13"/>
  <c r="J9" i="13"/>
  <c r="I9" i="13"/>
  <c r="H9" i="13"/>
  <c r="N8" i="13"/>
  <c r="M8" i="13"/>
  <c r="P8" i="13" s="1"/>
  <c r="L8" i="13"/>
  <c r="K8" i="13"/>
  <c r="J8" i="13"/>
  <c r="I8" i="13"/>
  <c r="H8" i="13"/>
  <c r="O8" i="13" s="1"/>
  <c r="Q8" i="13" s="1"/>
  <c r="P7" i="13"/>
  <c r="N7" i="13"/>
  <c r="M7" i="13"/>
  <c r="L7" i="13"/>
  <c r="K7" i="13"/>
  <c r="J7" i="13"/>
  <c r="I7" i="13"/>
  <c r="H7" i="13"/>
  <c r="O7" i="13" s="1"/>
  <c r="Q7" i="13" s="1"/>
  <c r="P6" i="13"/>
  <c r="N6" i="13"/>
  <c r="M6" i="13"/>
  <c r="L6" i="13"/>
  <c r="K6" i="13"/>
  <c r="J6" i="13"/>
  <c r="I6" i="13"/>
  <c r="H6" i="13"/>
  <c r="O6" i="13" s="1"/>
  <c r="Q6" i="13" s="1"/>
  <c r="D6" i="13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2" i="2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Q16" i="13" l="1"/>
  <c r="Q20" i="13"/>
  <c r="Q22" i="13"/>
  <c r="F6" i="16"/>
  <c r="J4" i="15"/>
  <c r="I4" i="15"/>
  <c r="D6" i="16"/>
  <c r="H4" i="15"/>
  <c r="K7" i="15"/>
  <c r="G7" i="15"/>
  <c r="F9" i="16"/>
  <c r="J7" i="15"/>
  <c r="I7" i="15"/>
  <c r="D9" i="16"/>
  <c r="G9" i="16" s="1"/>
  <c r="L7" i="15"/>
  <c r="K11" i="15"/>
  <c r="G11" i="15"/>
  <c r="F13" i="16"/>
  <c r="J11" i="15"/>
  <c r="I11" i="15"/>
  <c r="D13" i="16"/>
  <c r="G13" i="16" s="1"/>
  <c r="L11" i="15"/>
  <c r="K15" i="15"/>
  <c r="G15" i="15"/>
  <c r="F17" i="16"/>
  <c r="J15" i="15"/>
  <c r="I15" i="15"/>
  <c r="D17" i="16"/>
  <c r="L15" i="15"/>
  <c r="K19" i="15"/>
  <c r="G19" i="15"/>
  <c r="F21" i="16"/>
  <c r="J19" i="15"/>
  <c r="I19" i="15"/>
  <c r="D21" i="16"/>
  <c r="L19" i="15"/>
  <c r="K23" i="15"/>
  <c r="G23" i="15"/>
  <c r="F25" i="16"/>
  <c r="J23" i="15"/>
  <c r="I23" i="15"/>
  <c r="D25" i="16"/>
  <c r="L23" i="15"/>
  <c r="K6" i="15"/>
  <c r="G6" i="15"/>
  <c r="O6" i="15" s="1"/>
  <c r="F8" i="16"/>
  <c r="J6" i="15"/>
  <c r="I6" i="15"/>
  <c r="D8" i="16"/>
  <c r="G8" i="16" s="1"/>
  <c r="L6" i="15"/>
  <c r="K10" i="15"/>
  <c r="G10" i="15"/>
  <c r="F12" i="16"/>
  <c r="J10" i="15"/>
  <c r="I10" i="15"/>
  <c r="D12" i="16"/>
  <c r="L10" i="15"/>
  <c r="K14" i="15"/>
  <c r="G14" i="15"/>
  <c r="F16" i="16"/>
  <c r="J14" i="15"/>
  <c r="I14" i="15"/>
  <c r="D16" i="16"/>
  <c r="L14" i="15"/>
  <c r="K18" i="15"/>
  <c r="G18" i="15"/>
  <c r="F20" i="16"/>
  <c r="J18" i="15"/>
  <c r="I18" i="15"/>
  <c r="D20" i="16"/>
  <c r="G20" i="16" s="1"/>
  <c r="L18" i="15"/>
  <c r="K22" i="15"/>
  <c r="G22" i="15"/>
  <c r="F24" i="16"/>
  <c r="J22" i="15"/>
  <c r="I22" i="15"/>
  <c r="D24" i="16"/>
  <c r="G24" i="16" s="1"/>
  <c r="L22" i="15"/>
  <c r="L4" i="15"/>
  <c r="K5" i="15"/>
  <c r="G5" i="15"/>
  <c r="O5" i="15" s="1"/>
  <c r="F7" i="16"/>
  <c r="J5" i="15"/>
  <c r="I5" i="15"/>
  <c r="D7" i="16"/>
  <c r="G7" i="16" s="1"/>
  <c r="L5" i="15"/>
  <c r="K9" i="15"/>
  <c r="G9" i="15"/>
  <c r="F11" i="16"/>
  <c r="J9" i="15"/>
  <c r="I9" i="15"/>
  <c r="D11" i="16"/>
  <c r="L9" i="15"/>
  <c r="K13" i="15"/>
  <c r="G13" i="15"/>
  <c r="F15" i="16"/>
  <c r="J13" i="15"/>
  <c r="I13" i="15"/>
  <c r="D15" i="16"/>
  <c r="L13" i="15"/>
  <c r="K17" i="15"/>
  <c r="G17" i="15"/>
  <c r="F19" i="16"/>
  <c r="J17" i="15"/>
  <c r="I17" i="15"/>
  <c r="D19" i="16"/>
  <c r="G19" i="16" s="1"/>
  <c r="L17" i="15"/>
  <c r="K21" i="15"/>
  <c r="G21" i="15"/>
  <c r="F23" i="16"/>
  <c r="J21" i="15"/>
  <c r="I21" i="15"/>
  <c r="D23" i="16"/>
  <c r="G23" i="16" s="1"/>
  <c r="L21" i="15"/>
  <c r="G4" i="15"/>
  <c r="O4" i="15" s="1"/>
  <c r="H7" i="15"/>
  <c r="K8" i="15"/>
  <c r="G8" i="15"/>
  <c r="F10" i="16"/>
  <c r="J8" i="15"/>
  <c r="I8" i="15"/>
  <c r="D10" i="16"/>
  <c r="G10" i="16" s="1"/>
  <c r="L8" i="15"/>
  <c r="H11" i="15"/>
  <c r="K12" i="15"/>
  <c r="G12" i="15"/>
  <c r="F14" i="16"/>
  <c r="J12" i="15"/>
  <c r="I12" i="15"/>
  <c r="D14" i="16"/>
  <c r="G14" i="16" s="1"/>
  <c r="L12" i="15"/>
  <c r="H15" i="15"/>
  <c r="K16" i="15"/>
  <c r="G16" i="15"/>
  <c r="F18" i="16"/>
  <c r="J16" i="15"/>
  <c r="I16" i="15"/>
  <c r="D18" i="16"/>
  <c r="G18" i="16" s="1"/>
  <c r="L16" i="15"/>
  <c r="H19" i="15"/>
  <c r="K20" i="15"/>
  <c r="G20" i="15"/>
  <c r="F22" i="16"/>
  <c r="J20" i="15"/>
  <c r="I20" i="15"/>
  <c r="D22" i="16"/>
  <c r="L20" i="15"/>
  <c r="H23" i="15"/>
  <c r="H25" i="15"/>
  <c r="L25" i="15"/>
  <c r="D26" i="16"/>
  <c r="D27" i="16"/>
  <c r="I24" i="15"/>
  <c r="I25" i="15"/>
  <c r="J24" i="15"/>
  <c r="J25" i="15"/>
  <c r="F26" i="16"/>
  <c r="F27" i="16"/>
  <c r="G24" i="15"/>
  <c r="K24" i="15"/>
  <c r="G25" i="15"/>
  <c r="H24" i="15"/>
  <c r="G25" i="16" l="1"/>
  <c r="O25" i="15"/>
  <c r="O21" i="15"/>
  <c r="O22" i="15"/>
  <c r="G22" i="16"/>
  <c r="G27" i="16"/>
  <c r="G11" i="16"/>
  <c r="O9" i="15"/>
  <c r="G12" i="16"/>
  <c r="O10" i="15"/>
  <c r="G17" i="16"/>
  <c r="O15" i="15"/>
  <c r="O24" i="15"/>
  <c r="G26" i="16"/>
  <c r="G15" i="16"/>
  <c r="O13" i="15"/>
  <c r="G16" i="16"/>
  <c r="O14" i="15"/>
  <c r="G21" i="16"/>
  <c r="O19" i="15"/>
  <c r="G6" i="16"/>
  <c r="O20" i="15"/>
  <c r="O16" i="15"/>
  <c r="O12" i="15"/>
  <c r="O8" i="15"/>
  <c r="O17" i="15"/>
  <c r="O18" i="15"/>
  <c r="O23" i="15"/>
  <c r="O7" i="15"/>
  <c r="O11" i="15"/>
</calcChain>
</file>

<file path=xl/sharedStrings.xml><?xml version="1.0" encoding="utf-8"?>
<sst xmlns="http://schemas.openxmlformats.org/spreadsheetml/2006/main" count="2217" uniqueCount="450">
  <si>
    <t>UC wise Population and Target</t>
  </si>
  <si>
    <r>
      <rPr>
        <b/>
        <sz val="11"/>
        <color theme="1"/>
        <rFont val="Calibri"/>
        <charset val="134"/>
      </rPr>
      <t>District:___________</t>
    </r>
    <r>
      <rPr>
        <b/>
        <u/>
        <sz val="11"/>
        <color theme="1"/>
        <rFont val="Calibri"/>
        <charset val="134"/>
      </rPr>
      <t>__RAWALPINDI</t>
    </r>
  </si>
  <si>
    <t>Tehsil= Taxilla</t>
  </si>
  <si>
    <t>Tehsil</t>
  </si>
  <si>
    <t>S. No</t>
  </si>
  <si>
    <t>Name of UC</t>
  </si>
  <si>
    <t>Location</t>
  </si>
  <si>
    <t>Total population</t>
  </si>
  <si>
    <t>Annual Target</t>
  </si>
  <si>
    <t>Total
Villages/ Mohallahs</t>
  </si>
  <si>
    <t>Urban/ Rural</t>
  </si>
  <si>
    <t>Live birts</t>
  </si>
  <si>
    <t>Surviving Infants</t>
  </si>
  <si>
    <t>0-59 M</t>
  </si>
  <si>
    <t>P&amp;L
Women</t>
  </si>
  <si>
    <t>CBA
Women</t>
  </si>
  <si>
    <t>Taxilla</t>
  </si>
  <si>
    <t xml:space="preserve"> CTT-1 </t>
  </si>
  <si>
    <t>Rural</t>
  </si>
  <si>
    <t>Taxila</t>
  </si>
  <si>
    <t xml:space="preserve"> CTT-2 </t>
  </si>
  <si>
    <t xml:space="preserve"> CTW-1 </t>
  </si>
  <si>
    <t xml:space="preserve"> CTW-2 </t>
  </si>
  <si>
    <t xml:space="preserve"> CTW-3 </t>
  </si>
  <si>
    <t xml:space="preserve"> CTW-4 </t>
  </si>
  <si>
    <t xml:space="preserve"> CTW-5 </t>
  </si>
  <si>
    <t xml:space="preserve"> CTW-6 </t>
  </si>
  <si>
    <t xml:space="preserve"> CTW-7 </t>
  </si>
  <si>
    <t xml:space="preserve"> CTW-8 </t>
  </si>
  <si>
    <t>Urban</t>
  </si>
  <si>
    <t xml:space="preserve"> CTW-9 </t>
  </si>
  <si>
    <t xml:space="preserve"> CTW-10 </t>
  </si>
  <si>
    <t>GHARI SKINDAR</t>
  </si>
  <si>
    <t>GHEELA KHURD</t>
  </si>
  <si>
    <t>JALALA</t>
  </si>
  <si>
    <t>KHURUM PARACHA</t>
  </si>
  <si>
    <t>LUB THATHOO</t>
  </si>
  <si>
    <t>MOHRA SHAH WALI</t>
  </si>
  <si>
    <t>SARAY KALA</t>
  </si>
  <si>
    <t>THATHA KHALIL</t>
  </si>
  <si>
    <t>USMAN KHATTAR</t>
  </si>
  <si>
    <t>WAH</t>
  </si>
  <si>
    <t>UC wis Details of Human Resouce</t>
  </si>
  <si>
    <t>Name of HF</t>
  </si>
  <si>
    <t>Name of Medical Officer</t>
  </si>
  <si>
    <t>Contact # ofMedical Officer</t>
  </si>
  <si>
    <t>Name of UCMO</t>
  </si>
  <si>
    <t>Name of Medical Technician</t>
  </si>
  <si>
    <t>Name of Dispenser</t>
  </si>
  <si>
    <t>Name of EPI Technician/ Vaccinator</t>
  </si>
  <si>
    <t>Name of LHV</t>
  </si>
  <si>
    <t>Name of CDC supervisor</t>
  </si>
  <si>
    <t>Name of SH&amp;NS</t>
  </si>
  <si>
    <t>Name of LHS</t>
  </si>
  <si>
    <t>Name of LHW</t>
  </si>
  <si>
    <t>Number of LHWs involved in EPI</t>
  </si>
  <si>
    <t>Ghari Skindar</t>
  </si>
  <si>
    <t>BHU Salargah</t>
  </si>
  <si>
    <t>Sajjad Akbar</t>
  </si>
  <si>
    <t>NIl</t>
  </si>
  <si>
    <t>Syed Zaher Abbas</t>
  </si>
  <si>
    <t xml:space="preserve">Amrina </t>
  </si>
  <si>
    <t>Khalida Hassan</t>
  </si>
  <si>
    <t>Fozia Bibi</t>
  </si>
  <si>
    <t>Sadia</t>
  </si>
  <si>
    <t>Shafia</t>
  </si>
  <si>
    <t>Gulnaz</t>
  </si>
  <si>
    <t>Shameem Ayub</t>
  </si>
  <si>
    <t>Gul Naseer</t>
  </si>
  <si>
    <t>Gheela Khurd</t>
  </si>
  <si>
    <t>Nil</t>
  </si>
  <si>
    <t>Ejaz Ahmed</t>
  </si>
  <si>
    <t>Aazka Mehmood</t>
  </si>
  <si>
    <t>Robina Shaheen</t>
  </si>
  <si>
    <t>Jalala</t>
  </si>
  <si>
    <t>Ajmal Shahzad</t>
  </si>
  <si>
    <t>Uzma Shaheen</t>
  </si>
  <si>
    <t>Zahida Gul</t>
  </si>
  <si>
    <t>Abida Bibi</t>
  </si>
  <si>
    <t>Sakina Bibi</t>
  </si>
  <si>
    <t>Khurum Paracha</t>
  </si>
  <si>
    <t>BHU Lab Thatho</t>
  </si>
  <si>
    <t>Amina Bibi</t>
  </si>
  <si>
    <t>Tayyaib Karim</t>
  </si>
  <si>
    <t>Ayesha Yousaf</t>
  </si>
  <si>
    <t>Mehvish Fayyaz</t>
  </si>
  <si>
    <t>Saima Hassan</t>
  </si>
  <si>
    <t>Lub Thathoo</t>
  </si>
  <si>
    <t>BHU</t>
  </si>
  <si>
    <t>Dr Arifa</t>
  </si>
  <si>
    <t>0333-0033060</t>
  </si>
  <si>
    <t>Samina Bibi</t>
  </si>
  <si>
    <t>Mohra Shah Wali</t>
  </si>
  <si>
    <t>THQ</t>
  </si>
  <si>
    <t>Nafees</t>
  </si>
  <si>
    <t>Mazhar Iqbal</t>
  </si>
  <si>
    <t>anam</t>
  </si>
  <si>
    <t>Bushra</t>
  </si>
  <si>
    <t>Aaliy</t>
  </si>
  <si>
    <t>Bushra Riaz</t>
  </si>
  <si>
    <t>Saray Kala</t>
  </si>
  <si>
    <t>Bilal</t>
  </si>
  <si>
    <t>Shahzada</t>
  </si>
  <si>
    <t>Thatha Khalil</t>
  </si>
  <si>
    <t>BHU Pind Nosheri</t>
  </si>
  <si>
    <t>Asim Rafique</t>
  </si>
  <si>
    <t>Muhammad Ismail</t>
  </si>
  <si>
    <t>Muhammad Dahood</t>
  </si>
  <si>
    <t>Hina Aqeel</t>
  </si>
  <si>
    <t>Shehnaz Akhtar</t>
  </si>
  <si>
    <t>Amina</t>
  </si>
  <si>
    <t>Sumaira</t>
  </si>
  <si>
    <t>Nazia</t>
  </si>
  <si>
    <t>Tasleem Shahida</t>
  </si>
  <si>
    <t>Fozia</t>
  </si>
  <si>
    <t>Robina</t>
  </si>
  <si>
    <t>Asmat</t>
  </si>
  <si>
    <t>Niyazia</t>
  </si>
  <si>
    <t>Musarat</t>
  </si>
  <si>
    <t xml:space="preserve">Robina </t>
  </si>
  <si>
    <t>Sarah</t>
  </si>
  <si>
    <t>Nadia</t>
  </si>
  <si>
    <t>Surayah</t>
  </si>
  <si>
    <t>Usman Khattar</t>
  </si>
  <si>
    <t>BHU Usman Khattar</t>
  </si>
  <si>
    <t>Dr Sohaib Azhar</t>
  </si>
  <si>
    <t>0331-5532987</t>
  </si>
  <si>
    <t>Muhammad Waqas</t>
  </si>
  <si>
    <t>Khuram Shehzad</t>
  </si>
  <si>
    <t>Usman Ameer</t>
  </si>
  <si>
    <t xml:space="preserve">Asifa </t>
  </si>
  <si>
    <t>Tahir Mehmood</t>
  </si>
  <si>
    <t>asma</t>
  </si>
  <si>
    <t>Saqida</t>
  </si>
  <si>
    <t>Asma</t>
  </si>
  <si>
    <t>CTT-1</t>
  </si>
  <si>
    <t>Mst.Saba Kainat</t>
  </si>
  <si>
    <t>Bushra Rauf</t>
  </si>
  <si>
    <t>CTT-2</t>
  </si>
  <si>
    <t>W-1 Taxila Cantt</t>
  </si>
  <si>
    <t>Tahir Naqash</t>
  </si>
  <si>
    <t>Mr.Nazakat Ali</t>
  </si>
  <si>
    <t>W-2 Taxila Cantt</t>
  </si>
  <si>
    <t>Mr.Shabbi UL Hassan Khan</t>
  </si>
  <si>
    <t>Balqees Khatoon</t>
  </si>
  <si>
    <t>Sari Kala</t>
  </si>
  <si>
    <t>Nazma Shaheen</t>
  </si>
  <si>
    <t>Shenaz Begum</t>
  </si>
  <si>
    <t>W-3 Taxila Cantt</t>
  </si>
  <si>
    <t>Sadia Bibi</t>
  </si>
  <si>
    <t>Mr.Muhammad Shakir</t>
  </si>
  <si>
    <t>W-4 Taxila Cantt</t>
  </si>
  <si>
    <t>Mr.Touqeer Ahmad</t>
  </si>
  <si>
    <t>W-5 Taxila Cantt</t>
  </si>
  <si>
    <t>Mr.M Mustansar Nawaz</t>
  </si>
  <si>
    <t>W-6 Taxila Cantt</t>
  </si>
  <si>
    <t>Tanveer</t>
  </si>
  <si>
    <t>Mr.Ali Khan</t>
  </si>
  <si>
    <t>W-7 Taxila Cantt</t>
  </si>
  <si>
    <t>WGH</t>
  </si>
  <si>
    <t>Zubhair Akhtar</t>
  </si>
  <si>
    <t>Mr.Jamal Ahmed</t>
  </si>
  <si>
    <t>Irum Gill</t>
  </si>
  <si>
    <t>Shenaz Wazir</t>
  </si>
  <si>
    <t>Shazia Khalid</t>
  </si>
  <si>
    <t>Shagufta</t>
  </si>
  <si>
    <t>W-8 Taxila Cantt</t>
  </si>
  <si>
    <t>Sana Barkat</t>
  </si>
  <si>
    <t>Mr.Muhammad Husnain</t>
  </si>
  <si>
    <t>W-9 Taxila Cantt</t>
  </si>
  <si>
    <t>Muhammad Kabir</t>
  </si>
  <si>
    <t xml:space="preserve">Safina </t>
  </si>
  <si>
    <t>W-10 Taxila Cantt</t>
  </si>
  <si>
    <t>BHU Bhudu</t>
  </si>
  <si>
    <t>Dr Hamza Khan</t>
  </si>
  <si>
    <t>0321-5026700</t>
  </si>
  <si>
    <t>Muhammad Uzair</t>
  </si>
  <si>
    <t>Mr.Muhammad Abdullah</t>
  </si>
  <si>
    <t>Nazia Rani</t>
  </si>
  <si>
    <t>Zubair Akhtar</t>
  </si>
  <si>
    <t>Shabana</t>
  </si>
  <si>
    <t>Parveen</t>
  </si>
  <si>
    <t>Dilshad</t>
  </si>
  <si>
    <t>Wah</t>
  </si>
  <si>
    <t>BHU Brehma</t>
  </si>
  <si>
    <t>Dr Ali Farhan</t>
  </si>
  <si>
    <t>Qasim Iqbal</t>
  </si>
  <si>
    <t>Tanvir Akhtar</t>
  </si>
  <si>
    <t>Mr.Ali Raza</t>
  </si>
  <si>
    <t>Farhat</t>
  </si>
  <si>
    <t>Sadia Ambar</t>
  </si>
  <si>
    <t>Shehnaz Wazir</t>
  </si>
  <si>
    <t>Razia Bibi</t>
  </si>
  <si>
    <t>Sheraz</t>
  </si>
  <si>
    <t>Mehnaz</t>
  </si>
  <si>
    <t>UC wise List of Cold Chain Equipments (ILR)</t>
  </si>
  <si>
    <r>
      <rPr>
        <b/>
        <sz val="11"/>
        <color theme="1"/>
        <rFont val="Calibri"/>
        <charset val="134"/>
      </rPr>
      <t>District:___</t>
    </r>
    <r>
      <rPr>
        <b/>
        <u/>
        <sz val="11"/>
        <color theme="1"/>
        <rFont val="Calibri"/>
        <charset val="134"/>
      </rPr>
      <t>RAWALPINDI</t>
    </r>
    <r>
      <rPr>
        <b/>
        <sz val="11"/>
        <color theme="1"/>
        <rFont val="Calibri"/>
        <charset val="134"/>
      </rPr>
      <t>___________________</t>
    </r>
  </si>
  <si>
    <t>Name of ILR</t>
  </si>
  <si>
    <t>Type</t>
  </si>
  <si>
    <t>Model</t>
  </si>
  <si>
    <t>Year of installation</t>
  </si>
  <si>
    <t>Condition</t>
  </si>
  <si>
    <t>Quantity available</t>
  </si>
  <si>
    <t>Storage Capacity</t>
  </si>
  <si>
    <t>Storage Capacity needed</t>
  </si>
  <si>
    <t>ILR</t>
  </si>
  <si>
    <t>MKF 074</t>
  </si>
  <si>
    <t>old</t>
  </si>
  <si>
    <t>Vestfrost VLS 400 A AC</t>
  </si>
  <si>
    <t>Good</t>
  </si>
  <si>
    <t>HBC 150</t>
  </si>
  <si>
    <t>VLS300AC</t>
  </si>
  <si>
    <t>HBC-150</t>
  </si>
  <si>
    <t>BEAA61535</t>
  </si>
  <si>
    <t>HBC.150</t>
  </si>
  <si>
    <t>Vestfrost VLS 300 A AC</t>
  </si>
  <si>
    <t>-</t>
  </si>
  <si>
    <t>hbc Tcw 80 ac</t>
  </si>
  <si>
    <t>TCW80AC</t>
  </si>
  <si>
    <t>UC wise List of Cold Chain Equipments (Freezer)</t>
  </si>
  <si>
    <r>
      <rPr>
        <b/>
        <sz val="11"/>
        <color theme="1"/>
        <rFont val="Calibri"/>
        <charset val="134"/>
      </rPr>
      <t>District:_______</t>
    </r>
    <r>
      <rPr>
        <u/>
        <sz val="11"/>
        <color theme="1"/>
        <rFont val="Calibri"/>
        <charset val="134"/>
      </rPr>
      <t>RAWALPINDI</t>
    </r>
  </si>
  <si>
    <t>Quantity needed</t>
  </si>
  <si>
    <t>UC wise List of Cold Chain Equipments (Voltage Stabilizer)</t>
  </si>
  <si>
    <t>District:_Rawalpindi__</t>
  </si>
  <si>
    <t>Name of Voltage Stabilizer</t>
  </si>
  <si>
    <t>Power
(Watts)</t>
  </si>
  <si>
    <t>Voltage Stabilizer</t>
  </si>
  <si>
    <t>230VC</t>
  </si>
  <si>
    <t>SVS04-22 EURO</t>
  </si>
  <si>
    <t xml:space="preserve">VS </t>
  </si>
  <si>
    <t>UC wise List of Android-Tab</t>
  </si>
  <si>
    <t>District:_Rawalpindi_____________________</t>
  </si>
  <si>
    <t>Name of vaccinator/ EPI Technician</t>
  </si>
  <si>
    <t>Android Available Yes/No</t>
  </si>
  <si>
    <t>IMEI No.</t>
  </si>
  <si>
    <t>Sim No.</t>
  </si>
  <si>
    <t>Name of Fixed site/HF</t>
  </si>
  <si>
    <t>Name of LHV/ EPI Technician</t>
  </si>
  <si>
    <t>Tab Available Yes/No</t>
  </si>
  <si>
    <t>Y</t>
  </si>
  <si>
    <t>Yes</t>
  </si>
  <si>
    <t>03301728392</t>
  </si>
  <si>
    <t>03420526685</t>
  </si>
  <si>
    <t>NO</t>
  </si>
  <si>
    <t>355594680125062/09</t>
  </si>
  <si>
    <t>03125189831</t>
  </si>
  <si>
    <t>03155229398</t>
  </si>
  <si>
    <t>YES</t>
  </si>
  <si>
    <t>03301728367</t>
  </si>
  <si>
    <t>Muhammad Mahid</t>
  </si>
  <si>
    <t>03117416037</t>
  </si>
  <si>
    <t>353184116991014/43</t>
  </si>
  <si>
    <t>03015016293</t>
  </si>
  <si>
    <t>03301728276</t>
  </si>
  <si>
    <t>03018102087</t>
  </si>
  <si>
    <t>03436598049</t>
  </si>
  <si>
    <t>03301627276</t>
  </si>
  <si>
    <t>03125845711</t>
  </si>
  <si>
    <t>03301728271</t>
  </si>
  <si>
    <t>0318-8333984</t>
  </si>
  <si>
    <t>03057485543</t>
  </si>
  <si>
    <t>353184116990529/05</t>
  </si>
  <si>
    <t>03453814707</t>
  </si>
  <si>
    <t>03419678178</t>
  </si>
  <si>
    <t>03155250589</t>
  </si>
  <si>
    <t>03105523814</t>
  </si>
  <si>
    <t>03015985389</t>
  </si>
  <si>
    <t>353536262526267</t>
  </si>
  <si>
    <t>03306718278</t>
  </si>
  <si>
    <t>03432501642</t>
  </si>
  <si>
    <t>3531841169942453/</t>
  </si>
  <si>
    <t>03095688687</t>
  </si>
  <si>
    <t>353415706701151</t>
  </si>
  <si>
    <t>03301683992</t>
  </si>
  <si>
    <t>3528653536353635/02</t>
  </si>
  <si>
    <t>03130501621</t>
  </si>
  <si>
    <t>353637382819181</t>
  </si>
  <si>
    <t>03301867262</t>
  </si>
  <si>
    <t>UC wise List of Motor bikes</t>
  </si>
  <si>
    <t>District:_Rawalpindi</t>
  </si>
  <si>
    <t>Motor Bike available (Y/N)</t>
  </si>
  <si>
    <t>Make</t>
  </si>
  <si>
    <t>Engine/Chasis Number</t>
  </si>
  <si>
    <t>Registration Number</t>
  </si>
  <si>
    <t>Nill</t>
  </si>
  <si>
    <t>N</t>
  </si>
  <si>
    <t>CD70</t>
  </si>
  <si>
    <t>096376/421896</t>
  </si>
  <si>
    <t>UC wise List of Cold Chain Equipments (Cold Box)</t>
  </si>
  <si>
    <t>Dometic</t>
  </si>
  <si>
    <t>Normal</t>
  </si>
  <si>
    <t>16 Ice Packs</t>
  </si>
  <si>
    <t>No</t>
  </si>
  <si>
    <t>RCW12</t>
  </si>
  <si>
    <t>AUCMA</t>
  </si>
  <si>
    <t>UC wise List of Cold Chain Equipments (Ice Packs/ Cool Packs)</t>
  </si>
  <si>
    <t>UC wise List of Cold Chain Equipments (Vaccine Carrier)</t>
  </si>
  <si>
    <t>Gio Style</t>
  </si>
  <si>
    <t>UC wise List of Cold Chain Equipments (Generator)</t>
  </si>
  <si>
    <t>UC wise List of Cold Chain Equipments (Solar System)</t>
  </si>
  <si>
    <t>District:___Rawalpindi</t>
  </si>
  <si>
    <t>UC wise Situation Analysis</t>
  </si>
  <si>
    <t>Use last full 2024 data</t>
  </si>
  <si>
    <t>Target &lt; 1 year</t>
  </si>
  <si>
    <t>Doses of vaccine administered in 2018</t>
  </si>
  <si>
    <t>Immunization coverage (%)</t>
  </si>
  <si>
    <t>Unimmunized 
(No.)</t>
  </si>
  <si>
    <t>Drop-out rates
(%)</t>
  </si>
  <si>
    <r>
      <rPr>
        <b/>
        <sz val="11"/>
        <color theme="1"/>
        <rFont val="Calibri"/>
        <charset val="134"/>
      </rPr>
      <t>Identify
problem</t>
    </r>
    <r>
      <rPr>
        <b/>
        <sz val="11"/>
        <color rgb="FF000000"/>
        <rFont val="Calibri"/>
        <charset val="134"/>
      </rPr>
      <t xml:space="preserve">
</t>
    </r>
  </si>
  <si>
    <t>Category 1,2,3,4</t>
  </si>
  <si>
    <t>Priority
1,2,3,….</t>
  </si>
  <si>
    <t>Penta 1</t>
  </si>
  <si>
    <t>Penta 3</t>
  </si>
  <si>
    <t>Measles1</t>
  </si>
  <si>
    <t>Penta 1
(B/A x 100)</t>
  </si>
  <si>
    <t>Penta 3
(C/A x 100)</t>
  </si>
  <si>
    <t>Measles
(D/A x 100)</t>
  </si>
  <si>
    <t>Penta3
(A-C)</t>
  </si>
  <si>
    <t>Measles 1
(A-D)</t>
  </si>
  <si>
    <t>P1-P3
(B-C) x 100/B</t>
  </si>
  <si>
    <t>P1-Measles1
(B-D) x 100/B</t>
  </si>
  <si>
    <t>Access
(Good/Poor)</t>
  </si>
  <si>
    <t>Utilization
(Good/Poor)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</si>
  <si>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</si>
  <si>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</si>
  <si>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</si>
  <si>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</si>
  <si>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</si>
  <si>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</si>
  <si>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</si>
  <si>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</si>
  <si>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</si>
  <si>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</si>
  <si>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</si>
  <si>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</si>
  <si>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</si>
  <si>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</si>
  <si>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s</t>
  </si>
  <si>
    <t>UC wise Vaccine Session Calculation</t>
  </si>
  <si>
    <t>District: Rawalpindi</t>
  </si>
  <si>
    <t>Total injection</t>
  </si>
  <si>
    <t>Total Target population
(Live births)</t>
  </si>
  <si>
    <t>Total Fixed Sessions/ month</t>
  </si>
  <si>
    <t>Total Outreach Sessions</t>
  </si>
  <si>
    <t>Total Mobile Sessions</t>
  </si>
  <si>
    <t>Total No of injections per year</t>
  </si>
  <si>
    <t>Total No of injections per month</t>
  </si>
  <si>
    <t>Estimated session/ month</t>
  </si>
  <si>
    <r>
      <rPr>
        <b/>
        <sz val="11"/>
        <color theme="1"/>
        <rFont val="Calibri"/>
        <charset val="134"/>
      </rPr>
      <t xml:space="preserve">Actual sessions planned per month </t>
    </r>
    <r>
      <rPr>
        <i/>
        <sz val="11"/>
        <color rgb="FF000000"/>
        <rFont val="Calibri"/>
        <charset val="134"/>
      </rPr>
      <t>(realistic judgment)</t>
    </r>
  </si>
  <si>
    <t>other child survival interventions planned</t>
  </si>
  <si>
    <t>Hard to reach area/population</t>
  </si>
  <si>
    <t>UC wise Montly Vaccine Requirements</t>
  </si>
  <si>
    <t>District: _Rawalpindi</t>
  </si>
  <si>
    <t>Name of UC/ EPI Center</t>
  </si>
  <si>
    <t>Monthly Live Births</t>
  </si>
  <si>
    <t>Monthly Surviving Infants</t>
  </si>
  <si>
    <t>BCG</t>
  </si>
  <si>
    <t>Hep-B</t>
  </si>
  <si>
    <t>OPV</t>
  </si>
  <si>
    <t>Penta</t>
  </si>
  <si>
    <t>PCV 10</t>
  </si>
  <si>
    <t>IPV</t>
  </si>
  <si>
    <t>Rota</t>
  </si>
  <si>
    <t>Measles</t>
  </si>
  <si>
    <t>DTP</t>
  </si>
  <si>
    <t>TT</t>
  </si>
  <si>
    <t>Storage Volume litre</t>
  </si>
  <si>
    <t>UC wise Monthly Need of Injection Equipment</t>
  </si>
  <si>
    <t>District: __Rawalpindi_</t>
  </si>
  <si>
    <t>Type of Syringe (monthly need in number)</t>
  </si>
  <si>
    <t>Safety Boxes</t>
  </si>
  <si>
    <t>AD Syringes
(0.05 ml)</t>
  </si>
  <si>
    <t>AD Syringes
(0.5 ml)</t>
  </si>
  <si>
    <t>Reconstitution Syringes
(2 ml)</t>
  </si>
  <si>
    <t>Reconstitution Syringes
(5 ml)</t>
  </si>
  <si>
    <t>UC wise Supportive Supervision Plan for District Supervisors</t>
  </si>
  <si>
    <t>District: __________Rawalpindi_________</t>
  </si>
  <si>
    <t>Name of Supervisor</t>
  </si>
  <si>
    <t>Designation</t>
  </si>
  <si>
    <t>Planned Date</t>
  </si>
  <si>
    <t>Date Conducted</t>
  </si>
  <si>
    <t>Findings</t>
  </si>
  <si>
    <t>Actions</t>
  </si>
  <si>
    <t>Malik Asif Mehmood</t>
  </si>
  <si>
    <t>ASV</t>
  </si>
  <si>
    <t>12-Jan,26-Jan,9-Feb,23-Feb,9-Mar,30-Mar
 13-Apr,27-Apr,10-May,24-May,8-Jun,22-Jun
 13-Jul,26-Jul,10-Aug,24-Aug,14-Sep,28-Sep
 12-Oct,26-Oct,30-Nov,22-Dec</t>
  </si>
  <si>
    <t>13-Jan,27-Jan,10-Feb,24-Feb,10-Mar,24-Mar
 14-Apr,28-Apr,12-May,26-May,9-Jun,23-Jun
 14-Jul,31-Jul,11-Aug,25-Aug,8-Sep,22-Sep
 13-Oct,27-Oct,10-Nov,22-Dec</t>
  </si>
  <si>
    <t>3-Jan,17-Jan,7-Feb,21-Feb,7-Mar,21-Mar
 4-Apr,18-Apr,2-May,16-May,6-Jun,20-Jun
 4-Jul,18-Jul,1-Aug,15-Aug,5-Sep,19-Sep
 3-Oct,17-Oct,7-Nov,19-Dec</t>
  </si>
  <si>
    <t>9-Jan,23-Jan,13-Feb,27-Feb,13-Mar,27-Mar
 10-Apr,26-Apr,15-May,29-May,12-Jun,26-Jun
 10-Jul,24-Jul,15-Aug,28-Aug,11-Sep
 25-Sep,9-Oct,23-Oct,13-Nov,11-Dec</t>
  </si>
  <si>
    <t>6-Jan,20-Jan,3-Feb,17-Feb,3-Mar,17-Mar
 7-Apr,21-Apr,5-May,19-May,2-Jun,16-Jun
 7-Jul,21-Jul,4-Aug,8-Aug,1-Sep,15-Sep
 6-Oct,20-Oct,3-Nov,15-Dec</t>
  </si>
  <si>
    <t>2-Jan,16-Jan,6-Feb,20-Feb,6-Mar,20-Mar
 3-Apr,17-Apr,8-May,22-May,5-Jun,19-Jun
 3-Jul,17-Jul,7-Aug,21-Aug,4-Sep,18-Sep
 2-Oct,16-Oct,6-Nov,11-Dec</t>
  </si>
  <si>
    <t>5-Jan,19-Jan,2-Feb,16-Feb,2-Mar,16-Mar
 6-Apr,20-Apr,4-May,18-May,1-Jun,15-Jun
 6-Jul,20-Jul,2-Aug,16-Aug,7-Sep
 21-Sep,5-Oct,19-Oct,16-Nov,21-Dec</t>
  </si>
  <si>
    <t>4-Jan,18-Jan,1-Feb,15-Feb,1-Mar,15-Mar
 5-Apr,19-Apr,3-May,17-May,7-Jun,21-Jun
 5-Jul,19-Jul,2-Aug,16-Aug,6-Sep,20-Sep
  4-Oct,18-Oct,8-Nov,6-Dec</t>
  </si>
  <si>
    <t>10-Jan,24-Jan,14-Feb,28-Feb,14-Mar,28-Mar
 11-Apr,18-Apr,9-May,23-May,13-Jun,27-Jun
 11-Jul,25-Jul,8-Aug,22-Aug,12-Sep,26-Sep
 10-Oct,24-Oct,14-Nov,12-Dec</t>
  </si>
  <si>
    <t xml:space="preserve">UC wise Waste Disposal </t>
  </si>
  <si>
    <t>Tehsil: __ Taxila</t>
  </si>
  <si>
    <t>Name of Person Responsible</t>
  </si>
  <si>
    <t>Date/s of Waste Disposal</t>
  </si>
  <si>
    <t xml:space="preserve">Site of Waste Disposal </t>
  </si>
  <si>
    <t>Remarks</t>
  </si>
  <si>
    <t>15,30</t>
  </si>
  <si>
    <t>Vaccinator</t>
  </si>
  <si>
    <t>Total Population: _813194_____</t>
  </si>
  <si>
    <t>MALIK ASIF MEHOOD</t>
  </si>
  <si>
    <t>MUHAMMAD SHAKIR</t>
  </si>
  <si>
    <t>SHABBIH UL HASSAN KHAN</t>
  </si>
  <si>
    <t>MATEEN ISHTIAQ</t>
  </si>
  <si>
    <t>VESTFROST 200A AC</t>
  </si>
  <si>
    <t>MUHAMMAD ABDULLAH</t>
  </si>
  <si>
    <t>35180-749006-0681</t>
  </si>
  <si>
    <t>0332-5155660</t>
  </si>
  <si>
    <t>MALIK ASIF MEHMOOD</t>
  </si>
  <si>
    <t>District: RAWALPINDI</t>
  </si>
  <si>
    <t>MR. MATEEN ISHTIAQ</t>
  </si>
  <si>
    <t>E420212/HA089824</t>
  </si>
  <si>
    <t>420386/89886</t>
  </si>
  <si>
    <t>C546662/CD279173</t>
  </si>
  <si>
    <t>248120/JB875642</t>
  </si>
  <si>
    <t>6646240/JG230814</t>
  </si>
  <si>
    <t>C248187/JB875641</t>
  </si>
  <si>
    <t>C546656/CD279169</t>
  </si>
  <si>
    <t>E422054/HA096531</t>
  </si>
  <si>
    <t>420373/89848</t>
  </si>
  <si>
    <t>420411/089891</t>
  </si>
  <si>
    <t>418440/87928</t>
  </si>
  <si>
    <t>E418466/CD279169</t>
  </si>
  <si>
    <t>C546665/CD279172</t>
  </si>
  <si>
    <t>E420404/HA089880</t>
  </si>
  <si>
    <t>C546653/CD279165</t>
  </si>
  <si>
    <t>E420394/HA089870</t>
  </si>
  <si>
    <t>420022/89845</t>
  </si>
  <si>
    <t>459774/142267</t>
  </si>
  <si>
    <t>DR MUHAMMAD AHMED</t>
  </si>
  <si>
    <t>0334-5211226</t>
  </si>
  <si>
    <t>ASMA</t>
  </si>
  <si>
    <t>0333-5467449</t>
  </si>
  <si>
    <t>DR KASHIF AZAD</t>
  </si>
  <si>
    <t>0331-5018189</t>
  </si>
  <si>
    <t>DR USAMA</t>
  </si>
  <si>
    <t>0325-1677428</t>
  </si>
  <si>
    <t xml:space="preserve">DR SHAZIA </t>
  </si>
  <si>
    <t>0335-5469019</t>
  </si>
  <si>
    <t>AYSHA</t>
  </si>
  <si>
    <t>SUNDUS KHAN</t>
  </si>
  <si>
    <t>KHURRUM SHEZAD</t>
  </si>
  <si>
    <t>MUDASAR SAEED</t>
  </si>
  <si>
    <t>YASIR QAYYUM</t>
  </si>
  <si>
    <t>SAIMA HASSAN</t>
  </si>
  <si>
    <t>KHALID</t>
  </si>
  <si>
    <t>SHAHID 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</si>
</sst>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Times New Roman"/>
      <charset val="134"/>
    </font>
    <font>
      <sz val="11"/>
      <name val="Calibri"/>
      <charset val="134"/>
    </font>
    <font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1"/>
      <color rgb="FF000000"/>
      <name val="Times New Roman"/>
      <charset val="134"/>
    </font>
    <font>
      <sz val="11"/>
      <color rgb="FF000000"/>
      <name val="Calibri"/>
      <charset val="134"/>
    </font>
    <font>
      <i/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theme="1"/>
      <name val="Calibri"/>
      <charset val="134"/>
    </font>
    <font>
      <b/>
      <u/>
      <sz val="11"/>
      <color theme="1"/>
      <name val="Calibri"/>
      <charset val="134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theme="0"/>
      </patternFill>
    </fill>
    <fill>
      <patternFill patternType="solid">
        <fgColor rgb="FFF2F2F2"/>
        <bgColor rgb="FFF2F2F2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/>
    <xf numFmtId="0" fontId="0" fillId="2" borderId="3" xfId="0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3" borderId="1" xfId="0" applyFont="1" applyFill="1" applyBorder="1"/>
    <xf numFmtId="0" fontId="2" fillId="2" borderId="0" xfId="0" applyFont="1" applyFill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 readingOrder="1"/>
    </xf>
    <xf numFmtId="1" fontId="2" fillId="2" borderId="8" xfId="0" applyNumberFormat="1" applyFon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readingOrder="1"/>
    </xf>
    <xf numFmtId="1" fontId="2" fillId="2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4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readingOrder="1"/>
    </xf>
    <xf numFmtId="1" fontId="2" fillId="0" borderId="1" xfId="0" applyNumberFormat="1" applyFont="1" applyBorder="1" applyAlignment="1">
      <alignment horizontal="center" readingOrder="1"/>
    </xf>
    <xf numFmtId="164" fontId="0" fillId="2" borderId="3" xfId="0" applyNumberFormat="1" applyFont="1" applyFill="1" applyBorder="1" applyAlignment="1">
      <alignment horizontal="center" vertical="center"/>
    </xf>
    <xf numFmtId="0" fontId="0" fillId="0" borderId="0" xfId="0" applyFont="1"/>
    <xf numFmtId="0" fontId="1" fillId="4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 vertical="top" readingOrder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3" borderId="3" xfId="0" applyFont="1" applyFill="1" applyBorder="1"/>
    <xf numFmtId="0" fontId="1" fillId="2" borderId="3" xfId="0" applyFont="1" applyFill="1" applyBorder="1" applyAlignment="1">
      <alignment horizontal="left" vertical="top" readingOrder="1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top" readingOrder="1"/>
    </xf>
    <xf numFmtId="0" fontId="1" fillId="8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6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/>
    <xf numFmtId="0" fontId="0" fillId="2" borderId="3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/>
    <xf numFmtId="0" fontId="2" fillId="2" borderId="4" xfId="0" applyFont="1" applyFill="1" applyBorder="1" applyAlignment="1"/>
    <xf numFmtId="0" fontId="0" fillId="0" borderId="0" xfId="0" applyFont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1" fontId="2" fillId="0" borderId="0" xfId="0" applyNumberFormat="1" applyFont="1"/>
    <xf numFmtId="1" fontId="3" fillId="0" borderId="0" xfId="0" applyNumberFormat="1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2" fillId="2" borderId="3" xfId="0" applyNumberFormat="1" applyFont="1" applyFill="1" applyBorder="1"/>
    <xf numFmtId="0" fontId="2" fillId="8" borderId="1" xfId="0" applyFont="1" applyFill="1" applyBorder="1"/>
    <xf numFmtId="0" fontId="0" fillId="0" borderId="0" xfId="0" applyFont="1" applyAlignment="1">
      <alignment vertic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9" borderId="1" xfId="0" applyFont="1" applyFill="1" applyBorder="1"/>
    <xf numFmtId="0" fontId="2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vertical="center"/>
    </xf>
    <xf numFmtId="0" fontId="2" fillId="9" borderId="4" xfId="0" applyFont="1" applyFill="1" applyBorder="1"/>
    <xf numFmtId="1" fontId="2" fillId="9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3" borderId="2" xfId="0" applyFont="1" applyFill="1" applyBorder="1"/>
    <xf numFmtId="0" fontId="2" fillId="2" borderId="7" xfId="0" applyFont="1" applyFill="1" applyBorder="1"/>
    <xf numFmtId="0" fontId="2" fillId="5" borderId="1" xfId="0" applyFont="1" applyFill="1" applyBorder="1"/>
    <xf numFmtId="0" fontId="1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readingOrder="1"/>
    </xf>
    <xf numFmtId="0" fontId="2" fillId="10" borderId="1" xfId="0" applyFont="1" applyFill="1" applyBorder="1" applyAlignment="1">
      <alignment horizontal="center" readingOrder="1"/>
    </xf>
    <xf numFmtId="0" fontId="10" fillId="0" borderId="18" xfId="0" applyFont="1" applyFill="1" applyBorder="1" applyAlignment="1"/>
    <xf numFmtId="0" fontId="10" fillId="0" borderId="19" xfId="0" applyFont="1" applyFill="1" applyBorder="1" applyAlignment="1"/>
    <xf numFmtId="0" fontId="2" fillId="2" borderId="1" xfId="0" applyFont="1" applyFill="1" applyBorder="1" applyAlignment="1">
      <alignment horizontal="left" readingOrder="1"/>
    </xf>
    <xf numFmtId="0" fontId="2" fillId="10" borderId="2" xfId="0" applyFont="1" applyFill="1" applyBorder="1" applyAlignment="1">
      <alignment horizontal="center" readingOrder="1"/>
    </xf>
    <xf numFmtId="0" fontId="10" fillId="0" borderId="3" xfId="0" applyFont="1" applyFill="1" applyBorder="1" applyAlignment="1"/>
    <xf numFmtId="0" fontId="2" fillId="3" borderId="1" xfId="0" quotePrefix="1" applyFont="1" applyFill="1" applyBorder="1"/>
    <xf numFmtId="0" fontId="2" fillId="2" borderId="3" xfId="0" quotePrefix="1" applyFont="1" applyFill="1" applyBorder="1"/>
    <xf numFmtId="0" fontId="7" fillId="2" borderId="3" xfId="0" quotePrefix="1" applyFont="1" applyFill="1" applyBorder="1" applyAlignment="1">
      <alignment horizontal="center" vertical="center"/>
    </xf>
    <xf numFmtId="0" fontId="0" fillId="2" borderId="3" xfId="0" quotePrefix="1" applyFont="1" applyFill="1" applyBorder="1" applyAlignment="1"/>
    <xf numFmtId="1" fontId="15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 readingOrder="1"/>
    </xf>
    <xf numFmtId="0" fontId="4" fillId="0" borderId="7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 wrapText="1" readingOrder="1"/>
    </xf>
    <xf numFmtId="0" fontId="4" fillId="0" borderId="6" xfId="0" applyFont="1" applyBorder="1"/>
    <xf numFmtId="0" fontId="4" fillId="0" borderId="4" xfId="0" applyFont="1" applyBorder="1"/>
    <xf numFmtId="0" fontId="2" fillId="9" borderId="5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1" fontId="2" fillId="9" borderId="5" xfId="0" applyNumberFormat="1" applyFont="1" applyFill="1" applyBorder="1" applyAlignment="1">
      <alignment horizontal="center"/>
    </xf>
    <xf numFmtId="0" fontId="4" fillId="6" borderId="8" xfId="0" applyFont="1" applyFill="1" applyBorder="1"/>
    <xf numFmtId="0" fontId="4" fillId="6" borderId="7" xfId="0" applyFont="1" applyFill="1" applyBorder="1"/>
    <xf numFmtId="1" fontId="2" fillId="9" borderId="8" xfId="0" applyNumberFormat="1" applyFont="1" applyFill="1" applyBorder="1" applyAlignment="1">
      <alignment horizontal="center"/>
    </xf>
    <xf numFmtId="1" fontId="2" fillId="9" borderId="7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14" xfId="0" applyFont="1" applyBorder="1"/>
    <xf numFmtId="0" fontId="4" fillId="0" borderId="12" xfId="0" applyFont="1" applyBorder="1"/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0"/>
  <sheetViews>
    <sheetView workbookViewId="0">
      <selection activeCell="M8" sqref="M8"/>
    </sheetView>
  </sheetViews>
  <sheetFormatPr defaultColWidth="14.453125" defaultRowHeight="15" customHeight="1"/>
  <cols>
    <col min="1" max="1" width="12.36328125" bestFit="1" customWidth="1"/>
    <col min="2" max="2" width="7" customWidth="1"/>
    <col min="3" max="3" width="17.54296875" bestFit="1" customWidth="1"/>
    <col min="4" max="4" width="30.1796875" bestFit="1" customWidth="1"/>
    <col min="5" max="5" width="14.7265625" customWidth="1"/>
    <col min="6" max="6" width="9" customWidth="1"/>
    <col min="7" max="7" width="9.08984375" customWidth="1"/>
    <col min="8" max="8" width="7" customWidth="1"/>
    <col min="9" max="10" width="8.08984375" customWidth="1"/>
    <col min="11" max="11" width="10.26953125" customWidth="1"/>
    <col min="12" max="12" width="12.26953125" customWidth="1"/>
    <col min="13" max="26" width="8.7265625" customWidth="1"/>
  </cols>
  <sheetData>
    <row r="1" spans="1:12" ht="14.5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2" ht="14.5">
      <c r="A2" s="116" t="s">
        <v>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14.5">
      <c r="A3" s="116" t="s">
        <v>2</v>
      </c>
      <c r="B3" s="116"/>
      <c r="C3" s="116"/>
      <c r="D3" s="3" t="s">
        <v>402</v>
      </c>
      <c r="E3" s="3"/>
      <c r="F3" s="2"/>
      <c r="G3" s="2"/>
      <c r="H3" s="2"/>
      <c r="I3" s="2"/>
      <c r="J3" s="2"/>
      <c r="K3" s="2"/>
    </row>
    <row r="4" spans="1:12" ht="14.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2" ht="14.5">
      <c r="A5" s="114" t="s">
        <v>3</v>
      </c>
      <c r="B5" s="114" t="s">
        <v>4</v>
      </c>
      <c r="C5" s="114" t="s">
        <v>5</v>
      </c>
      <c r="D5" s="114" t="s">
        <v>6</v>
      </c>
      <c r="E5" s="114" t="s">
        <v>7</v>
      </c>
      <c r="F5" s="118" t="s">
        <v>8</v>
      </c>
      <c r="G5" s="119"/>
      <c r="H5" s="119"/>
      <c r="I5" s="119"/>
      <c r="J5" s="120"/>
      <c r="K5" s="114" t="s">
        <v>9</v>
      </c>
      <c r="L5" s="114" t="s">
        <v>10</v>
      </c>
    </row>
    <row r="6" spans="1:12" ht="29">
      <c r="A6" s="115"/>
      <c r="B6" s="115"/>
      <c r="C6" s="115"/>
      <c r="D6" s="115"/>
      <c r="E6" s="115"/>
      <c r="F6" s="101" t="s">
        <v>11</v>
      </c>
      <c r="G6" s="101" t="s">
        <v>12</v>
      </c>
      <c r="H6" s="101" t="s">
        <v>13</v>
      </c>
      <c r="I6" s="101" t="s">
        <v>14</v>
      </c>
      <c r="J6" s="101" t="s">
        <v>15</v>
      </c>
      <c r="K6" s="115"/>
      <c r="L6" s="115"/>
    </row>
    <row r="7" spans="1:12" ht="15.75" customHeight="1">
      <c r="A7" s="102" t="s">
        <v>16</v>
      </c>
      <c r="B7" s="103">
        <v>1</v>
      </c>
      <c r="C7" s="104" t="s">
        <v>17</v>
      </c>
      <c r="D7" s="104" t="s">
        <v>17</v>
      </c>
      <c r="E7" s="113">
        <v>26970.719144999999</v>
      </c>
      <c r="F7" s="36">
        <f>E7*2.6%/12</f>
        <v>58.436558147500001</v>
      </c>
      <c r="G7" s="36">
        <v>57.143642616666703</v>
      </c>
      <c r="H7" s="36">
        <f>E7*16%</f>
        <v>4315.3150631999997</v>
      </c>
      <c r="I7" s="36">
        <f>F7*1.02</f>
        <v>59.605289310450004</v>
      </c>
      <c r="J7" s="36">
        <v>477.64442916666701</v>
      </c>
      <c r="K7" s="102">
        <v>22</v>
      </c>
      <c r="L7" s="102" t="s">
        <v>18</v>
      </c>
    </row>
    <row r="8" spans="1:12" ht="15.75" customHeight="1">
      <c r="A8" s="102" t="s">
        <v>19</v>
      </c>
      <c r="B8" s="103">
        <v>2</v>
      </c>
      <c r="C8" s="105" t="s">
        <v>20</v>
      </c>
      <c r="D8" s="105" t="s">
        <v>20</v>
      </c>
      <c r="E8" s="113">
        <v>19926.454515000005</v>
      </c>
      <c r="F8" s="36">
        <f t="shared" ref="F8:F28" si="0">E8*2.6%/12</f>
        <v>43.173984782500014</v>
      </c>
      <c r="G8" s="36">
        <v>42.084753316666699</v>
      </c>
      <c r="H8" s="36">
        <f t="shared" ref="H8:H28" si="1">E8*16%</f>
        <v>3188.232722400001</v>
      </c>
      <c r="I8" s="36">
        <f t="shared" ref="I8:I28" si="2">F8*1.02</f>
        <v>44.037464478150014</v>
      </c>
      <c r="J8" s="36">
        <v>351.77225416666698</v>
      </c>
      <c r="K8" s="102">
        <v>22</v>
      </c>
      <c r="L8" s="102" t="s">
        <v>18</v>
      </c>
    </row>
    <row r="9" spans="1:12" ht="15.75" customHeight="1">
      <c r="A9" s="102" t="s">
        <v>19</v>
      </c>
      <c r="B9" s="103">
        <v>3</v>
      </c>
      <c r="C9" s="105" t="s">
        <v>21</v>
      </c>
      <c r="D9" s="105" t="s">
        <v>21</v>
      </c>
      <c r="E9" s="113">
        <v>47613.303060000006</v>
      </c>
      <c r="F9" s="36">
        <f t="shared" si="0"/>
        <v>103.16215663000003</v>
      </c>
      <c r="G9" s="36">
        <v>101.272363266667</v>
      </c>
      <c r="H9" s="36">
        <f t="shared" si="1"/>
        <v>7618.1284896000006</v>
      </c>
      <c r="I9" s="36">
        <f t="shared" si="2"/>
        <v>105.22539976260003</v>
      </c>
      <c r="J9" s="36">
        <v>846.50151666666704</v>
      </c>
      <c r="K9" s="102">
        <v>22</v>
      </c>
      <c r="L9" s="102" t="s">
        <v>18</v>
      </c>
    </row>
    <row r="10" spans="1:12" ht="15.75" customHeight="1">
      <c r="A10" s="102" t="s">
        <v>19</v>
      </c>
      <c r="B10" s="103">
        <v>4</v>
      </c>
      <c r="C10" s="105" t="s">
        <v>22</v>
      </c>
      <c r="D10" s="105" t="s">
        <v>22</v>
      </c>
      <c r="E10" s="113">
        <v>50678.960280000007</v>
      </c>
      <c r="F10" s="36">
        <f t="shared" si="0"/>
        <v>109.80441394000002</v>
      </c>
      <c r="G10" s="36">
        <v>107.825977466667</v>
      </c>
      <c r="H10" s="36">
        <f t="shared" si="1"/>
        <v>8108.6336448000011</v>
      </c>
      <c r="I10" s="36">
        <f t="shared" si="2"/>
        <v>112.00050221880002</v>
      </c>
      <c r="J10" s="36">
        <v>901.28096666666704</v>
      </c>
      <c r="K10" s="102">
        <v>22</v>
      </c>
      <c r="L10" s="102" t="s">
        <v>18</v>
      </c>
    </row>
    <row r="11" spans="1:12" ht="15.75" customHeight="1">
      <c r="A11" s="102" t="s">
        <v>19</v>
      </c>
      <c r="B11" s="103">
        <v>5</v>
      </c>
      <c r="C11" s="105" t="s">
        <v>23</v>
      </c>
      <c r="D11" s="105" t="s">
        <v>23</v>
      </c>
      <c r="E11" s="113">
        <v>25753.100820000003</v>
      </c>
      <c r="F11" s="36">
        <f t="shared" si="0"/>
        <v>55.798385110000005</v>
      </c>
      <c r="G11" s="36">
        <v>54.540676866666701</v>
      </c>
      <c r="H11" s="36">
        <f t="shared" si="1"/>
        <v>4120.4961312000005</v>
      </c>
      <c r="I11" s="36">
        <f t="shared" si="2"/>
        <v>56.914352812200008</v>
      </c>
      <c r="J11" s="36">
        <v>455.887116666667</v>
      </c>
      <c r="K11" s="102">
        <v>22</v>
      </c>
      <c r="L11" s="102" t="s">
        <v>18</v>
      </c>
    </row>
    <row r="12" spans="1:12" ht="15.75" customHeight="1">
      <c r="A12" s="102" t="s">
        <v>19</v>
      </c>
      <c r="B12" s="103">
        <v>6</v>
      </c>
      <c r="C12" s="105" t="s">
        <v>24</v>
      </c>
      <c r="D12" s="105" t="s">
        <v>24</v>
      </c>
      <c r="E12" s="113">
        <v>23303.105160000003</v>
      </c>
      <c r="F12" s="36">
        <f t="shared" si="0"/>
        <v>50.490061180000005</v>
      </c>
      <c r="G12" s="36">
        <v>49.303194266666701</v>
      </c>
      <c r="H12" s="36">
        <f t="shared" si="1"/>
        <v>3728.4968256000006</v>
      </c>
      <c r="I12" s="36">
        <f t="shared" si="2"/>
        <v>51.499862403600005</v>
      </c>
      <c r="J12" s="36">
        <v>412.10876666666701</v>
      </c>
      <c r="K12" s="102">
        <v>22</v>
      </c>
      <c r="L12" s="102" t="s">
        <v>18</v>
      </c>
    </row>
    <row r="13" spans="1:12" ht="15.75" customHeight="1">
      <c r="A13" s="102" t="s">
        <v>19</v>
      </c>
      <c r="B13" s="103">
        <v>7</v>
      </c>
      <c r="C13" s="105" t="s">
        <v>25</v>
      </c>
      <c r="D13" s="105" t="s">
        <v>25</v>
      </c>
      <c r="E13" s="113">
        <v>30115.442490000001</v>
      </c>
      <c r="F13" s="36">
        <f t="shared" si="0"/>
        <v>65.250125395000012</v>
      </c>
      <c r="G13" s="36">
        <v>63.866280566666703</v>
      </c>
      <c r="H13" s="36">
        <f t="shared" si="1"/>
        <v>4818.4707984000006</v>
      </c>
      <c r="I13" s="36">
        <f t="shared" si="2"/>
        <v>66.555127902900011</v>
      </c>
      <c r="J13" s="36">
        <v>533.83669166666698</v>
      </c>
      <c r="K13" s="102">
        <v>22</v>
      </c>
      <c r="L13" s="102" t="s">
        <v>18</v>
      </c>
    </row>
    <row r="14" spans="1:12" ht="15.75" customHeight="1">
      <c r="A14" s="102" t="s">
        <v>19</v>
      </c>
      <c r="B14" s="103">
        <v>8</v>
      </c>
      <c r="C14" s="105" t="s">
        <v>26</v>
      </c>
      <c r="D14" s="105" t="s">
        <v>26</v>
      </c>
      <c r="E14" s="113">
        <v>71770.639785000007</v>
      </c>
      <c r="F14" s="36">
        <f t="shared" si="0"/>
        <v>155.50305286750003</v>
      </c>
      <c r="G14" s="36">
        <v>152.91475301666699</v>
      </c>
      <c r="H14" s="36">
        <f t="shared" si="1"/>
        <v>11483.3023656</v>
      </c>
      <c r="I14" s="36">
        <f t="shared" si="2"/>
        <v>158.61311392485004</v>
      </c>
      <c r="J14" s="36">
        <v>1278.16282916667</v>
      </c>
      <c r="K14" s="102">
        <v>22</v>
      </c>
      <c r="L14" s="102" t="s">
        <v>18</v>
      </c>
    </row>
    <row r="15" spans="1:12" ht="15.75" customHeight="1">
      <c r="A15" s="102" t="s">
        <v>19</v>
      </c>
      <c r="B15" s="103">
        <v>9</v>
      </c>
      <c r="C15" s="105" t="s">
        <v>27</v>
      </c>
      <c r="D15" s="105" t="s">
        <v>27</v>
      </c>
      <c r="E15" s="113">
        <v>52937.088810000001</v>
      </c>
      <c r="F15" s="36">
        <f t="shared" si="0"/>
        <v>114.69702575500001</v>
      </c>
      <c r="G15" s="36">
        <v>112.653295766667</v>
      </c>
      <c r="H15" s="36">
        <f t="shared" si="1"/>
        <v>8469.9342096</v>
      </c>
      <c r="I15" s="36">
        <f t="shared" si="2"/>
        <v>116.99096627010002</v>
      </c>
      <c r="J15" s="36">
        <v>941.63089166666703</v>
      </c>
      <c r="K15" s="102">
        <v>22</v>
      </c>
      <c r="L15" s="102" t="s">
        <v>18</v>
      </c>
    </row>
    <row r="16" spans="1:12" ht="15.75" customHeight="1">
      <c r="A16" s="102" t="s">
        <v>19</v>
      </c>
      <c r="B16" s="103">
        <v>10</v>
      </c>
      <c r="C16" s="105" t="s">
        <v>28</v>
      </c>
      <c r="D16" s="105" t="s">
        <v>28</v>
      </c>
      <c r="E16" s="113">
        <v>24840.15063</v>
      </c>
      <c r="F16" s="36">
        <f t="shared" si="0"/>
        <v>53.820326365000007</v>
      </c>
      <c r="G16" s="36">
        <v>52.5890159666667</v>
      </c>
      <c r="H16" s="36">
        <f t="shared" si="1"/>
        <v>3974.4241007999999</v>
      </c>
      <c r="I16" s="36">
        <f t="shared" si="2"/>
        <v>54.896732892300008</v>
      </c>
      <c r="J16" s="36">
        <v>439.57384166666702</v>
      </c>
      <c r="K16" s="102">
        <v>22</v>
      </c>
      <c r="L16" s="102" t="s">
        <v>29</v>
      </c>
    </row>
    <row r="17" spans="1:12" s="1" customFormat="1" ht="15.75" customHeight="1">
      <c r="A17" s="106" t="s">
        <v>19</v>
      </c>
      <c r="B17" s="103">
        <v>11</v>
      </c>
      <c r="C17" s="105" t="s">
        <v>30</v>
      </c>
      <c r="D17" s="105" t="s">
        <v>30</v>
      </c>
      <c r="E17" s="113">
        <v>36401.726535000002</v>
      </c>
      <c r="F17" s="36">
        <f t="shared" si="0"/>
        <v>78.870407492500007</v>
      </c>
      <c r="G17" s="35">
        <v>77.304795516666701</v>
      </c>
      <c r="H17" s="36">
        <f t="shared" si="1"/>
        <v>5824.2762456</v>
      </c>
      <c r="I17" s="36">
        <f t="shared" si="2"/>
        <v>80.447815642350008</v>
      </c>
      <c r="J17" s="35">
        <v>646.16470416666698</v>
      </c>
      <c r="K17" s="106">
        <v>22</v>
      </c>
      <c r="L17" s="106" t="s">
        <v>29</v>
      </c>
    </row>
    <row r="18" spans="1:12" s="1" customFormat="1" ht="15.75" customHeight="1">
      <c r="A18" s="106" t="s">
        <v>19</v>
      </c>
      <c r="B18" s="103">
        <v>12</v>
      </c>
      <c r="C18" s="105" t="s">
        <v>31</v>
      </c>
      <c r="D18" s="105" t="s">
        <v>31</v>
      </c>
      <c r="E18" s="113">
        <v>48419.777535000001</v>
      </c>
      <c r="F18" s="36">
        <f t="shared" si="0"/>
        <v>104.90951799250001</v>
      </c>
      <c r="G18" s="35">
        <v>102.996405516667</v>
      </c>
      <c r="H18" s="36">
        <f t="shared" si="1"/>
        <v>7747.1644056000005</v>
      </c>
      <c r="I18" s="36">
        <f t="shared" si="2"/>
        <v>107.00770835235002</v>
      </c>
      <c r="J18" s="35">
        <v>860.91220416666704</v>
      </c>
      <c r="K18" s="106">
        <v>22</v>
      </c>
      <c r="L18" s="106" t="s">
        <v>29</v>
      </c>
    </row>
    <row r="19" spans="1:12" s="1" customFormat="1" ht="15.75" customHeight="1">
      <c r="A19" s="106" t="s">
        <v>19</v>
      </c>
      <c r="B19" s="103">
        <v>13</v>
      </c>
      <c r="C19" s="105" t="s">
        <v>32</v>
      </c>
      <c r="D19" s="105" t="s">
        <v>32</v>
      </c>
      <c r="E19" s="113">
        <v>30446.466000000004</v>
      </c>
      <c r="F19" s="36">
        <f t="shared" si="0"/>
        <v>65.967343000000014</v>
      </c>
      <c r="G19" s="35">
        <v>64.573926666666694</v>
      </c>
      <c r="H19" s="36">
        <f t="shared" si="1"/>
        <v>4871.4345600000006</v>
      </c>
      <c r="I19" s="36">
        <f t="shared" si="2"/>
        <v>67.28668986000001</v>
      </c>
      <c r="J19" s="35">
        <v>539.75166666666701</v>
      </c>
      <c r="K19" s="106">
        <v>22</v>
      </c>
      <c r="L19" s="106" t="s">
        <v>29</v>
      </c>
    </row>
    <row r="20" spans="1:12" s="1" customFormat="1" ht="15.75" customHeight="1">
      <c r="A20" s="106" t="s">
        <v>19</v>
      </c>
      <c r="B20" s="103">
        <v>14</v>
      </c>
      <c r="C20" s="105" t="s">
        <v>33</v>
      </c>
      <c r="D20" s="105" t="s">
        <v>33</v>
      </c>
      <c r="E20" s="113">
        <v>21227.355825000002</v>
      </c>
      <c r="F20" s="36">
        <f t="shared" si="0"/>
        <v>45.992604287500008</v>
      </c>
      <c r="G20" s="35">
        <v>44.865757416666703</v>
      </c>
      <c r="H20" s="36">
        <f t="shared" si="1"/>
        <v>3396.3769320000006</v>
      </c>
      <c r="I20" s="36">
        <f t="shared" si="2"/>
        <v>46.912456373250009</v>
      </c>
      <c r="J20" s="35">
        <v>375.01772916666698</v>
      </c>
      <c r="K20" s="106">
        <v>22</v>
      </c>
      <c r="L20" s="106" t="s">
        <v>29</v>
      </c>
    </row>
    <row r="21" spans="1:12" s="1" customFormat="1" ht="15.75" customHeight="1">
      <c r="A21" s="106" t="s">
        <v>19</v>
      </c>
      <c r="B21" s="103">
        <v>15</v>
      </c>
      <c r="C21" s="105" t="s">
        <v>34</v>
      </c>
      <c r="D21" s="105" t="s">
        <v>34</v>
      </c>
      <c r="E21" s="113">
        <v>46973.394554999999</v>
      </c>
      <c r="F21" s="36">
        <f t="shared" si="0"/>
        <v>101.77568820250001</v>
      </c>
      <c r="G21" s="35">
        <v>99.904397716666693</v>
      </c>
      <c r="H21" s="36">
        <f t="shared" si="1"/>
        <v>7515.7431287999998</v>
      </c>
      <c r="I21" s="36">
        <f t="shared" si="2"/>
        <v>103.81120196655002</v>
      </c>
      <c r="J21" s="35">
        <v>835.06715416666702</v>
      </c>
      <c r="K21" s="106">
        <v>22</v>
      </c>
      <c r="L21" s="106" t="s">
        <v>29</v>
      </c>
    </row>
    <row r="22" spans="1:12" s="1" customFormat="1" ht="15.75" customHeight="1">
      <c r="A22" s="106" t="s">
        <v>19</v>
      </c>
      <c r="B22" s="103">
        <v>16</v>
      </c>
      <c r="C22" s="105" t="s">
        <v>35</v>
      </c>
      <c r="D22" s="105" t="s">
        <v>35</v>
      </c>
      <c r="E22" s="113">
        <v>17006.278965000001</v>
      </c>
      <c r="F22" s="36">
        <f t="shared" si="0"/>
        <v>36.846937757500008</v>
      </c>
      <c r="G22" s="35">
        <v>35.842142816666701</v>
      </c>
      <c r="H22" s="36">
        <f t="shared" si="1"/>
        <v>2721.0046344000002</v>
      </c>
      <c r="I22" s="36">
        <f t="shared" si="2"/>
        <v>37.583876512650008</v>
      </c>
      <c r="J22" s="35">
        <v>299.592379166667</v>
      </c>
      <c r="K22" s="106">
        <v>22</v>
      </c>
      <c r="L22" s="106" t="s">
        <v>29</v>
      </c>
    </row>
    <row r="23" spans="1:12" s="1" customFormat="1" ht="15.75" customHeight="1">
      <c r="A23" s="106" t="s">
        <v>19</v>
      </c>
      <c r="B23" s="103">
        <v>17</v>
      </c>
      <c r="C23" s="105" t="s">
        <v>36</v>
      </c>
      <c r="D23" s="105" t="s">
        <v>36</v>
      </c>
      <c r="E23" s="113">
        <v>42403.372530000008</v>
      </c>
      <c r="F23" s="36">
        <f t="shared" si="0"/>
        <v>91.873973815000014</v>
      </c>
      <c r="G23" s="35">
        <v>90.134824966666699</v>
      </c>
      <c r="H23" s="36">
        <f t="shared" si="1"/>
        <v>6784.5396048000011</v>
      </c>
      <c r="I23" s="36">
        <f t="shared" si="2"/>
        <v>93.711453291300018</v>
      </c>
      <c r="J23" s="35">
        <v>753.40659166666705</v>
      </c>
      <c r="K23" s="106">
        <v>22</v>
      </c>
      <c r="L23" s="106" t="s">
        <v>29</v>
      </c>
    </row>
    <row r="24" spans="1:12" s="1" customFormat="1" ht="15.75" customHeight="1">
      <c r="A24" s="106" t="s">
        <v>19</v>
      </c>
      <c r="B24" s="103">
        <v>18</v>
      </c>
      <c r="C24" s="105" t="s">
        <v>37</v>
      </c>
      <c r="D24" s="105" t="s">
        <v>37</v>
      </c>
      <c r="E24" s="113">
        <v>32796</v>
      </c>
      <c r="F24" s="36">
        <f t="shared" si="0"/>
        <v>71.058000000000007</v>
      </c>
      <c r="G24" s="35">
        <v>69.403498616666695</v>
      </c>
      <c r="H24" s="36">
        <f t="shared" si="1"/>
        <v>5247.36</v>
      </c>
      <c r="I24" s="36">
        <f t="shared" si="2"/>
        <v>72.479160000000007</v>
      </c>
      <c r="J24" s="35">
        <v>580.12042916666701</v>
      </c>
      <c r="K24" s="106">
        <v>22</v>
      </c>
      <c r="L24" s="106" t="s">
        <v>29</v>
      </c>
    </row>
    <row r="25" spans="1:12" s="1" customFormat="1" ht="15.75" customHeight="1">
      <c r="A25" s="106" t="s">
        <v>19</v>
      </c>
      <c r="B25" s="103">
        <v>19</v>
      </c>
      <c r="C25" s="105" t="s">
        <v>38</v>
      </c>
      <c r="D25" s="105" t="s">
        <v>38</v>
      </c>
      <c r="E25" s="113">
        <v>63403.335330000002</v>
      </c>
      <c r="F25" s="36">
        <f t="shared" si="0"/>
        <v>137.37389321500001</v>
      </c>
      <c r="G25" s="35">
        <v>135.027532966667</v>
      </c>
      <c r="H25" s="36">
        <f t="shared" si="1"/>
        <v>10144.533652800001</v>
      </c>
      <c r="I25" s="36">
        <f t="shared" si="2"/>
        <v>140.12137107930002</v>
      </c>
      <c r="J25" s="35">
        <v>1128.6495916666699</v>
      </c>
      <c r="K25" s="106">
        <v>22</v>
      </c>
      <c r="L25" s="106" t="s">
        <v>29</v>
      </c>
    </row>
    <row r="26" spans="1:12" s="1" customFormat="1" ht="15.75" customHeight="1">
      <c r="A26" s="106" t="s">
        <v>19</v>
      </c>
      <c r="B26" s="103">
        <v>20</v>
      </c>
      <c r="C26" s="105" t="s">
        <v>39</v>
      </c>
      <c r="D26" s="105" t="s">
        <v>39</v>
      </c>
      <c r="E26" s="113">
        <v>35657.450745000002</v>
      </c>
      <c r="F26" s="36">
        <f t="shared" si="0"/>
        <v>77.257809947500007</v>
      </c>
      <c r="G26" s="35">
        <v>75.713718616666696</v>
      </c>
      <c r="H26" s="36">
        <f t="shared" si="1"/>
        <v>5705.1921192</v>
      </c>
      <c r="I26" s="36">
        <f t="shared" si="2"/>
        <v>78.802966146450004</v>
      </c>
      <c r="J26" s="35">
        <v>632.86542916666701</v>
      </c>
      <c r="K26" s="106">
        <v>22</v>
      </c>
      <c r="L26" s="106" t="s">
        <v>29</v>
      </c>
    </row>
    <row r="27" spans="1:12" s="1" customFormat="1" ht="15.75" customHeight="1">
      <c r="A27" s="106" t="s">
        <v>19</v>
      </c>
      <c r="B27" s="107">
        <v>21</v>
      </c>
      <c r="C27" s="108" t="s">
        <v>40</v>
      </c>
      <c r="D27" s="108" t="s">
        <v>40</v>
      </c>
      <c r="E27" s="113">
        <v>25137.439260000003</v>
      </c>
      <c r="F27" s="36">
        <f t="shared" si="0"/>
        <v>54.464451730000008</v>
      </c>
      <c r="G27" s="35">
        <v>53.224545266666702</v>
      </c>
      <c r="H27" s="36">
        <f t="shared" si="1"/>
        <v>4021.9902816000003</v>
      </c>
      <c r="I27" s="36">
        <f t="shared" si="2"/>
        <v>55.553740764600008</v>
      </c>
      <c r="J27" s="35">
        <v>444.88601666666699</v>
      </c>
      <c r="K27" s="106">
        <v>22</v>
      </c>
      <c r="L27" s="106" t="s">
        <v>29</v>
      </c>
    </row>
    <row r="28" spans="1:12" s="1" customFormat="1" ht="15.75" customHeight="1">
      <c r="A28" s="106" t="s">
        <v>19</v>
      </c>
      <c r="B28" s="107">
        <v>22</v>
      </c>
      <c r="C28" s="108" t="s">
        <v>41</v>
      </c>
      <c r="D28" s="108" t="s">
        <v>41</v>
      </c>
      <c r="E28" s="113">
        <v>39412.564574999997</v>
      </c>
      <c r="F28" s="36">
        <f t="shared" si="0"/>
        <v>85.393889912500001</v>
      </c>
      <c r="G28" s="35">
        <v>83.741219916666694</v>
      </c>
      <c r="H28" s="36">
        <f t="shared" si="1"/>
        <v>6306.0103319999998</v>
      </c>
      <c r="I28" s="36">
        <f t="shared" si="2"/>
        <v>87.101767710749996</v>
      </c>
      <c r="J28" s="35">
        <v>699.96460416666696</v>
      </c>
      <c r="K28" s="106">
        <v>22</v>
      </c>
      <c r="L28" s="106" t="s">
        <v>29</v>
      </c>
    </row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</sheetData>
  <mergeCells count="11">
    <mergeCell ref="L5:L6"/>
    <mergeCell ref="A3:C3"/>
    <mergeCell ref="A1:K1"/>
    <mergeCell ref="A2:K2"/>
    <mergeCell ref="F5:J5"/>
    <mergeCell ref="A5:A6"/>
    <mergeCell ref="B5:B6"/>
    <mergeCell ref="C5:C6"/>
    <mergeCell ref="D5:D6"/>
    <mergeCell ref="E5:E6"/>
    <mergeCell ref="K5:K6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9"/>
  <sheetViews>
    <sheetView topLeftCell="A2" workbookViewId="0">
      <selection activeCell="E10" sqref="E10"/>
    </sheetView>
  </sheetViews>
  <sheetFormatPr defaultColWidth="14.453125" defaultRowHeight="15" customHeight="1"/>
  <cols>
    <col min="1" max="1" width="8.7265625" customWidth="1"/>
    <col min="2" max="2" width="7.54296875" customWidth="1"/>
    <col min="3" max="3" width="23.81640625" customWidth="1"/>
    <col min="4" max="4" width="20.453125" customWidth="1"/>
    <col min="5" max="5" width="16.453125" customWidth="1"/>
    <col min="6" max="6" width="11.7265625" customWidth="1"/>
    <col min="7" max="7" width="11.26953125" customWidth="1"/>
    <col min="8" max="8" width="10.81640625" customWidth="1"/>
    <col min="9" max="9" width="11.54296875" customWidth="1"/>
    <col min="10" max="26" width="8.7265625" customWidth="1"/>
  </cols>
  <sheetData>
    <row r="1" spans="1:19" ht="14.5">
      <c r="B1" s="116" t="s">
        <v>296</v>
      </c>
      <c r="C1" s="117"/>
      <c r="D1" s="117"/>
      <c r="E1" s="117"/>
      <c r="F1" s="117"/>
      <c r="G1" s="117"/>
      <c r="H1" s="117"/>
      <c r="I1" s="117"/>
      <c r="J1" s="3"/>
      <c r="K1" s="3"/>
      <c r="L1" s="3"/>
      <c r="M1" s="3"/>
    </row>
    <row r="2" spans="1:19">
      <c r="B2" s="116" t="s">
        <v>279</v>
      </c>
      <c r="C2" s="117"/>
      <c r="D2" s="117"/>
      <c r="E2" s="117"/>
      <c r="F2" s="117"/>
      <c r="G2" s="117"/>
      <c r="H2" s="117"/>
      <c r="I2" s="117"/>
      <c r="J2" s="3"/>
      <c r="K2" s="3"/>
      <c r="L2" s="3"/>
      <c r="M2" s="47"/>
      <c r="N2" s="47"/>
      <c r="O2" s="47"/>
      <c r="P2" s="47"/>
      <c r="Q2" s="47"/>
      <c r="R2" s="47"/>
    </row>
    <row r="3" spans="1:19" ht="15.5">
      <c r="S3" s="48"/>
    </row>
    <row r="4" spans="1:19" ht="29">
      <c r="B4" s="19" t="s">
        <v>4</v>
      </c>
      <c r="C4" s="4" t="s">
        <v>5</v>
      </c>
      <c r="D4" s="4" t="s">
        <v>198</v>
      </c>
      <c r="E4" s="4" t="s">
        <v>199</v>
      </c>
      <c r="F4" s="4" t="s">
        <v>201</v>
      </c>
      <c r="G4" s="4" t="s">
        <v>202</v>
      </c>
      <c r="H4" s="4" t="s">
        <v>203</v>
      </c>
      <c r="I4" s="4" t="s">
        <v>221</v>
      </c>
      <c r="S4" s="48"/>
    </row>
    <row r="5" spans="1:19" s="1" customFormat="1" ht="15.75" customHeight="1">
      <c r="A5" s="9" t="s">
        <v>19</v>
      </c>
      <c r="B5" s="49">
        <v>1</v>
      </c>
      <c r="C5" s="45" t="s">
        <v>56</v>
      </c>
      <c r="D5" s="17" t="s">
        <v>297</v>
      </c>
      <c r="E5" s="17">
        <v>2010</v>
      </c>
      <c r="F5" s="17" t="s">
        <v>209</v>
      </c>
      <c r="G5" s="11">
        <v>3</v>
      </c>
      <c r="H5" s="17">
        <v>4</v>
      </c>
      <c r="I5" s="17" t="s">
        <v>216</v>
      </c>
    </row>
    <row r="6" spans="1:19" s="1" customFormat="1" ht="15.75" customHeight="1">
      <c r="A6" s="9" t="s">
        <v>19</v>
      </c>
      <c r="B6" s="49">
        <v>2</v>
      </c>
      <c r="C6" s="45" t="s">
        <v>69</v>
      </c>
      <c r="D6" s="17" t="s">
        <v>297</v>
      </c>
      <c r="E6" s="17">
        <v>2016</v>
      </c>
      <c r="F6" s="17" t="s">
        <v>209</v>
      </c>
      <c r="G6" s="11">
        <v>3</v>
      </c>
      <c r="H6" s="17" t="s">
        <v>216</v>
      </c>
      <c r="I6" s="17" t="s">
        <v>216</v>
      </c>
    </row>
    <row r="7" spans="1:19" s="1" customFormat="1" ht="15.75" customHeight="1">
      <c r="A7" s="9" t="s">
        <v>19</v>
      </c>
      <c r="B7" s="49">
        <v>3</v>
      </c>
      <c r="C7" s="45" t="s">
        <v>74</v>
      </c>
      <c r="D7" s="17" t="s">
        <v>297</v>
      </c>
      <c r="E7" s="17">
        <v>2021</v>
      </c>
      <c r="F7" s="17" t="s">
        <v>209</v>
      </c>
      <c r="G7" s="11">
        <v>1</v>
      </c>
      <c r="H7" s="17">
        <v>4</v>
      </c>
      <c r="I7" s="17" t="s">
        <v>216</v>
      </c>
    </row>
    <row r="8" spans="1:19" s="1" customFormat="1" ht="15.75" customHeight="1">
      <c r="A8" s="9" t="s">
        <v>19</v>
      </c>
      <c r="B8" s="49">
        <v>4</v>
      </c>
      <c r="C8" s="45" t="s">
        <v>80</v>
      </c>
      <c r="D8" s="17" t="s">
        <v>297</v>
      </c>
      <c r="E8" s="17">
        <v>2021</v>
      </c>
      <c r="F8" s="17" t="s">
        <v>209</v>
      </c>
      <c r="G8" s="11">
        <v>3</v>
      </c>
      <c r="H8" s="17">
        <v>8</v>
      </c>
      <c r="I8" s="17">
        <v>1</v>
      </c>
    </row>
    <row r="9" spans="1:19" s="1" customFormat="1" ht="15.75" customHeight="1">
      <c r="A9" s="9" t="s">
        <v>19</v>
      </c>
      <c r="B9" s="49">
        <v>5</v>
      </c>
      <c r="C9" s="45" t="s">
        <v>87</v>
      </c>
      <c r="D9" s="17" t="s">
        <v>297</v>
      </c>
      <c r="E9" s="17">
        <v>2015</v>
      </c>
      <c r="F9" s="17" t="s">
        <v>209</v>
      </c>
      <c r="G9" s="11">
        <v>3</v>
      </c>
      <c r="H9" s="17">
        <v>8</v>
      </c>
      <c r="I9" s="17">
        <v>1</v>
      </c>
    </row>
    <row r="10" spans="1:19" s="1" customFormat="1" ht="15.75" customHeight="1">
      <c r="A10" s="9" t="s">
        <v>19</v>
      </c>
      <c r="B10" s="49">
        <v>6</v>
      </c>
      <c r="C10" s="45" t="s">
        <v>92</v>
      </c>
      <c r="D10" s="17" t="s">
        <v>297</v>
      </c>
      <c r="E10" s="17">
        <v>2012</v>
      </c>
      <c r="F10" s="17" t="s">
        <v>209</v>
      </c>
      <c r="G10" s="11">
        <v>3</v>
      </c>
      <c r="H10" s="17">
        <v>8</v>
      </c>
      <c r="I10" s="17">
        <v>1</v>
      </c>
    </row>
    <row r="11" spans="1:19" s="1" customFormat="1" ht="15.75" customHeight="1">
      <c r="A11" s="9" t="s">
        <v>19</v>
      </c>
      <c r="B11" s="49">
        <v>7</v>
      </c>
      <c r="C11" s="45" t="s">
        <v>100</v>
      </c>
      <c r="D11" s="17" t="s">
        <v>297</v>
      </c>
      <c r="E11" s="17">
        <v>2020</v>
      </c>
      <c r="F11" s="17" t="s">
        <v>209</v>
      </c>
      <c r="G11" s="11">
        <v>3</v>
      </c>
      <c r="H11" s="17">
        <v>8</v>
      </c>
      <c r="I11" s="17">
        <v>1</v>
      </c>
    </row>
    <row r="12" spans="1:19" s="1" customFormat="1" ht="15.75" customHeight="1">
      <c r="A12" s="9" t="s">
        <v>19</v>
      </c>
      <c r="B12" s="49">
        <v>8</v>
      </c>
      <c r="C12" s="45" t="s">
        <v>103</v>
      </c>
      <c r="D12" s="17" t="s">
        <v>297</v>
      </c>
      <c r="E12" s="17">
        <v>2010</v>
      </c>
      <c r="F12" s="17" t="s">
        <v>209</v>
      </c>
      <c r="G12" s="11">
        <v>3</v>
      </c>
      <c r="H12" s="17">
        <v>4</v>
      </c>
      <c r="I12" s="17" t="s">
        <v>216</v>
      </c>
    </row>
    <row r="13" spans="1:19" s="1" customFormat="1" ht="15.75" customHeight="1">
      <c r="A13" s="9" t="s">
        <v>19</v>
      </c>
      <c r="B13" s="49">
        <v>9</v>
      </c>
      <c r="C13" s="45" t="s">
        <v>123</v>
      </c>
      <c r="D13" s="17" t="s">
        <v>297</v>
      </c>
      <c r="E13" s="17">
        <v>2016</v>
      </c>
      <c r="F13" s="17" t="s">
        <v>209</v>
      </c>
      <c r="G13" s="11">
        <v>3</v>
      </c>
      <c r="H13" s="17">
        <v>8</v>
      </c>
      <c r="I13" s="17">
        <v>1</v>
      </c>
    </row>
    <row r="14" spans="1:19" s="1" customFormat="1" ht="15.75" customHeight="1">
      <c r="A14" s="9" t="s">
        <v>19</v>
      </c>
      <c r="B14" s="49">
        <v>10</v>
      </c>
      <c r="C14" s="46" t="s">
        <v>135</v>
      </c>
      <c r="D14" s="17" t="s">
        <v>297</v>
      </c>
      <c r="E14" s="17">
        <v>2012</v>
      </c>
      <c r="F14" s="17" t="s">
        <v>209</v>
      </c>
      <c r="G14" s="11">
        <v>3</v>
      </c>
      <c r="H14" s="17">
        <v>8</v>
      </c>
      <c r="I14" s="17">
        <v>1</v>
      </c>
    </row>
    <row r="15" spans="1:19" s="1" customFormat="1" ht="15.75" customHeight="1">
      <c r="A15" s="9" t="s">
        <v>19</v>
      </c>
      <c r="B15" s="49">
        <v>11</v>
      </c>
      <c r="C15" s="46" t="s">
        <v>138</v>
      </c>
      <c r="D15" s="17" t="s">
        <v>297</v>
      </c>
      <c r="E15" s="17">
        <v>2017</v>
      </c>
      <c r="F15" s="17" t="s">
        <v>209</v>
      </c>
      <c r="G15" s="11">
        <v>3</v>
      </c>
      <c r="H15" s="17">
        <v>8</v>
      </c>
      <c r="I15" s="17">
        <v>1</v>
      </c>
    </row>
    <row r="16" spans="1:19" s="1" customFormat="1" ht="15.75" customHeight="1">
      <c r="A16" s="9" t="s">
        <v>19</v>
      </c>
      <c r="B16" s="49">
        <v>12</v>
      </c>
      <c r="C16" s="46" t="s">
        <v>139</v>
      </c>
      <c r="D16" s="17" t="s">
        <v>297</v>
      </c>
      <c r="E16" s="17">
        <v>2010</v>
      </c>
      <c r="F16" s="17" t="s">
        <v>209</v>
      </c>
      <c r="G16" s="11">
        <v>3</v>
      </c>
      <c r="H16" s="17">
        <v>4</v>
      </c>
      <c r="I16" s="17" t="s">
        <v>216</v>
      </c>
    </row>
    <row r="17" spans="1:9" s="1" customFormat="1" ht="15.75" customHeight="1">
      <c r="A17" s="9" t="s">
        <v>19</v>
      </c>
      <c r="B17" s="49">
        <v>13</v>
      </c>
      <c r="C17" s="46" t="s">
        <v>142</v>
      </c>
      <c r="D17" s="17" t="s">
        <v>297</v>
      </c>
      <c r="E17" s="17">
        <v>2012</v>
      </c>
      <c r="F17" s="17" t="s">
        <v>209</v>
      </c>
      <c r="G17" s="11">
        <v>3</v>
      </c>
      <c r="H17" s="17">
        <v>8</v>
      </c>
      <c r="I17" s="17">
        <v>1</v>
      </c>
    </row>
    <row r="18" spans="1:9" s="1" customFormat="1" ht="15.75" customHeight="1">
      <c r="A18" s="9" t="s">
        <v>19</v>
      </c>
      <c r="B18" s="49">
        <v>14</v>
      </c>
      <c r="C18" s="46" t="s">
        <v>148</v>
      </c>
      <c r="D18" s="17" t="s">
        <v>297</v>
      </c>
      <c r="E18" s="17">
        <v>2021</v>
      </c>
      <c r="F18" s="17" t="s">
        <v>209</v>
      </c>
      <c r="G18" s="11">
        <v>3</v>
      </c>
      <c r="H18" s="17">
        <v>8</v>
      </c>
      <c r="I18" s="17">
        <v>1</v>
      </c>
    </row>
    <row r="19" spans="1:9" s="1" customFormat="1" ht="15.75" customHeight="1">
      <c r="A19" s="9" t="s">
        <v>19</v>
      </c>
      <c r="B19" s="49">
        <v>15</v>
      </c>
      <c r="C19" s="46" t="s">
        <v>151</v>
      </c>
      <c r="D19" s="17" t="s">
        <v>297</v>
      </c>
      <c r="E19" s="17">
        <v>2010</v>
      </c>
      <c r="F19" s="17" t="s">
        <v>209</v>
      </c>
      <c r="G19" s="11">
        <v>3</v>
      </c>
      <c r="H19" s="17">
        <v>4</v>
      </c>
      <c r="I19" s="17">
        <v>2</v>
      </c>
    </row>
    <row r="20" spans="1:9" s="1" customFormat="1" ht="15.75" customHeight="1">
      <c r="A20" s="9" t="s">
        <v>19</v>
      </c>
      <c r="B20" s="49">
        <v>16</v>
      </c>
      <c r="C20" s="46" t="s">
        <v>153</v>
      </c>
      <c r="D20" s="17" t="s">
        <v>297</v>
      </c>
      <c r="E20" s="17">
        <v>2019</v>
      </c>
      <c r="F20" s="17" t="s">
        <v>209</v>
      </c>
      <c r="G20" s="11">
        <v>3</v>
      </c>
      <c r="H20" s="17">
        <v>8</v>
      </c>
      <c r="I20" s="17">
        <v>1</v>
      </c>
    </row>
    <row r="21" spans="1:9" s="1" customFormat="1" ht="15.75" customHeight="1">
      <c r="A21" s="9" t="s">
        <v>19</v>
      </c>
      <c r="B21" s="49">
        <v>17</v>
      </c>
      <c r="C21" s="46" t="s">
        <v>155</v>
      </c>
      <c r="D21" s="17" t="s">
        <v>297</v>
      </c>
      <c r="E21" s="17">
        <v>2021</v>
      </c>
      <c r="F21" s="17" t="s">
        <v>209</v>
      </c>
      <c r="G21" s="11">
        <v>3</v>
      </c>
      <c r="H21" s="17">
        <v>8</v>
      </c>
      <c r="I21" s="17">
        <v>1</v>
      </c>
    </row>
    <row r="22" spans="1:9" s="1" customFormat="1" ht="15.75" customHeight="1">
      <c r="A22" s="9" t="s">
        <v>19</v>
      </c>
      <c r="B22" s="49">
        <v>18</v>
      </c>
      <c r="C22" s="46" t="s">
        <v>158</v>
      </c>
      <c r="D22" s="17" t="s">
        <v>297</v>
      </c>
      <c r="E22" s="17">
        <v>2018</v>
      </c>
      <c r="F22" s="17" t="s">
        <v>209</v>
      </c>
      <c r="G22" s="11">
        <v>3</v>
      </c>
      <c r="H22" s="17">
        <v>8</v>
      </c>
      <c r="I22" s="17">
        <v>1</v>
      </c>
    </row>
    <row r="23" spans="1:9" s="1" customFormat="1" ht="15.75" customHeight="1">
      <c r="A23" s="9" t="s">
        <v>19</v>
      </c>
      <c r="B23" s="49">
        <v>19</v>
      </c>
      <c r="C23" s="46" t="s">
        <v>166</v>
      </c>
      <c r="D23" s="17" t="s">
        <v>297</v>
      </c>
      <c r="E23" s="17">
        <v>2019</v>
      </c>
      <c r="F23" s="17" t="s">
        <v>209</v>
      </c>
      <c r="G23" s="11">
        <v>3</v>
      </c>
      <c r="H23" s="17">
        <v>4</v>
      </c>
      <c r="I23" s="17">
        <v>2</v>
      </c>
    </row>
    <row r="24" spans="1:9" s="1" customFormat="1" ht="15.75" customHeight="1">
      <c r="A24" s="9" t="s">
        <v>19</v>
      </c>
      <c r="B24" s="49">
        <v>20</v>
      </c>
      <c r="C24" s="46" t="s">
        <v>169</v>
      </c>
      <c r="D24" s="17" t="s">
        <v>297</v>
      </c>
      <c r="E24" s="17">
        <v>2022</v>
      </c>
      <c r="F24" s="17" t="s">
        <v>209</v>
      </c>
      <c r="G24" s="11">
        <v>3</v>
      </c>
      <c r="H24" s="17">
        <v>8</v>
      </c>
      <c r="I24" s="17">
        <v>1</v>
      </c>
    </row>
    <row r="25" spans="1:9" s="1" customFormat="1" ht="15.75" customHeight="1">
      <c r="A25" s="9" t="s">
        <v>19</v>
      </c>
      <c r="B25" s="49">
        <v>21</v>
      </c>
      <c r="C25" s="46" t="s">
        <v>172</v>
      </c>
      <c r="D25" s="17" t="s">
        <v>297</v>
      </c>
      <c r="E25" s="17">
        <v>2021</v>
      </c>
      <c r="F25" s="17" t="s">
        <v>209</v>
      </c>
      <c r="G25" s="11">
        <v>3</v>
      </c>
      <c r="H25" s="17">
        <v>8</v>
      </c>
      <c r="I25" s="17">
        <v>1</v>
      </c>
    </row>
    <row r="26" spans="1:9" s="1" customFormat="1" ht="15.75" customHeight="1">
      <c r="A26" s="9" t="s">
        <v>19</v>
      </c>
      <c r="B26" s="49">
        <v>22</v>
      </c>
      <c r="C26" s="46" t="s">
        <v>183</v>
      </c>
      <c r="D26" s="17" t="s">
        <v>297</v>
      </c>
      <c r="E26" s="17">
        <v>2012</v>
      </c>
      <c r="F26" s="17" t="s">
        <v>209</v>
      </c>
      <c r="G26" s="11">
        <v>3</v>
      </c>
      <c r="H26" s="17">
        <v>8</v>
      </c>
      <c r="I26" s="17">
        <v>1</v>
      </c>
    </row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</sheetData>
  <mergeCells count="2">
    <mergeCell ref="B1:I1"/>
    <mergeCell ref="B2:I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6"/>
  <sheetViews>
    <sheetView topLeftCell="A2" workbookViewId="0">
      <selection activeCell="D15" sqref="D15"/>
    </sheetView>
  </sheetViews>
  <sheetFormatPr defaultColWidth="14.453125" defaultRowHeight="15" customHeight="1"/>
  <cols>
    <col min="1" max="1" width="8.7265625" customWidth="1"/>
    <col min="2" max="2" width="7.54296875" customWidth="1"/>
    <col min="3" max="3" width="23.81640625" customWidth="1"/>
    <col min="4" max="4" width="20.453125" customWidth="1"/>
    <col min="5" max="5" width="16.453125" customWidth="1"/>
    <col min="6" max="6" width="11.7265625" customWidth="1"/>
    <col min="7" max="7" width="11.26953125" customWidth="1"/>
    <col min="8" max="8" width="11.54296875" customWidth="1"/>
    <col min="9" max="26" width="8.7265625" customWidth="1"/>
  </cols>
  <sheetData>
    <row r="1" spans="1:18" ht="14.5">
      <c r="B1" s="116" t="s">
        <v>298</v>
      </c>
      <c r="C1" s="117"/>
      <c r="D1" s="117"/>
      <c r="E1" s="117"/>
      <c r="F1" s="117"/>
      <c r="G1" s="117"/>
      <c r="H1" s="117"/>
      <c r="I1" s="3"/>
      <c r="J1" s="3"/>
      <c r="K1" s="3"/>
      <c r="L1" s="3"/>
    </row>
    <row r="2" spans="1:18">
      <c r="B2" s="116" t="s">
        <v>279</v>
      </c>
      <c r="C2" s="117"/>
      <c r="D2" s="117"/>
      <c r="E2" s="117"/>
      <c r="F2" s="117"/>
      <c r="G2" s="117"/>
      <c r="H2" s="117"/>
      <c r="I2" s="3"/>
      <c r="J2" s="3"/>
      <c r="K2" s="3"/>
      <c r="L2" s="47"/>
      <c r="M2" s="47"/>
      <c r="N2" s="47"/>
      <c r="O2" s="47"/>
      <c r="P2" s="47"/>
      <c r="Q2" s="47"/>
    </row>
    <row r="3" spans="1:18" ht="15.5">
      <c r="R3" s="48"/>
    </row>
    <row r="4" spans="1:18" ht="29">
      <c r="B4" s="20" t="s">
        <v>4</v>
      </c>
      <c r="C4" s="4" t="s">
        <v>5</v>
      </c>
      <c r="D4" s="4" t="s">
        <v>198</v>
      </c>
      <c r="E4" s="4" t="s">
        <v>199</v>
      </c>
      <c r="F4" s="4" t="s">
        <v>201</v>
      </c>
      <c r="G4" s="4" t="s">
        <v>202</v>
      </c>
      <c r="H4" s="4" t="s">
        <v>221</v>
      </c>
      <c r="R4" s="48"/>
    </row>
    <row r="5" spans="1:18" s="1" customFormat="1" ht="15.75" customHeight="1">
      <c r="A5" s="9" t="s">
        <v>19</v>
      </c>
      <c r="B5" s="49">
        <v>1</v>
      </c>
      <c r="C5" s="50" t="s">
        <v>56</v>
      </c>
      <c r="D5" s="51" t="s">
        <v>70</v>
      </c>
      <c r="E5" s="51" t="s">
        <v>70</v>
      </c>
      <c r="F5" s="51" t="s">
        <v>70</v>
      </c>
      <c r="G5" s="51" t="s">
        <v>70</v>
      </c>
      <c r="H5" s="51" t="s">
        <v>70</v>
      </c>
    </row>
    <row r="6" spans="1:18" s="1" customFormat="1" ht="15.75" customHeight="1">
      <c r="A6" s="9" t="s">
        <v>19</v>
      </c>
      <c r="B6" s="49">
        <v>2</v>
      </c>
      <c r="C6" s="50" t="s">
        <v>69</v>
      </c>
      <c r="D6" s="51" t="s">
        <v>70</v>
      </c>
      <c r="E6" s="51" t="s">
        <v>70</v>
      </c>
      <c r="F6" s="51" t="s">
        <v>70</v>
      </c>
      <c r="G6" s="51" t="s">
        <v>70</v>
      </c>
      <c r="H6" s="51" t="s">
        <v>70</v>
      </c>
    </row>
    <row r="7" spans="1:18" s="1" customFormat="1" ht="15.75" customHeight="1">
      <c r="A7" s="9" t="s">
        <v>19</v>
      </c>
      <c r="B7" s="49">
        <v>3</v>
      </c>
      <c r="C7" s="50" t="s">
        <v>74</v>
      </c>
      <c r="D7" s="51" t="s">
        <v>70</v>
      </c>
      <c r="E7" s="51" t="s">
        <v>70</v>
      </c>
      <c r="F7" s="51" t="s">
        <v>70</v>
      </c>
      <c r="G7" s="51" t="s">
        <v>70</v>
      </c>
      <c r="H7" s="51" t="s">
        <v>70</v>
      </c>
    </row>
    <row r="8" spans="1:18" s="1" customFormat="1" ht="15.75" customHeight="1">
      <c r="A8" s="9" t="s">
        <v>19</v>
      </c>
      <c r="B8" s="49">
        <v>4</v>
      </c>
      <c r="C8" s="50" t="s">
        <v>80</v>
      </c>
      <c r="D8" s="51" t="s">
        <v>70</v>
      </c>
      <c r="E8" s="51" t="s">
        <v>70</v>
      </c>
      <c r="F8" s="51" t="s">
        <v>70</v>
      </c>
      <c r="G8" s="51" t="s">
        <v>70</v>
      </c>
      <c r="H8" s="51" t="s">
        <v>70</v>
      </c>
    </row>
    <row r="9" spans="1:18" s="1" customFormat="1" ht="15.75" customHeight="1">
      <c r="A9" s="9" t="s">
        <v>19</v>
      </c>
      <c r="B9" s="49">
        <v>5</v>
      </c>
      <c r="C9" s="50" t="s">
        <v>87</v>
      </c>
      <c r="D9" s="51" t="s">
        <v>70</v>
      </c>
      <c r="E9" s="51" t="s">
        <v>70</v>
      </c>
      <c r="F9" s="51" t="s">
        <v>70</v>
      </c>
      <c r="G9" s="51" t="s">
        <v>70</v>
      </c>
      <c r="H9" s="51" t="s">
        <v>70</v>
      </c>
    </row>
    <row r="10" spans="1:18" s="1" customFormat="1" ht="15.75" customHeight="1">
      <c r="A10" s="9" t="s">
        <v>19</v>
      </c>
      <c r="B10" s="49">
        <v>6</v>
      </c>
      <c r="C10" s="50" t="s">
        <v>92</v>
      </c>
      <c r="D10" s="51" t="s">
        <v>70</v>
      </c>
      <c r="E10" s="51" t="s">
        <v>70</v>
      </c>
      <c r="F10" s="51" t="s">
        <v>70</v>
      </c>
      <c r="G10" s="51" t="s">
        <v>70</v>
      </c>
      <c r="H10" s="51" t="s">
        <v>70</v>
      </c>
    </row>
    <row r="11" spans="1:18" s="1" customFormat="1" ht="15.75" customHeight="1">
      <c r="A11" s="9" t="s">
        <v>19</v>
      </c>
      <c r="B11" s="49">
        <v>7</v>
      </c>
      <c r="C11" s="50" t="s">
        <v>100</v>
      </c>
      <c r="D11" s="51" t="s">
        <v>70</v>
      </c>
      <c r="E11" s="51" t="s">
        <v>70</v>
      </c>
      <c r="F11" s="51" t="s">
        <v>70</v>
      </c>
      <c r="G11" s="51" t="s">
        <v>70</v>
      </c>
      <c r="H11" s="51" t="s">
        <v>70</v>
      </c>
    </row>
    <row r="12" spans="1:18" s="1" customFormat="1" ht="15.75" customHeight="1">
      <c r="A12" s="9" t="s">
        <v>19</v>
      </c>
      <c r="B12" s="49">
        <v>8</v>
      </c>
      <c r="C12" s="50" t="s">
        <v>103</v>
      </c>
      <c r="D12" s="51" t="s">
        <v>70</v>
      </c>
      <c r="E12" s="51" t="s">
        <v>70</v>
      </c>
      <c r="F12" s="51" t="s">
        <v>70</v>
      </c>
      <c r="G12" s="51" t="s">
        <v>70</v>
      </c>
      <c r="H12" s="51" t="s">
        <v>70</v>
      </c>
    </row>
    <row r="13" spans="1:18" s="1" customFormat="1" ht="15.75" customHeight="1">
      <c r="A13" s="9" t="s">
        <v>19</v>
      </c>
      <c r="B13" s="49">
        <v>9</v>
      </c>
      <c r="C13" s="50" t="s">
        <v>123</v>
      </c>
      <c r="D13" s="51" t="s">
        <v>70</v>
      </c>
      <c r="E13" s="51" t="s">
        <v>70</v>
      </c>
      <c r="F13" s="51" t="s">
        <v>70</v>
      </c>
      <c r="G13" s="51" t="s">
        <v>70</v>
      </c>
      <c r="H13" s="51" t="s">
        <v>70</v>
      </c>
    </row>
    <row r="14" spans="1:18" s="1" customFormat="1" ht="15.75" customHeight="1">
      <c r="A14" s="9" t="s">
        <v>19</v>
      </c>
      <c r="B14" s="49">
        <v>10</v>
      </c>
      <c r="C14" s="52" t="s">
        <v>135</v>
      </c>
      <c r="D14" s="51" t="s">
        <v>70</v>
      </c>
      <c r="E14" s="51" t="s">
        <v>70</v>
      </c>
      <c r="F14" s="51" t="s">
        <v>70</v>
      </c>
      <c r="G14" s="51" t="s">
        <v>70</v>
      </c>
      <c r="H14" s="51" t="s">
        <v>70</v>
      </c>
    </row>
    <row r="15" spans="1:18" s="1" customFormat="1" ht="15.75" customHeight="1">
      <c r="A15" s="9" t="s">
        <v>19</v>
      </c>
      <c r="B15" s="49">
        <v>11</v>
      </c>
      <c r="C15" s="52" t="s">
        <v>138</v>
      </c>
      <c r="D15" s="51" t="s">
        <v>70</v>
      </c>
      <c r="E15" s="51" t="s">
        <v>70</v>
      </c>
      <c r="F15" s="51" t="s">
        <v>70</v>
      </c>
      <c r="G15" s="51" t="s">
        <v>70</v>
      </c>
      <c r="H15" s="51" t="s">
        <v>70</v>
      </c>
    </row>
    <row r="16" spans="1:18" s="1" customFormat="1" ht="15.75" customHeight="1">
      <c r="A16" s="9" t="s">
        <v>19</v>
      </c>
      <c r="B16" s="49">
        <v>12</v>
      </c>
      <c r="C16" s="52" t="s">
        <v>139</v>
      </c>
      <c r="D16" s="51" t="s">
        <v>70</v>
      </c>
      <c r="E16" s="51" t="s">
        <v>70</v>
      </c>
      <c r="F16" s="51" t="s">
        <v>70</v>
      </c>
      <c r="G16" s="51" t="s">
        <v>70</v>
      </c>
      <c r="H16" s="51" t="s">
        <v>70</v>
      </c>
    </row>
    <row r="17" spans="1:8" s="1" customFormat="1" ht="15.75" customHeight="1">
      <c r="A17" s="9" t="s">
        <v>19</v>
      </c>
      <c r="B17" s="49">
        <v>13</v>
      </c>
      <c r="C17" s="52" t="s">
        <v>142</v>
      </c>
      <c r="D17" s="51" t="s">
        <v>70</v>
      </c>
      <c r="E17" s="51" t="s">
        <v>70</v>
      </c>
      <c r="F17" s="51" t="s">
        <v>70</v>
      </c>
      <c r="G17" s="51" t="s">
        <v>70</v>
      </c>
      <c r="H17" s="51" t="s">
        <v>70</v>
      </c>
    </row>
    <row r="18" spans="1:8" s="1" customFormat="1" ht="15.75" customHeight="1">
      <c r="A18" s="9" t="s">
        <v>19</v>
      </c>
      <c r="B18" s="49">
        <v>14</v>
      </c>
      <c r="C18" s="52" t="s">
        <v>148</v>
      </c>
      <c r="D18" s="51" t="s">
        <v>70</v>
      </c>
      <c r="E18" s="51" t="s">
        <v>70</v>
      </c>
      <c r="F18" s="51" t="s">
        <v>70</v>
      </c>
      <c r="G18" s="51" t="s">
        <v>70</v>
      </c>
      <c r="H18" s="51" t="s">
        <v>70</v>
      </c>
    </row>
    <row r="19" spans="1:8" s="1" customFormat="1" ht="15.75" customHeight="1">
      <c r="A19" s="9" t="s">
        <v>19</v>
      </c>
      <c r="B19" s="49">
        <v>15</v>
      </c>
      <c r="C19" s="52" t="s">
        <v>151</v>
      </c>
      <c r="D19" s="51" t="s">
        <v>70</v>
      </c>
      <c r="E19" s="51" t="s">
        <v>70</v>
      </c>
      <c r="F19" s="51" t="s">
        <v>70</v>
      </c>
      <c r="G19" s="51" t="s">
        <v>70</v>
      </c>
      <c r="H19" s="51" t="s">
        <v>70</v>
      </c>
    </row>
    <row r="20" spans="1:8" s="1" customFormat="1" ht="15.75" customHeight="1">
      <c r="A20" s="9" t="s">
        <v>19</v>
      </c>
      <c r="B20" s="49">
        <v>16</v>
      </c>
      <c r="C20" s="52" t="s">
        <v>153</v>
      </c>
      <c r="D20" s="51" t="s">
        <v>70</v>
      </c>
      <c r="E20" s="51" t="s">
        <v>70</v>
      </c>
      <c r="F20" s="51" t="s">
        <v>70</v>
      </c>
      <c r="G20" s="51" t="s">
        <v>70</v>
      </c>
      <c r="H20" s="51" t="s">
        <v>70</v>
      </c>
    </row>
    <row r="21" spans="1:8" s="1" customFormat="1" ht="15.75" customHeight="1">
      <c r="A21" s="9" t="s">
        <v>19</v>
      </c>
      <c r="B21" s="49">
        <v>17</v>
      </c>
      <c r="C21" s="52" t="s">
        <v>155</v>
      </c>
      <c r="D21" s="51" t="s">
        <v>70</v>
      </c>
      <c r="E21" s="51" t="s">
        <v>70</v>
      </c>
      <c r="F21" s="51" t="s">
        <v>70</v>
      </c>
      <c r="G21" s="51" t="s">
        <v>70</v>
      </c>
      <c r="H21" s="51" t="s">
        <v>70</v>
      </c>
    </row>
    <row r="22" spans="1:8" s="1" customFormat="1" ht="15.75" customHeight="1">
      <c r="A22" s="9" t="s">
        <v>19</v>
      </c>
      <c r="B22" s="49">
        <v>18</v>
      </c>
      <c r="C22" s="52" t="s">
        <v>158</v>
      </c>
      <c r="D22" s="51" t="s">
        <v>70</v>
      </c>
      <c r="E22" s="51" t="s">
        <v>70</v>
      </c>
      <c r="F22" s="51" t="s">
        <v>70</v>
      </c>
      <c r="G22" s="51" t="s">
        <v>70</v>
      </c>
      <c r="H22" s="51" t="s">
        <v>70</v>
      </c>
    </row>
    <row r="23" spans="1:8" s="1" customFormat="1" ht="15.75" customHeight="1">
      <c r="A23" s="9" t="s">
        <v>19</v>
      </c>
      <c r="B23" s="49">
        <v>19</v>
      </c>
      <c r="C23" s="52" t="s">
        <v>166</v>
      </c>
      <c r="D23" s="51" t="s">
        <v>70</v>
      </c>
      <c r="E23" s="51" t="s">
        <v>70</v>
      </c>
      <c r="F23" s="51" t="s">
        <v>70</v>
      </c>
      <c r="G23" s="51" t="s">
        <v>70</v>
      </c>
      <c r="H23" s="51" t="s">
        <v>70</v>
      </c>
    </row>
    <row r="24" spans="1:8" s="1" customFormat="1" ht="15.75" customHeight="1">
      <c r="A24" s="9" t="s">
        <v>19</v>
      </c>
      <c r="B24" s="49">
        <v>20</v>
      </c>
      <c r="C24" s="52" t="s">
        <v>169</v>
      </c>
      <c r="D24" s="51" t="s">
        <v>70</v>
      </c>
      <c r="E24" s="51" t="s">
        <v>70</v>
      </c>
      <c r="F24" s="51" t="s">
        <v>70</v>
      </c>
      <c r="G24" s="51" t="s">
        <v>70</v>
      </c>
      <c r="H24" s="51" t="s">
        <v>70</v>
      </c>
    </row>
    <row r="25" spans="1:8" s="1" customFormat="1" ht="15.75" customHeight="1">
      <c r="A25" s="9" t="s">
        <v>19</v>
      </c>
      <c r="B25" s="49">
        <v>21</v>
      </c>
      <c r="C25" s="52" t="s">
        <v>172</v>
      </c>
      <c r="D25" s="51" t="s">
        <v>70</v>
      </c>
      <c r="E25" s="51" t="s">
        <v>70</v>
      </c>
      <c r="F25" s="51" t="s">
        <v>70</v>
      </c>
      <c r="G25" s="51" t="s">
        <v>70</v>
      </c>
      <c r="H25" s="51" t="s">
        <v>70</v>
      </c>
    </row>
    <row r="26" spans="1:8" s="1" customFormat="1" ht="15.75" customHeight="1">
      <c r="A26" s="9" t="s">
        <v>19</v>
      </c>
      <c r="B26" s="49">
        <v>22</v>
      </c>
      <c r="C26" s="52" t="s">
        <v>183</v>
      </c>
      <c r="D26" s="51" t="s">
        <v>70</v>
      </c>
      <c r="E26" s="51" t="s">
        <v>70</v>
      </c>
      <c r="F26" s="51" t="s">
        <v>70</v>
      </c>
      <c r="G26" s="51" t="s">
        <v>70</v>
      </c>
      <c r="H26" s="51" t="s">
        <v>70</v>
      </c>
    </row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</sheetData>
  <mergeCells count="2">
    <mergeCell ref="B1:H1"/>
    <mergeCell ref="B2:H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5"/>
  <sheetViews>
    <sheetView topLeftCell="A11" workbookViewId="0">
      <selection activeCell="D18" sqref="D18"/>
    </sheetView>
  </sheetViews>
  <sheetFormatPr defaultColWidth="14.453125" defaultRowHeight="15" customHeight="1"/>
  <cols>
    <col min="1" max="1" width="8.7265625" customWidth="1"/>
    <col min="2" max="2" width="7.54296875" customWidth="1"/>
    <col min="3" max="3" width="23.81640625" customWidth="1"/>
    <col min="4" max="4" width="20.453125" customWidth="1"/>
    <col min="5" max="5" width="16.453125" customWidth="1"/>
    <col min="6" max="6" width="11.7265625" customWidth="1"/>
    <col min="7" max="7" width="11.26953125" customWidth="1"/>
    <col min="8" max="8" width="10.81640625" customWidth="1"/>
    <col min="9" max="9" width="11.54296875" customWidth="1"/>
    <col min="10" max="26" width="8.7265625" customWidth="1"/>
  </cols>
  <sheetData>
    <row r="1" spans="1:19" ht="14.5">
      <c r="B1" s="116" t="s">
        <v>299</v>
      </c>
      <c r="C1" s="117"/>
      <c r="D1" s="117"/>
      <c r="E1" s="117"/>
      <c r="F1" s="117"/>
      <c r="G1" s="117"/>
      <c r="H1" s="117"/>
      <c r="I1" s="117"/>
      <c r="J1" s="3"/>
      <c r="K1" s="3"/>
      <c r="L1" s="3"/>
      <c r="M1" s="3"/>
    </row>
    <row r="2" spans="1:19">
      <c r="B2" s="116" t="s">
        <v>300</v>
      </c>
      <c r="C2" s="117"/>
      <c r="D2" s="117"/>
      <c r="E2" s="117"/>
      <c r="F2" s="117"/>
      <c r="G2" s="117"/>
      <c r="H2" s="117"/>
      <c r="I2" s="117"/>
      <c r="J2" s="3"/>
      <c r="K2" s="3"/>
      <c r="L2" s="3"/>
      <c r="M2" s="47"/>
      <c r="N2" s="47"/>
      <c r="O2" s="47"/>
      <c r="P2" s="47"/>
      <c r="Q2" s="47"/>
      <c r="R2" s="47"/>
    </row>
    <row r="3" spans="1:19" ht="15.5">
      <c r="S3" s="48"/>
    </row>
    <row r="4" spans="1:19" ht="29">
      <c r="B4" s="44" t="s">
        <v>4</v>
      </c>
      <c r="C4" s="4" t="s">
        <v>5</v>
      </c>
      <c r="D4" s="4" t="s">
        <v>198</v>
      </c>
      <c r="E4" s="4" t="s">
        <v>199</v>
      </c>
      <c r="F4" s="4" t="s">
        <v>201</v>
      </c>
      <c r="G4" s="4" t="s">
        <v>225</v>
      </c>
      <c r="H4" s="4" t="s">
        <v>202</v>
      </c>
      <c r="I4" s="4" t="s">
        <v>221</v>
      </c>
      <c r="S4" s="48"/>
    </row>
    <row r="5" spans="1:19" s="1" customFormat="1" ht="15.75" customHeight="1">
      <c r="A5" s="9" t="s">
        <v>19</v>
      </c>
      <c r="B5" s="9">
        <v>1</v>
      </c>
      <c r="C5" s="45" t="s">
        <v>56</v>
      </c>
      <c r="D5" s="17" t="s">
        <v>70</v>
      </c>
      <c r="E5" s="17"/>
      <c r="F5" s="17"/>
      <c r="G5" s="17"/>
      <c r="H5" s="17">
        <v>1</v>
      </c>
      <c r="I5" s="17">
        <v>0</v>
      </c>
    </row>
    <row r="6" spans="1:19" s="1" customFormat="1" ht="15.75" customHeight="1">
      <c r="A6" s="9" t="s">
        <v>19</v>
      </c>
      <c r="B6" s="9">
        <v>2</v>
      </c>
      <c r="C6" s="45" t="s">
        <v>69</v>
      </c>
      <c r="D6" s="17" t="s">
        <v>70</v>
      </c>
      <c r="E6" s="17"/>
      <c r="F6" s="17"/>
      <c r="G6" s="17"/>
      <c r="H6" s="17">
        <v>0</v>
      </c>
      <c r="I6" s="17">
        <v>1</v>
      </c>
    </row>
    <row r="7" spans="1:19" s="1" customFormat="1" ht="15.75" customHeight="1">
      <c r="A7" s="9" t="s">
        <v>19</v>
      </c>
      <c r="B7" s="9">
        <v>3</v>
      </c>
      <c r="C7" s="45" t="s">
        <v>74</v>
      </c>
      <c r="D7" s="17" t="s">
        <v>70</v>
      </c>
      <c r="E7" s="17"/>
      <c r="F7" s="17"/>
      <c r="G7" s="17"/>
      <c r="H7" s="17">
        <v>0</v>
      </c>
      <c r="I7" s="17">
        <v>1</v>
      </c>
    </row>
    <row r="8" spans="1:19" s="1" customFormat="1" ht="15.75" customHeight="1">
      <c r="A8" s="9" t="s">
        <v>19</v>
      </c>
      <c r="B8" s="9">
        <v>4</v>
      </c>
      <c r="C8" s="45" t="s">
        <v>80</v>
      </c>
      <c r="D8" s="17" t="s">
        <v>70</v>
      </c>
      <c r="E8" s="17"/>
      <c r="F8" s="17"/>
      <c r="G8" s="17"/>
      <c r="H8" s="17">
        <v>0</v>
      </c>
      <c r="I8" s="17">
        <v>1</v>
      </c>
    </row>
    <row r="9" spans="1:19" s="1" customFormat="1" ht="15.75" customHeight="1">
      <c r="A9" s="9" t="s">
        <v>19</v>
      </c>
      <c r="B9" s="9">
        <v>5</v>
      </c>
      <c r="C9" s="45" t="s">
        <v>87</v>
      </c>
      <c r="D9" s="17" t="s">
        <v>70</v>
      </c>
      <c r="E9" s="17"/>
      <c r="F9" s="17"/>
      <c r="G9" s="17"/>
      <c r="H9" s="17">
        <v>1</v>
      </c>
      <c r="I9" s="17">
        <v>0</v>
      </c>
    </row>
    <row r="10" spans="1:19" s="1" customFormat="1" ht="15.75" customHeight="1">
      <c r="A10" s="9" t="s">
        <v>19</v>
      </c>
      <c r="B10" s="9">
        <v>6</v>
      </c>
      <c r="C10" s="45" t="s">
        <v>92</v>
      </c>
      <c r="D10" s="17" t="s">
        <v>70</v>
      </c>
      <c r="E10" s="17"/>
      <c r="F10" s="17"/>
      <c r="G10" s="17"/>
      <c r="H10" s="17">
        <v>0</v>
      </c>
      <c r="I10" s="17">
        <v>1</v>
      </c>
    </row>
    <row r="11" spans="1:19" s="1" customFormat="1" ht="15.75" customHeight="1">
      <c r="A11" s="9" t="s">
        <v>19</v>
      </c>
      <c r="B11" s="9">
        <v>7</v>
      </c>
      <c r="C11" s="45" t="s">
        <v>100</v>
      </c>
      <c r="D11" s="17" t="s">
        <v>70</v>
      </c>
      <c r="E11" s="17"/>
      <c r="F11" s="17"/>
      <c r="G11" s="17"/>
      <c r="H11" s="17">
        <v>0</v>
      </c>
      <c r="I11" s="17">
        <v>1</v>
      </c>
    </row>
    <row r="12" spans="1:19" s="1" customFormat="1" ht="15.75" customHeight="1">
      <c r="A12" s="9" t="s">
        <v>19</v>
      </c>
      <c r="B12" s="9">
        <v>8</v>
      </c>
      <c r="C12" s="45" t="s">
        <v>103</v>
      </c>
      <c r="D12" s="17" t="s">
        <v>70</v>
      </c>
      <c r="E12" s="17"/>
      <c r="F12" s="17"/>
      <c r="G12" s="17"/>
      <c r="H12" s="17">
        <v>1</v>
      </c>
      <c r="I12" s="17">
        <v>0</v>
      </c>
    </row>
    <row r="13" spans="1:19" s="1" customFormat="1" ht="15.75" customHeight="1">
      <c r="A13" s="9" t="s">
        <v>19</v>
      </c>
      <c r="B13" s="9">
        <v>9</v>
      </c>
      <c r="C13" s="45" t="s">
        <v>123</v>
      </c>
      <c r="D13" s="17" t="s">
        <v>70</v>
      </c>
      <c r="E13" s="17"/>
      <c r="F13" s="17"/>
      <c r="G13" s="17"/>
      <c r="H13" s="17">
        <v>1</v>
      </c>
      <c r="I13" s="17">
        <v>0</v>
      </c>
    </row>
    <row r="14" spans="1:19" s="1" customFormat="1" ht="15.75" customHeight="1">
      <c r="A14" s="9" t="s">
        <v>19</v>
      </c>
      <c r="B14" s="9">
        <v>10</v>
      </c>
      <c r="C14" s="46" t="s">
        <v>135</v>
      </c>
      <c r="D14" s="17" t="s">
        <v>70</v>
      </c>
      <c r="E14" s="17"/>
      <c r="F14" s="17"/>
      <c r="G14" s="17"/>
      <c r="H14" s="17">
        <v>0</v>
      </c>
      <c r="I14" s="17">
        <v>1</v>
      </c>
    </row>
    <row r="15" spans="1:19" s="1" customFormat="1" ht="15.75" customHeight="1">
      <c r="A15" s="9" t="s">
        <v>19</v>
      </c>
      <c r="B15" s="9">
        <v>11</v>
      </c>
      <c r="C15" s="46" t="s">
        <v>138</v>
      </c>
      <c r="D15" s="17" t="s">
        <v>70</v>
      </c>
      <c r="E15" s="17"/>
      <c r="F15" s="17"/>
      <c r="G15" s="17"/>
      <c r="H15" s="17">
        <v>0</v>
      </c>
      <c r="I15" s="17">
        <v>1</v>
      </c>
    </row>
    <row r="16" spans="1:19" s="1" customFormat="1" ht="15.75" customHeight="1">
      <c r="A16" s="9" t="s">
        <v>19</v>
      </c>
      <c r="B16" s="9">
        <v>12</v>
      </c>
      <c r="C16" s="46" t="s">
        <v>139</v>
      </c>
      <c r="D16" s="17" t="s">
        <v>70</v>
      </c>
      <c r="E16" s="17"/>
      <c r="F16" s="17"/>
      <c r="G16" s="17"/>
      <c r="H16" s="17">
        <v>0</v>
      </c>
      <c r="I16" s="17">
        <v>1</v>
      </c>
    </row>
    <row r="17" spans="1:9" s="1" customFormat="1" ht="15.75" customHeight="1">
      <c r="A17" s="9" t="s">
        <v>19</v>
      </c>
      <c r="B17" s="9">
        <v>13</v>
      </c>
      <c r="C17" s="46" t="s">
        <v>142</v>
      </c>
      <c r="D17" s="17" t="s">
        <v>70</v>
      </c>
      <c r="E17" s="17"/>
      <c r="F17" s="17"/>
      <c r="G17" s="17"/>
      <c r="H17" s="17">
        <v>0</v>
      </c>
      <c r="I17" s="17">
        <v>1</v>
      </c>
    </row>
    <row r="18" spans="1:9" s="1" customFormat="1" ht="15.75" customHeight="1">
      <c r="A18" s="9" t="s">
        <v>19</v>
      </c>
      <c r="B18" s="9">
        <v>14</v>
      </c>
      <c r="C18" s="46" t="s">
        <v>148</v>
      </c>
      <c r="D18" s="17" t="s">
        <v>70</v>
      </c>
      <c r="E18" s="17"/>
      <c r="F18" s="17"/>
      <c r="G18" s="17"/>
      <c r="H18" s="17">
        <v>0</v>
      </c>
      <c r="I18" s="17">
        <v>1</v>
      </c>
    </row>
    <row r="19" spans="1:9" s="1" customFormat="1" ht="15.75" customHeight="1">
      <c r="A19" s="9" t="s">
        <v>19</v>
      </c>
      <c r="B19" s="9">
        <v>15</v>
      </c>
      <c r="C19" s="46" t="s">
        <v>151</v>
      </c>
      <c r="D19" s="17" t="s">
        <v>70</v>
      </c>
      <c r="E19" s="17"/>
      <c r="F19" s="17"/>
      <c r="G19" s="17"/>
      <c r="H19" s="17">
        <v>0</v>
      </c>
      <c r="I19" s="17">
        <v>1</v>
      </c>
    </row>
    <row r="20" spans="1:9" s="1" customFormat="1" ht="15.75" customHeight="1">
      <c r="A20" s="9" t="s">
        <v>19</v>
      </c>
      <c r="B20" s="9">
        <v>16</v>
      </c>
      <c r="C20" s="46" t="s">
        <v>153</v>
      </c>
      <c r="D20" s="17" t="s">
        <v>70</v>
      </c>
      <c r="E20" s="17"/>
      <c r="F20" s="17"/>
      <c r="G20" s="17"/>
      <c r="H20" s="17">
        <v>0</v>
      </c>
      <c r="I20" s="17">
        <v>1</v>
      </c>
    </row>
    <row r="21" spans="1:9" s="1" customFormat="1" ht="15.75" customHeight="1">
      <c r="A21" s="9" t="s">
        <v>19</v>
      </c>
      <c r="B21" s="9">
        <v>17</v>
      </c>
      <c r="C21" s="46" t="s">
        <v>155</v>
      </c>
      <c r="D21" s="17" t="s">
        <v>70</v>
      </c>
      <c r="E21" s="17"/>
      <c r="F21" s="17"/>
      <c r="G21" s="17"/>
      <c r="H21" s="17">
        <v>0</v>
      </c>
      <c r="I21" s="17">
        <v>1</v>
      </c>
    </row>
    <row r="22" spans="1:9" s="1" customFormat="1" ht="15.75" customHeight="1">
      <c r="A22" s="9" t="s">
        <v>19</v>
      </c>
      <c r="B22" s="9">
        <v>18</v>
      </c>
      <c r="C22" s="46" t="s">
        <v>158</v>
      </c>
      <c r="D22" s="17" t="s">
        <v>70</v>
      </c>
      <c r="E22" s="17"/>
      <c r="F22" s="17"/>
      <c r="G22" s="17"/>
      <c r="H22" s="17">
        <v>0</v>
      </c>
      <c r="I22" s="17">
        <v>1</v>
      </c>
    </row>
    <row r="23" spans="1:9" s="1" customFormat="1" ht="15.75" customHeight="1">
      <c r="A23" s="9" t="s">
        <v>19</v>
      </c>
      <c r="B23" s="9">
        <v>19</v>
      </c>
      <c r="C23" s="46" t="s">
        <v>166</v>
      </c>
      <c r="D23" s="17" t="s">
        <v>70</v>
      </c>
      <c r="E23" s="17"/>
      <c r="F23" s="17"/>
      <c r="G23" s="17"/>
      <c r="H23" s="17">
        <v>0</v>
      </c>
      <c r="I23" s="17">
        <v>1</v>
      </c>
    </row>
    <row r="24" spans="1:9" s="1" customFormat="1" ht="15.75" customHeight="1">
      <c r="A24" s="9" t="s">
        <v>19</v>
      </c>
      <c r="B24" s="9">
        <v>20</v>
      </c>
      <c r="C24" s="46" t="s">
        <v>169</v>
      </c>
      <c r="D24" s="17" t="s">
        <v>70</v>
      </c>
      <c r="E24" s="17"/>
      <c r="F24" s="17"/>
      <c r="G24" s="17"/>
      <c r="H24" s="17">
        <v>0</v>
      </c>
      <c r="I24" s="17">
        <v>1</v>
      </c>
    </row>
    <row r="25" spans="1:9" s="1" customFormat="1" ht="15.75" customHeight="1">
      <c r="A25" s="9" t="s">
        <v>19</v>
      </c>
      <c r="B25" s="9">
        <v>21</v>
      </c>
      <c r="C25" s="46" t="s">
        <v>172</v>
      </c>
      <c r="D25" s="17" t="s">
        <v>70</v>
      </c>
      <c r="E25" s="17"/>
      <c r="F25" s="17"/>
      <c r="G25" s="17"/>
      <c r="H25" s="17">
        <v>1</v>
      </c>
      <c r="I25" s="17">
        <v>0</v>
      </c>
    </row>
    <row r="26" spans="1:9" s="1" customFormat="1" ht="15.75" customHeight="1">
      <c r="A26" s="9" t="s">
        <v>19</v>
      </c>
      <c r="B26" s="9">
        <v>22</v>
      </c>
      <c r="C26" s="46" t="s">
        <v>183</v>
      </c>
      <c r="D26" s="17" t="s">
        <v>70</v>
      </c>
      <c r="E26" s="17"/>
      <c r="F26" s="17"/>
      <c r="G26" s="17"/>
      <c r="H26" s="17">
        <v>1</v>
      </c>
      <c r="I26" s="17">
        <v>0</v>
      </c>
    </row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</sheetData>
  <mergeCells count="2">
    <mergeCell ref="B1:I1"/>
    <mergeCell ref="B2:I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0"/>
  <sheetViews>
    <sheetView workbookViewId="0">
      <selection activeCell="M27" sqref="M27"/>
    </sheetView>
  </sheetViews>
  <sheetFormatPr defaultColWidth="14.453125" defaultRowHeight="15" customHeight="1"/>
  <cols>
    <col min="1" max="1" width="8.7265625" customWidth="1"/>
    <col min="2" max="2" width="8.08984375" customWidth="1"/>
    <col min="3" max="3" width="20.81640625" customWidth="1"/>
    <col min="4" max="4" width="11.54296875" customWidth="1"/>
    <col min="5" max="5" width="9.81640625" customWidth="1"/>
    <col min="6" max="6" width="9.7265625" customWidth="1"/>
    <col min="7" max="7" width="10.08984375" customWidth="1"/>
    <col min="8" max="8" width="12" customWidth="1"/>
    <col min="9" max="9" width="12.54296875" customWidth="1"/>
    <col min="10" max="10" width="11.81640625" customWidth="1"/>
    <col min="11" max="11" width="11" customWidth="1"/>
    <col min="12" max="12" width="11.08984375" customWidth="1"/>
    <col min="13" max="13" width="14" customWidth="1"/>
    <col min="14" max="14" width="13" customWidth="1"/>
    <col min="15" max="16" width="12.54296875" customWidth="1"/>
    <col min="17" max="26" width="8.7265625" customWidth="1"/>
  </cols>
  <sheetData>
    <row r="1" spans="1:18" ht="14.5">
      <c r="B1" s="116" t="s">
        <v>301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8" ht="14.5">
      <c r="C2" s="38" t="s">
        <v>302</v>
      </c>
    </row>
    <row r="3" spans="1:18" ht="14.5">
      <c r="B3" s="135" t="s">
        <v>4</v>
      </c>
      <c r="C3" s="133" t="s">
        <v>5</v>
      </c>
      <c r="D3" s="133" t="s">
        <v>303</v>
      </c>
      <c r="E3" s="134" t="s">
        <v>304</v>
      </c>
      <c r="F3" s="119"/>
      <c r="G3" s="120"/>
      <c r="H3" s="134" t="s">
        <v>305</v>
      </c>
      <c r="I3" s="119"/>
      <c r="J3" s="120"/>
      <c r="K3" s="134" t="s">
        <v>306</v>
      </c>
      <c r="L3" s="120"/>
      <c r="M3" s="134" t="s">
        <v>307</v>
      </c>
      <c r="N3" s="120"/>
      <c r="O3" s="134" t="s">
        <v>308</v>
      </c>
      <c r="P3" s="120"/>
      <c r="Q3" s="133" t="s">
        <v>309</v>
      </c>
      <c r="R3" s="133" t="s">
        <v>310</v>
      </c>
    </row>
    <row r="4" spans="1:18" ht="29">
      <c r="B4" s="136"/>
      <c r="C4" s="138"/>
      <c r="D4" s="115"/>
      <c r="E4" s="4" t="s">
        <v>311</v>
      </c>
      <c r="F4" s="4" t="s">
        <v>312</v>
      </c>
      <c r="G4" s="4" t="s">
        <v>313</v>
      </c>
      <c r="H4" s="4" t="s">
        <v>314</v>
      </c>
      <c r="I4" s="4" t="s">
        <v>315</v>
      </c>
      <c r="J4" s="4" t="s">
        <v>316</v>
      </c>
      <c r="K4" s="4" t="s">
        <v>317</v>
      </c>
      <c r="L4" s="4" t="s">
        <v>318</v>
      </c>
      <c r="M4" s="4" t="s">
        <v>319</v>
      </c>
      <c r="N4" s="4" t="s">
        <v>320</v>
      </c>
      <c r="O4" s="4" t="s">
        <v>321</v>
      </c>
      <c r="P4" s="4" t="s">
        <v>322</v>
      </c>
      <c r="Q4" s="115"/>
      <c r="R4" s="115"/>
    </row>
    <row r="5" spans="1:18" ht="14.5">
      <c r="B5" s="137"/>
      <c r="C5" s="115"/>
      <c r="D5" s="39" t="s">
        <v>323</v>
      </c>
      <c r="E5" s="39" t="s">
        <v>324</v>
      </c>
      <c r="F5" s="39" t="s">
        <v>325</v>
      </c>
      <c r="G5" s="39" t="s">
        <v>326</v>
      </c>
      <c r="H5" s="39" t="s">
        <v>327</v>
      </c>
      <c r="I5" s="39" t="s">
        <v>328</v>
      </c>
      <c r="J5" s="39" t="s">
        <v>329</v>
      </c>
      <c r="K5" s="39" t="s">
        <v>330</v>
      </c>
      <c r="L5" s="39" t="s">
        <v>331</v>
      </c>
      <c r="M5" s="39" t="s">
        <v>332</v>
      </c>
      <c r="N5" s="39" t="s">
        <v>333</v>
      </c>
      <c r="O5" s="39" t="s">
        <v>334</v>
      </c>
      <c r="P5" s="39" t="s">
        <v>335</v>
      </c>
      <c r="Q5" s="39" t="s">
        <v>285</v>
      </c>
      <c r="R5" s="39" t="s">
        <v>336</v>
      </c>
    </row>
    <row r="6" spans="1:18" s="1" customFormat="1" ht="15.75" customHeight="1">
      <c r="A6" s="9" t="s">
        <v>19</v>
      </c>
      <c r="B6" s="40">
        <v>1</v>
      </c>
      <c r="C6" s="6" t="s">
        <v>17</v>
      </c>
      <c r="D6" s="22">
        <f>69*12</f>
        <v>828</v>
      </c>
      <c r="E6" s="41">
        <v>978</v>
      </c>
      <c r="F6" s="41">
        <v>967</v>
      </c>
      <c r="G6" s="41">
        <v>973</v>
      </c>
      <c r="H6" s="23">
        <f t="shared" ref="H6:H26" si="0">E7/D7*100</f>
        <v>100.9158638428499</v>
      </c>
      <c r="I6" s="23">
        <f t="shared" ref="I6:I26" si="1">F7*100/D7</f>
        <v>99.344509561559846</v>
      </c>
      <c r="J6" s="23">
        <f t="shared" ref="J6:J26" si="2">G7*100/D7</f>
        <v>98.820724801129828</v>
      </c>
      <c r="K6" s="23">
        <f t="shared" ref="K6:K25" si="3">D7-F7</f>
        <v>3.7543500000000449</v>
      </c>
      <c r="L6" s="23">
        <f t="shared" ref="L6:L25" si="4">D7-G7</f>
        <v>6.7543500000000449</v>
      </c>
      <c r="M6" s="23">
        <f t="shared" ref="M6:M26" si="5">(E7-F7)*100/E7</f>
        <v>1.5570934256055364</v>
      </c>
      <c r="N6" s="23">
        <f t="shared" ref="N6:N26" si="6">(E7-G7)*100/E7</f>
        <v>2.0761245674740483</v>
      </c>
      <c r="O6" s="43" t="str">
        <f t="shared" ref="O6:O22" si="7">IF(H6&gt;79,"Y",IF(H6=0,"Nill","N"))</f>
        <v>Y</v>
      </c>
      <c r="P6" s="43" t="str">
        <f t="shared" ref="P6:P22" si="8">IF(M6&gt;10,"N","Y")</f>
        <v>Y</v>
      </c>
      <c r="Q6" s="43" t="str">
        <f t="shared" ref="Q6:Q22" si="9">IF((AND(O6="y",P6="y")),"1",IF((AND(O6="y",P6="n")),"2",IF((AND(O6="n",P6="y")),"3","4")))</f>
        <v>1</v>
      </c>
      <c r="R6" s="17"/>
    </row>
    <row r="7" spans="1:18" s="1" customFormat="1" ht="15.75" customHeight="1">
      <c r="A7" s="9" t="s">
        <v>19</v>
      </c>
      <c r="B7" s="40">
        <v>2</v>
      </c>
      <c r="C7" s="6" t="s">
        <v>20</v>
      </c>
      <c r="D7" s="22">
        <v>572.75435000000004</v>
      </c>
      <c r="E7" s="42">
        <v>578</v>
      </c>
      <c r="F7" s="42">
        <v>569</v>
      </c>
      <c r="G7" s="42">
        <v>566</v>
      </c>
      <c r="H7" s="23">
        <f t="shared" si="0"/>
        <v>80.072463768115938</v>
      </c>
      <c r="I7" s="23">
        <f t="shared" si="1"/>
        <v>79.865424430641824</v>
      </c>
      <c r="J7" s="23">
        <f t="shared" si="2"/>
        <v>79.399585921325055</v>
      </c>
      <c r="K7" s="23">
        <f t="shared" si="3"/>
        <v>389</v>
      </c>
      <c r="L7" s="23">
        <f t="shared" si="4"/>
        <v>398</v>
      </c>
      <c r="M7" s="23">
        <f t="shared" si="5"/>
        <v>0.25856496444731741</v>
      </c>
      <c r="N7" s="23">
        <f t="shared" si="6"/>
        <v>0.84033613445378152</v>
      </c>
      <c r="O7" s="43" t="str">
        <f t="shared" si="7"/>
        <v>Y</v>
      </c>
      <c r="P7" s="43" t="str">
        <f t="shared" si="8"/>
        <v>Y</v>
      </c>
      <c r="Q7" s="43" t="str">
        <f t="shared" si="9"/>
        <v>1</v>
      </c>
      <c r="R7" s="17"/>
    </row>
    <row r="8" spans="1:18" s="1" customFormat="1" ht="15.75" customHeight="1">
      <c r="A8" s="9" t="s">
        <v>19</v>
      </c>
      <c r="B8" s="40">
        <v>3</v>
      </c>
      <c r="C8" s="6" t="s">
        <v>21</v>
      </c>
      <c r="D8" s="22">
        <v>1932</v>
      </c>
      <c r="E8" s="41">
        <v>1547</v>
      </c>
      <c r="F8" s="41">
        <v>1543</v>
      </c>
      <c r="G8" s="41">
        <v>1534</v>
      </c>
      <c r="H8" s="23">
        <f t="shared" si="0"/>
        <v>98.132427843803057</v>
      </c>
      <c r="I8" s="23">
        <f t="shared" si="1"/>
        <v>96.604414261460107</v>
      </c>
      <c r="J8" s="23">
        <f t="shared" si="2"/>
        <v>96.095076400679119</v>
      </c>
      <c r="K8" s="23">
        <f t="shared" si="3"/>
        <v>20</v>
      </c>
      <c r="L8" s="23">
        <f t="shared" si="4"/>
        <v>23</v>
      </c>
      <c r="M8" s="23">
        <f t="shared" si="5"/>
        <v>1.5570934256055364</v>
      </c>
      <c r="N8" s="23">
        <f t="shared" si="6"/>
        <v>2.0761245674740483</v>
      </c>
      <c r="O8" s="43" t="str">
        <f t="shared" si="7"/>
        <v>Y</v>
      </c>
      <c r="P8" s="43" t="str">
        <f t="shared" si="8"/>
        <v>Y</v>
      </c>
      <c r="Q8" s="43" t="str">
        <f t="shared" si="9"/>
        <v>1</v>
      </c>
      <c r="R8" s="17"/>
    </row>
    <row r="9" spans="1:18" s="1" customFormat="1" ht="15.75" customHeight="1">
      <c r="A9" s="9" t="s">
        <v>19</v>
      </c>
      <c r="B9" s="40">
        <v>4</v>
      </c>
      <c r="C9" s="6" t="s">
        <v>22</v>
      </c>
      <c r="D9" s="22">
        <v>589</v>
      </c>
      <c r="E9" s="42">
        <v>578</v>
      </c>
      <c r="F9" s="42">
        <v>569</v>
      </c>
      <c r="G9" s="42">
        <v>566</v>
      </c>
      <c r="H9" s="23">
        <f t="shared" si="0"/>
        <v>93.843031123139369</v>
      </c>
      <c r="I9" s="23">
        <f t="shared" si="1"/>
        <v>93.504736129905282</v>
      </c>
      <c r="J9" s="23">
        <f t="shared" si="2"/>
        <v>93.301759133964822</v>
      </c>
      <c r="K9" s="23">
        <f t="shared" si="3"/>
        <v>96</v>
      </c>
      <c r="L9" s="23">
        <f t="shared" si="4"/>
        <v>99</v>
      </c>
      <c r="M9" s="23">
        <f t="shared" si="5"/>
        <v>0.36049026676279738</v>
      </c>
      <c r="N9" s="23">
        <f t="shared" si="6"/>
        <v>0.57678442682047582</v>
      </c>
      <c r="O9" s="43" t="str">
        <f t="shared" si="7"/>
        <v>Y</v>
      </c>
      <c r="P9" s="43" t="str">
        <f t="shared" si="8"/>
        <v>Y</v>
      </c>
      <c r="Q9" s="43" t="str">
        <f t="shared" si="9"/>
        <v>1</v>
      </c>
      <c r="R9" s="17"/>
    </row>
    <row r="10" spans="1:18" s="1" customFormat="1" ht="15.75" customHeight="1">
      <c r="A10" s="9" t="s">
        <v>19</v>
      </c>
      <c r="B10" s="40">
        <v>5</v>
      </c>
      <c r="C10" s="6" t="s">
        <v>23</v>
      </c>
      <c r="D10" s="22">
        <v>1478</v>
      </c>
      <c r="E10" s="41">
        <v>1387</v>
      </c>
      <c r="F10" s="41">
        <v>1382</v>
      </c>
      <c r="G10" s="41">
        <v>1379</v>
      </c>
      <c r="H10" s="23">
        <f t="shared" si="0"/>
        <v>93.792101691495972</v>
      </c>
      <c r="I10" s="23">
        <f t="shared" si="1"/>
        <v>93.340635498035098</v>
      </c>
      <c r="J10" s="23">
        <f t="shared" si="2"/>
        <v>91.760503820922054</v>
      </c>
      <c r="K10" s="23">
        <f t="shared" si="3"/>
        <v>59.002110000000016</v>
      </c>
      <c r="L10" s="23">
        <f t="shared" si="4"/>
        <v>73.002110000000016</v>
      </c>
      <c r="M10" s="23">
        <f t="shared" si="5"/>
        <v>0.48134777376654631</v>
      </c>
      <c r="N10" s="23">
        <f t="shared" si="6"/>
        <v>2.1660649819494586</v>
      </c>
      <c r="O10" s="43" t="str">
        <f t="shared" si="7"/>
        <v>Y</v>
      </c>
      <c r="P10" s="43" t="str">
        <f t="shared" si="8"/>
        <v>Y</v>
      </c>
      <c r="Q10" s="43" t="str">
        <f t="shared" si="9"/>
        <v>1</v>
      </c>
      <c r="R10" s="17"/>
    </row>
    <row r="11" spans="1:18" s="1" customFormat="1" ht="15.75" customHeight="1">
      <c r="A11" s="9" t="s">
        <v>19</v>
      </c>
      <c r="B11" s="40">
        <v>6</v>
      </c>
      <c r="C11" s="6" t="s">
        <v>24</v>
      </c>
      <c r="D11" s="22">
        <v>886.00211000000002</v>
      </c>
      <c r="E11" s="41">
        <v>831</v>
      </c>
      <c r="F11" s="41">
        <v>827</v>
      </c>
      <c r="G11" s="41">
        <v>813</v>
      </c>
      <c r="H11" s="23">
        <f t="shared" si="0"/>
        <v>95.424836601307192</v>
      </c>
      <c r="I11" s="23">
        <f t="shared" si="1"/>
        <v>95.123177476118656</v>
      </c>
      <c r="J11" s="23">
        <f t="shared" si="2"/>
        <v>94.670688788335852</v>
      </c>
      <c r="K11" s="23">
        <f t="shared" si="3"/>
        <v>97</v>
      </c>
      <c r="L11" s="23">
        <f t="shared" si="4"/>
        <v>106</v>
      </c>
      <c r="M11" s="23">
        <f t="shared" si="5"/>
        <v>0.31612223393045313</v>
      </c>
      <c r="N11" s="23">
        <f t="shared" si="6"/>
        <v>0.79030558482613278</v>
      </c>
      <c r="O11" s="43" t="str">
        <f t="shared" si="7"/>
        <v>Y</v>
      </c>
      <c r="P11" s="43" t="str">
        <f t="shared" si="8"/>
        <v>Y</v>
      </c>
      <c r="Q11" s="43" t="str">
        <f t="shared" si="9"/>
        <v>1</v>
      </c>
      <c r="R11" s="17"/>
    </row>
    <row r="12" spans="1:18" s="1" customFormat="1" ht="15.75" customHeight="1">
      <c r="A12" s="9" t="s">
        <v>19</v>
      </c>
      <c r="B12" s="40">
        <v>7</v>
      </c>
      <c r="C12" s="6" t="s">
        <v>25</v>
      </c>
      <c r="D12" s="22">
        <v>1989</v>
      </c>
      <c r="E12" s="41">
        <v>1898</v>
      </c>
      <c r="F12" s="41">
        <v>1892</v>
      </c>
      <c r="G12" s="41">
        <v>1883</v>
      </c>
      <c r="H12" s="23">
        <f t="shared" si="0"/>
        <v>94.20074349442379</v>
      </c>
      <c r="I12" s="23">
        <f t="shared" si="1"/>
        <v>93.382899628252787</v>
      </c>
      <c r="J12" s="23">
        <f t="shared" si="2"/>
        <v>93.234200743494426</v>
      </c>
      <c r="K12" s="23">
        <f t="shared" si="3"/>
        <v>89</v>
      </c>
      <c r="L12" s="23">
        <f t="shared" si="4"/>
        <v>91</v>
      </c>
      <c r="M12" s="23">
        <f t="shared" si="5"/>
        <v>0.86819258089976326</v>
      </c>
      <c r="N12" s="23">
        <f t="shared" si="6"/>
        <v>1.0260457774269929</v>
      </c>
      <c r="O12" s="43" t="str">
        <f t="shared" si="7"/>
        <v>Y</v>
      </c>
      <c r="P12" s="43" t="str">
        <f t="shared" si="8"/>
        <v>Y</v>
      </c>
      <c r="Q12" s="43" t="str">
        <f t="shared" si="9"/>
        <v>1</v>
      </c>
      <c r="R12" s="17"/>
    </row>
    <row r="13" spans="1:18" s="1" customFormat="1" ht="15.75" customHeight="1">
      <c r="A13" s="9" t="s">
        <v>19</v>
      </c>
      <c r="B13" s="40">
        <v>8</v>
      </c>
      <c r="C13" s="6" t="s">
        <v>26</v>
      </c>
      <c r="D13" s="22">
        <v>1345</v>
      </c>
      <c r="E13" s="41">
        <v>1267</v>
      </c>
      <c r="F13" s="41">
        <v>1256</v>
      </c>
      <c r="G13" s="41">
        <v>1254</v>
      </c>
      <c r="H13" s="23">
        <f t="shared" si="0"/>
        <v>90.621039290240816</v>
      </c>
      <c r="I13" s="23">
        <f t="shared" si="1"/>
        <v>89.9873257287706</v>
      </c>
      <c r="J13" s="23">
        <f t="shared" si="2"/>
        <v>89.860583016476554</v>
      </c>
      <c r="K13" s="23">
        <f t="shared" si="3"/>
        <v>79</v>
      </c>
      <c r="L13" s="23">
        <f t="shared" si="4"/>
        <v>80</v>
      </c>
      <c r="M13" s="23">
        <f t="shared" si="5"/>
        <v>0.69930069930069927</v>
      </c>
      <c r="N13" s="23">
        <f t="shared" si="6"/>
        <v>0.83916083916083917</v>
      </c>
      <c r="O13" s="43" t="str">
        <f t="shared" si="7"/>
        <v>Y</v>
      </c>
      <c r="P13" s="43" t="str">
        <f t="shared" si="8"/>
        <v>Y</v>
      </c>
      <c r="Q13" s="43" t="str">
        <f t="shared" si="9"/>
        <v>1</v>
      </c>
      <c r="R13" s="17"/>
    </row>
    <row r="14" spans="1:18" s="1" customFormat="1" ht="15.75" customHeight="1">
      <c r="A14" s="9" t="s">
        <v>19</v>
      </c>
      <c r="B14" s="40">
        <v>9</v>
      </c>
      <c r="C14" s="6" t="s">
        <v>27</v>
      </c>
      <c r="D14" s="22">
        <v>789</v>
      </c>
      <c r="E14" s="41">
        <v>715</v>
      </c>
      <c r="F14" s="41">
        <v>710</v>
      </c>
      <c r="G14" s="41">
        <v>709</v>
      </c>
      <c r="H14" s="23">
        <f t="shared" si="0"/>
        <v>89.101123595505612</v>
      </c>
      <c r="I14" s="23">
        <f t="shared" si="1"/>
        <v>88.988764044943821</v>
      </c>
      <c r="J14" s="23">
        <f t="shared" si="2"/>
        <v>87.977528089887642</v>
      </c>
      <c r="K14" s="23">
        <f t="shared" si="3"/>
        <v>98</v>
      </c>
      <c r="L14" s="23">
        <f t="shared" si="4"/>
        <v>107</v>
      </c>
      <c r="M14" s="23">
        <f t="shared" si="5"/>
        <v>0.12610340479192939</v>
      </c>
      <c r="N14" s="23">
        <f t="shared" si="6"/>
        <v>1.2610340479192939</v>
      </c>
      <c r="O14" s="43" t="str">
        <f t="shared" si="7"/>
        <v>Y</v>
      </c>
      <c r="P14" s="43" t="str">
        <f t="shared" si="8"/>
        <v>Y</v>
      </c>
      <c r="Q14" s="43" t="str">
        <f t="shared" si="9"/>
        <v>1</v>
      </c>
      <c r="R14" s="17"/>
    </row>
    <row r="15" spans="1:18" s="1" customFormat="1" ht="15.75" customHeight="1">
      <c r="A15" s="9" t="s">
        <v>19</v>
      </c>
      <c r="B15" s="40">
        <v>10</v>
      </c>
      <c r="C15" s="24" t="s">
        <v>28</v>
      </c>
      <c r="D15" s="22">
        <v>890</v>
      </c>
      <c r="E15" s="41">
        <v>793</v>
      </c>
      <c r="F15" s="41">
        <v>792</v>
      </c>
      <c r="G15" s="41">
        <v>783</v>
      </c>
      <c r="H15" s="23">
        <f t="shared" si="0"/>
        <v>85.250737463126853</v>
      </c>
      <c r="I15" s="23">
        <f t="shared" si="1"/>
        <v>83.923303834808266</v>
      </c>
      <c r="J15" s="23">
        <f t="shared" si="2"/>
        <v>83.48082595870207</v>
      </c>
      <c r="K15" s="23">
        <f t="shared" si="3"/>
        <v>109</v>
      </c>
      <c r="L15" s="23">
        <f t="shared" si="4"/>
        <v>112</v>
      </c>
      <c r="M15" s="23">
        <f t="shared" si="5"/>
        <v>1.5570934256055364</v>
      </c>
      <c r="N15" s="23">
        <f t="shared" si="6"/>
        <v>2.0761245674740483</v>
      </c>
      <c r="O15" s="43" t="str">
        <f t="shared" si="7"/>
        <v>Y</v>
      </c>
      <c r="P15" s="43" t="str">
        <f t="shared" si="8"/>
        <v>Y</v>
      </c>
      <c r="Q15" s="43" t="str">
        <f t="shared" si="9"/>
        <v>1</v>
      </c>
      <c r="R15" s="17"/>
    </row>
    <row r="16" spans="1:18" s="1" customFormat="1" ht="15.75" customHeight="1">
      <c r="A16" s="9" t="s">
        <v>19</v>
      </c>
      <c r="B16" s="40">
        <v>11</v>
      </c>
      <c r="C16" s="24" t="s">
        <v>30</v>
      </c>
      <c r="D16" s="22">
        <v>678</v>
      </c>
      <c r="E16" s="42">
        <v>578</v>
      </c>
      <c r="F16" s="42">
        <v>569</v>
      </c>
      <c r="G16" s="42">
        <v>566</v>
      </c>
      <c r="H16" s="23">
        <f t="shared" si="0"/>
        <v>97.521246458923514</v>
      </c>
      <c r="I16" s="23">
        <f t="shared" si="1"/>
        <v>96.671388101982998</v>
      </c>
      <c r="J16" s="23">
        <f t="shared" si="2"/>
        <v>96.033994334277622</v>
      </c>
      <c r="K16" s="23">
        <f t="shared" si="3"/>
        <v>47</v>
      </c>
      <c r="L16" s="23">
        <f t="shared" si="4"/>
        <v>56</v>
      </c>
      <c r="M16" s="23">
        <f t="shared" si="5"/>
        <v>0.8714596949891068</v>
      </c>
      <c r="N16" s="23">
        <f t="shared" si="6"/>
        <v>1.5250544662309369</v>
      </c>
      <c r="O16" s="43" t="str">
        <f t="shared" si="7"/>
        <v>Y</v>
      </c>
      <c r="P16" s="43" t="str">
        <f t="shared" si="8"/>
        <v>Y</v>
      </c>
      <c r="Q16" s="43" t="str">
        <f t="shared" si="9"/>
        <v>1</v>
      </c>
      <c r="R16" s="17"/>
    </row>
    <row r="17" spans="1:18" s="1" customFormat="1" ht="15.75" customHeight="1">
      <c r="A17" s="9" t="s">
        <v>19</v>
      </c>
      <c r="B17" s="40">
        <v>12</v>
      </c>
      <c r="C17" s="24" t="s">
        <v>31</v>
      </c>
      <c r="D17" s="22">
        <v>1412</v>
      </c>
      <c r="E17" s="41">
        <v>1377</v>
      </c>
      <c r="F17" s="41">
        <v>1365</v>
      </c>
      <c r="G17" s="41">
        <v>1356</v>
      </c>
      <c r="H17" s="23">
        <f t="shared" si="0"/>
        <v>96.655052264808361</v>
      </c>
      <c r="I17" s="23">
        <f t="shared" si="1"/>
        <v>96.306620209059233</v>
      </c>
      <c r="J17" s="23">
        <f t="shared" si="2"/>
        <v>96.097560975609753</v>
      </c>
      <c r="K17" s="23">
        <f t="shared" si="3"/>
        <v>53</v>
      </c>
      <c r="L17" s="23">
        <f t="shared" si="4"/>
        <v>56</v>
      </c>
      <c r="M17" s="23">
        <f t="shared" si="5"/>
        <v>0.36049026676279738</v>
      </c>
      <c r="N17" s="23">
        <f t="shared" si="6"/>
        <v>0.57678442682047582</v>
      </c>
      <c r="O17" s="43" t="str">
        <f t="shared" si="7"/>
        <v>Y</v>
      </c>
      <c r="P17" s="43" t="str">
        <f t="shared" si="8"/>
        <v>Y</v>
      </c>
      <c r="Q17" s="43" t="str">
        <f t="shared" si="9"/>
        <v>1</v>
      </c>
      <c r="R17" s="17"/>
    </row>
    <row r="18" spans="1:18" s="1" customFormat="1" ht="15.75" customHeight="1">
      <c r="A18" s="9" t="s">
        <v>19</v>
      </c>
      <c r="B18" s="40">
        <v>13</v>
      </c>
      <c r="C18" s="24" t="s">
        <v>32</v>
      </c>
      <c r="D18" s="22">
        <v>1435</v>
      </c>
      <c r="E18" s="41">
        <v>1387</v>
      </c>
      <c r="F18" s="41">
        <v>1382</v>
      </c>
      <c r="G18" s="41">
        <v>1379</v>
      </c>
      <c r="H18" s="23">
        <f t="shared" si="0"/>
        <v>92.642140468227424</v>
      </c>
      <c r="I18" s="23">
        <f t="shared" si="1"/>
        <v>92.196209587513934</v>
      </c>
      <c r="J18" s="23">
        <f t="shared" si="2"/>
        <v>90.635451505016718</v>
      </c>
      <c r="K18" s="23">
        <f t="shared" si="3"/>
        <v>70</v>
      </c>
      <c r="L18" s="23">
        <f t="shared" si="4"/>
        <v>84</v>
      </c>
      <c r="M18" s="23">
        <f t="shared" si="5"/>
        <v>0.48134777376654631</v>
      </c>
      <c r="N18" s="23">
        <f t="shared" si="6"/>
        <v>2.1660649819494586</v>
      </c>
      <c r="O18" s="43" t="str">
        <f t="shared" si="7"/>
        <v>Y</v>
      </c>
      <c r="P18" s="43" t="str">
        <f t="shared" si="8"/>
        <v>Y</v>
      </c>
      <c r="Q18" s="43" t="str">
        <f t="shared" si="9"/>
        <v>1</v>
      </c>
      <c r="R18" s="17"/>
    </row>
    <row r="19" spans="1:18" s="1" customFormat="1" ht="15.75" customHeight="1">
      <c r="A19" s="9" t="s">
        <v>19</v>
      </c>
      <c r="B19" s="40">
        <v>14</v>
      </c>
      <c r="C19" s="24" t="s">
        <v>33</v>
      </c>
      <c r="D19" s="22">
        <v>897</v>
      </c>
      <c r="E19" s="41">
        <v>831</v>
      </c>
      <c r="F19" s="41">
        <v>827</v>
      </c>
      <c r="G19" s="41">
        <v>813</v>
      </c>
      <c r="H19" s="23">
        <f t="shared" si="0"/>
        <v>91.24183006535948</v>
      </c>
      <c r="I19" s="23">
        <f t="shared" si="1"/>
        <v>90.457516339869287</v>
      </c>
      <c r="J19" s="23">
        <f t="shared" si="2"/>
        <v>89.803921568627445</v>
      </c>
      <c r="K19" s="23">
        <f t="shared" si="3"/>
        <v>73</v>
      </c>
      <c r="L19" s="23">
        <f t="shared" si="4"/>
        <v>78</v>
      </c>
      <c r="M19" s="23">
        <f t="shared" si="5"/>
        <v>0.85959885386819479</v>
      </c>
      <c r="N19" s="23">
        <f t="shared" si="6"/>
        <v>1.5759312320916905</v>
      </c>
      <c r="O19" s="43" t="str">
        <f t="shared" si="7"/>
        <v>Y</v>
      </c>
      <c r="P19" s="43" t="str">
        <f t="shared" si="8"/>
        <v>Y</v>
      </c>
      <c r="Q19" s="43" t="str">
        <f t="shared" si="9"/>
        <v>1</v>
      </c>
      <c r="R19" s="17"/>
    </row>
    <row r="20" spans="1:18" s="1" customFormat="1" ht="15.75" customHeight="1">
      <c r="A20" s="9" t="s">
        <v>19</v>
      </c>
      <c r="B20" s="40">
        <v>15</v>
      </c>
      <c r="C20" s="24" t="s">
        <v>34</v>
      </c>
      <c r="D20" s="22">
        <v>765</v>
      </c>
      <c r="E20" s="41">
        <v>698</v>
      </c>
      <c r="F20" s="41">
        <v>692</v>
      </c>
      <c r="G20" s="41">
        <v>687</v>
      </c>
      <c r="H20" s="23">
        <f t="shared" si="0"/>
        <v>85.243208440544564</v>
      </c>
      <c r="I20" s="23">
        <f t="shared" si="1"/>
        <v>84.997904243593354</v>
      </c>
      <c r="J20" s="23">
        <f t="shared" si="2"/>
        <v>84.261991652739724</v>
      </c>
      <c r="K20" s="23">
        <f t="shared" si="3"/>
        <v>122.31421999999998</v>
      </c>
      <c r="L20" s="23">
        <f t="shared" si="4"/>
        <v>128.31421999999998</v>
      </c>
      <c r="M20" s="23">
        <f t="shared" si="5"/>
        <v>0.28776978417266186</v>
      </c>
      <c r="N20" s="23">
        <f t="shared" si="6"/>
        <v>1.1510791366906474</v>
      </c>
      <c r="O20" s="43" t="str">
        <f t="shared" si="7"/>
        <v>Y</v>
      </c>
      <c r="P20" s="43" t="str">
        <f t="shared" si="8"/>
        <v>Y</v>
      </c>
      <c r="Q20" s="43" t="str">
        <f t="shared" si="9"/>
        <v>1</v>
      </c>
      <c r="R20" s="17"/>
    </row>
    <row r="21" spans="1:18" s="1" customFormat="1" ht="15.75" customHeight="1">
      <c r="A21" s="9" t="s">
        <v>19</v>
      </c>
      <c r="B21" s="40">
        <v>16</v>
      </c>
      <c r="C21" s="24" t="s">
        <v>35</v>
      </c>
      <c r="D21" s="22">
        <v>815.31421999999998</v>
      </c>
      <c r="E21" s="41">
        <v>695</v>
      </c>
      <c r="F21" s="41">
        <v>693</v>
      </c>
      <c r="G21" s="41">
        <v>687</v>
      </c>
      <c r="H21" s="23">
        <f t="shared" si="0"/>
        <v>89.024390243902445</v>
      </c>
      <c r="I21" s="23">
        <f t="shared" si="1"/>
        <v>88.742964352720449</v>
      </c>
      <c r="J21" s="23">
        <f t="shared" si="2"/>
        <v>88.320825515947462</v>
      </c>
      <c r="K21" s="23">
        <f t="shared" si="3"/>
        <v>240</v>
      </c>
      <c r="L21" s="23">
        <f t="shared" si="4"/>
        <v>249</v>
      </c>
      <c r="M21" s="23">
        <f t="shared" si="5"/>
        <v>0.31612223393045313</v>
      </c>
      <c r="N21" s="23">
        <f t="shared" si="6"/>
        <v>0.79030558482613278</v>
      </c>
      <c r="O21" s="43" t="str">
        <f t="shared" si="7"/>
        <v>Y</v>
      </c>
      <c r="P21" s="43" t="str">
        <f t="shared" si="8"/>
        <v>Y</v>
      </c>
      <c r="Q21" s="43" t="str">
        <f t="shared" si="9"/>
        <v>1</v>
      </c>
      <c r="R21" s="17"/>
    </row>
    <row r="22" spans="1:18" s="1" customFormat="1" ht="15.75" customHeight="1">
      <c r="A22" s="9" t="s">
        <v>19</v>
      </c>
      <c r="B22" s="40">
        <v>17</v>
      </c>
      <c r="C22" s="24" t="s">
        <v>36</v>
      </c>
      <c r="D22" s="22">
        <v>2132</v>
      </c>
      <c r="E22" s="41">
        <v>1898</v>
      </c>
      <c r="F22" s="41">
        <v>1892</v>
      </c>
      <c r="G22" s="41">
        <v>1883</v>
      </c>
      <c r="H22" s="23">
        <f t="shared" si="0"/>
        <v>98.085513720485011</v>
      </c>
      <c r="I22" s="23">
        <f t="shared" si="1"/>
        <v>97.447351627313338</v>
      </c>
      <c r="J22" s="23">
        <f t="shared" si="2"/>
        <v>96.490108487555844</v>
      </c>
      <c r="K22" s="23">
        <f t="shared" si="3"/>
        <v>40</v>
      </c>
      <c r="L22" s="23">
        <f t="shared" si="4"/>
        <v>55</v>
      </c>
      <c r="M22" s="23">
        <f t="shared" si="5"/>
        <v>0.65061808718282366</v>
      </c>
      <c r="N22" s="23">
        <f t="shared" si="6"/>
        <v>1.6265452179570592</v>
      </c>
      <c r="O22" s="43" t="str">
        <f t="shared" si="7"/>
        <v>Y</v>
      </c>
      <c r="P22" s="43" t="str">
        <f t="shared" si="8"/>
        <v>Y</v>
      </c>
      <c r="Q22" s="43" t="str">
        <f t="shared" si="9"/>
        <v>1</v>
      </c>
      <c r="R22" s="17"/>
    </row>
    <row r="23" spans="1:18" s="1" customFormat="1" ht="15.75" customHeight="1">
      <c r="A23" s="9" t="s">
        <v>19</v>
      </c>
      <c r="B23" s="40">
        <v>18</v>
      </c>
      <c r="C23" s="24" t="s">
        <v>37</v>
      </c>
      <c r="D23" s="22">
        <v>1567</v>
      </c>
      <c r="E23" s="41">
        <v>1537</v>
      </c>
      <c r="F23" s="41">
        <v>1527</v>
      </c>
      <c r="G23" s="41">
        <v>1512</v>
      </c>
      <c r="H23" s="23">
        <f t="shared" si="0"/>
        <v>90.772779700115336</v>
      </c>
      <c r="I23" s="23">
        <f t="shared" si="1"/>
        <v>90.65743944636678</v>
      </c>
      <c r="J23" s="23">
        <f t="shared" si="2"/>
        <v>89.850057670126873</v>
      </c>
      <c r="K23" s="23">
        <f t="shared" si="3"/>
        <v>81</v>
      </c>
      <c r="L23" s="23">
        <f t="shared" si="4"/>
        <v>88</v>
      </c>
      <c r="M23" s="23">
        <f t="shared" si="5"/>
        <v>0.12706480304955528</v>
      </c>
      <c r="N23" s="23">
        <f t="shared" si="6"/>
        <v>1.0165184243964422</v>
      </c>
      <c r="O23" s="43" t="str">
        <f t="shared" ref="O23:O27" si="10">IF(H23&gt;79,"Y",IF(H23=0,"Nill","N"))</f>
        <v>Y</v>
      </c>
      <c r="P23" s="43" t="str">
        <f t="shared" ref="P23:P27" si="11">IF(M23&gt;10,"N","Y")</f>
        <v>Y</v>
      </c>
      <c r="Q23" s="43" t="str">
        <f t="shared" ref="Q23:Q27" si="12">IF((AND(O23="y",P23="y")),"1",IF((AND(O23="y",P23="n")),"2",IF((AND(O23="n",P23="y")),"3","4")))</f>
        <v>1</v>
      </c>
      <c r="R23" s="17"/>
    </row>
    <row r="24" spans="1:18" s="1" customFormat="1" ht="15.75" customHeight="1">
      <c r="A24" s="9" t="s">
        <v>19</v>
      </c>
      <c r="B24" s="40">
        <v>19</v>
      </c>
      <c r="C24" s="24" t="s">
        <v>38</v>
      </c>
      <c r="D24" s="22">
        <v>867</v>
      </c>
      <c r="E24" s="41">
        <v>787</v>
      </c>
      <c r="F24" s="41">
        <v>786</v>
      </c>
      <c r="G24" s="41">
        <v>779</v>
      </c>
      <c r="H24" s="23">
        <f t="shared" si="0"/>
        <v>90.026714158504006</v>
      </c>
      <c r="I24" s="23">
        <f t="shared" si="1"/>
        <v>90.382902938557436</v>
      </c>
      <c r="J24" s="23">
        <f t="shared" si="2"/>
        <v>9.0828138913624219</v>
      </c>
      <c r="K24" s="23">
        <f t="shared" si="3"/>
        <v>108</v>
      </c>
      <c r="L24" s="23">
        <f t="shared" si="4"/>
        <v>1021</v>
      </c>
      <c r="M24" s="23">
        <f t="shared" si="5"/>
        <v>-0.39564787339268054</v>
      </c>
      <c r="N24" s="23">
        <v>0</v>
      </c>
      <c r="O24" s="43" t="str">
        <f t="shared" si="10"/>
        <v>Y</v>
      </c>
      <c r="P24" s="43" t="str">
        <f t="shared" si="11"/>
        <v>Y</v>
      </c>
      <c r="Q24" s="43" t="str">
        <f t="shared" si="12"/>
        <v>1</v>
      </c>
      <c r="R24" s="17"/>
    </row>
    <row r="25" spans="1:18" s="1" customFormat="1" ht="15.75" customHeight="1">
      <c r="A25" s="9" t="s">
        <v>19</v>
      </c>
      <c r="B25" s="40">
        <v>20</v>
      </c>
      <c r="C25" s="24" t="s">
        <v>39</v>
      </c>
      <c r="D25" s="22">
        <v>1123</v>
      </c>
      <c r="E25" s="41">
        <v>1011</v>
      </c>
      <c r="F25" s="41">
        <v>1015</v>
      </c>
      <c r="G25" s="41">
        <v>102</v>
      </c>
      <c r="H25" s="23">
        <f t="shared" si="0"/>
        <v>89.902912621359221</v>
      </c>
      <c r="I25" s="23">
        <f t="shared" si="1"/>
        <v>89.190938511326863</v>
      </c>
      <c r="J25" s="23">
        <f t="shared" si="2"/>
        <v>89.838187702265373</v>
      </c>
      <c r="K25" s="23">
        <f t="shared" si="3"/>
        <v>167</v>
      </c>
      <c r="L25" s="23">
        <f t="shared" si="4"/>
        <v>157</v>
      </c>
      <c r="M25" s="23">
        <f t="shared" si="5"/>
        <v>0.79193664506839456</v>
      </c>
      <c r="N25" s="23">
        <f t="shared" si="6"/>
        <v>7.1994240460763137E-2</v>
      </c>
      <c r="O25" s="43" t="str">
        <f t="shared" si="10"/>
        <v>Y</v>
      </c>
      <c r="P25" s="43" t="str">
        <f t="shared" si="11"/>
        <v>Y</v>
      </c>
      <c r="Q25" s="43" t="str">
        <f t="shared" si="12"/>
        <v>1</v>
      </c>
      <c r="R25" s="17"/>
    </row>
    <row r="26" spans="1:18" s="1" customFormat="1" ht="15.75" customHeight="1">
      <c r="A26" s="9" t="s">
        <v>19</v>
      </c>
      <c r="B26" s="40">
        <v>21</v>
      </c>
      <c r="C26" s="24" t="s">
        <v>40</v>
      </c>
      <c r="D26" s="22">
        <v>1545</v>
      </c>
      <c r="E26" s="41">
        <v>1389</v>
      </c>
      <c r="F26" s="41">
        <v>1378</v>
      </c>
      <c r="G26" s="41">
        <v>1388</v>
      </c>
      <c r="H26" s="23">
        <f t="shared" si="0"/>
        <v>104.36573311367381</v>
      </c>
      <c r="I26" s="23">
        <f t="shared" si="1"/>
        <v>103.37726523887973</v>
      </c>
      <c r="J26" s="23">
        <f t="shared" si="2"/>
        <v>104.36573311367381</v>
      </c>
      <c r="K26" s="23">
        <v>123</v>
      </c>
      <c r="L26" s="23">
        <v>135</v>
      </c>
      <c r="M26" s="23">
        <f t="shared" si="5"/>
        <v>0.94711917916337807</v>
      </c>
      <c r="N26" s="23">
        <f t="shared" si="6"/>
        <v>0</v>
      </c>
      <c r="O26" s="43" t="str">
        <f t="shared" si="10"/>
        <v>Y</v>
      </c>
      <c r="P26" s="43" t="str">
        <f t="shared" si="11"/>
        <v>Y</v>
      </c>
      <c r="Q26" s="43" t="str">
        <f t="shared" si="12"/>
        <v>1</v>
      </c>
      <c r="R26" s="17"/>
    </row>
    <row r="27" spans="1:18" s="1" customFormat="1" ht="15.75" customHeight="1">
      <c r="A27" s="9" t="s">
        <v>19</v>
      </c>
      <c r="B27" s="40">
        <v>22</v>
      </c>
      <c r="C27" s="24" t="s">
        <v>41</v>
      </c>
      <c r="D27" s="22">
        <v>1214</v>
      </c>
      <c r="E27" s="41">
        <v>1267</v>
      </c>
      <c r="F27" s="41">
        <v>1255</v>
      </c>
      <c r="G27" s="41">
        <v>1267</v>
      </c>
      <c r="H27" s="23">
        <v>98</v>
      </c>
      <c r="I27" s="23">
        <v>96</v>
      </c>
      <c r="J27" s="23">
        <v>95</v>
      </c>
      <c r="K27" s="23">
        <v>121</v>
      </c>
      <c r="L27" s="23">
        <v>127</v>
      </c>
      <c r="M27" s="23" t="s">
        <v>337</v>
      </c>
      <c r="N27" s="23">
        <v>0</v>
      </c>
      <c r="O27" s="43" t="str">
        <f t="shared" si="10"/>
        <v>Y</v>
      </c>
      <c r="P27" s="43" t="str">
        <f t="shared" si="11"/>
        <v>N</v>
      </c>
      <c r="Q27" s="43" t="str">
        <f t="shared" si="12"/>
        <v>2</v>
      </c>
      <c r="R27" s="17"/>
    </row>
    <row r="28" spans="1:18" ht="15.75" customHeight="1"/>
    <row r="29" spans="1:18" ht="15.75" customHeight="1"/>
    <row r="30" spans="1:18" ht="15.75" customHeight="1"/>
    <row r="31" spans="1:18" ht="15.75" customHeight="1"/>
    <row r="32" spans="1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</sheetData>
  <mergeCells count="11">
    <mergeCell ref="R3:R4"/>
    <mergeCell ref="B1:Q1"/>
    <mergeCell ref="E3:G3"/>
    <mergeCell ref="H3:J3"/>
    <mergeCell ref="K3:L3"/>
    <mergeCell ref="M3:N3"/>
    <mergeCell ref="O3:P3"/>
    <mergeCell ref="B3:B5"/>
    <mergeCell ref="C3:C5"/>
    <mergeCell ref="D3:D4"/>
    <mergeCell ref="Q3:Q4"/>
  </mergeCell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5"/>
  <sheetViews>
    <sheetView workbookViewId="0">
      <selection activeCell="E9" sqref="E9"/>
    </sheetView>
  </sheetViews>
  <sheetFormatPr defaultColWidth="14.453125" defaultRowHeight="15" customHeight="1"/>
  <cols>
    <col min="1" max="1" width="7" customWidth="1"/>
    <col min="2" max="2" width="22.26953125" customWidth="1"/>
    <col min="3" max="4" width="13.26953125" customWidth="1"/>
    <col min="5" max="5" width="12.81640625" customWidth="1"/>
    <col min="6" max="6" width="13.08984375" customWidth="1"/>
    <col min="7" max="7" width="12.26953125" customWidth="1"/>
    <col min="8" max="8" width="14.26953125" customWidth="1"/>
    <col min="9" max="9" width="12.08984375" customWidth="1"/>
    <col min="10" max="10" width="17.54296875" customWidth="1"/>
    <col min="11" max="11" width="14.7265625" customWidth="1"/>
    <col min="12" max="12" width="21.26953125" customWidth="1"/>
    <col min="13" max="13" width="17.26953125" customWidth="1"/>
    <col min="14" max="26" width="8.7265625" customWidth="1"/>
  </cols>
  <sheetData>
    <row r="1" spans="1:13" ht="14.5">
      <c r="A1" s="116" t="s">
        <v>338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ht="14.5">
      <c r="A2" s="116" t="s">
        <v>339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3" spans="1:13" ht="14.5">
      <c r="J3" s="38" t="s">
        <v>340</v>
      </c>
      <c r="K3" s="38">
        <v>12</v>
      </c>
    </row>
    <row r="4" spans="1:13" ht="58">
      <c r="A4" s="20" t="s">
        <v>4</v>
      </c>
      <c r="B4" s="4" t="s">
        <v>5</v>
      </c>
      <c r="C4" s="4" t="s">
        <v>341</v>
      </c>
      <c r="D4" s="4" t="s">
        <v>12</v>
      </c>
      <c r="E4" s="4" t="s">
        <v>342</v>
      </c>
      <c r="F4" s="4" t="s">
        <v>343</v>
      </c>
      <c r="G4" s="4" t="s">
        <v>344</v>
      </c>
      <c r="H4" s="4" t="s">
        <v>345</v>
      </c>
      <c r="I4" s="4" t="s">
        <v>346</v>
      </c>
      <c r="J4" s="4" t="s">
        <v>347</v>
      </c>
      <c r="K4" s="4" t="s">
        <v>348</v>
      </c>
      <c r="L4" s="4" t="s">
        <v>349</v>
      </c>
      <c r="M4" s="4" t="s">
        <v>350</v>
      </c>
    </row>
    <row r="5" spans="1:13" ht="14.5">
      <c r="A5" s="33"/>
      <c r="B5" s="34" t="s">
        <v>323</v>
      </c>
      <c r="C5" s="34" t="s">
        <v>324</v>
      </c>
      <c r="D5" s="34"/>
      <c r="E5" s="34" t="s">
        <v>325</v>
      </c>
      <c r="F5" s="34" t="s">
        <v>326</v>
      </c>
      <c r="G5" s="34" t="s">
        <v>327</v>
      </c>
      <c r="H5" s="34" t="s">
        <v>328</v>
      </c>
      <c r="I5" s="34" t="s">
        <v>329</v>
      </c>
      <c r="J5" s="34" t="s">
        <v>330</v>
      </c>
      <c r="K5" s="34" t="s">
        <v>331</v>
      </c>
      <c r="L5" s="34" t="s">
        <v>332</v>
      </c>
      <c r="M5" s="34" t="s">
        <v>333</v>
      </c>
    </row>
    <row r="6" spans="1:13" s="1" customFormat="1" ht="15.75" customHeight="1">
      <c r="A6" s="9" t="s">
        <v>19</v>
      </c>
      <c r="B6" s="6" t="s">
        <v>56</v>
      </c>
      <c r="C6" s="35">
        <v>68.695666666666696</v>
      </c>
      <c r="D6" s="36">
        <v>57.143642616666703</v>
      </c>
      <c r="E6" s="17">
        <v>1</v>
      </c>
      <c r="F6" s="17">
        <v>22</v>
      </c>
      <c r="G6" s="17">
        <v>0</v>
      </c>
      <c r="H6" s="23">
        <f t="shared" ref="H6:H22" si="0">C6+D6*10</f>
        <v>640.13209283333379</v>
      </c>
      <c r="I6" s="23">
        <f t="shared" ref="I6:I22" si="1">H6/12</f>
        <v>53.344341069444482</v>
      </c>
      <c r="J6" s="23">
        <v>21.2389333333333</v>
      </c>
      <c r="K6" s="17">
        <v>22</v>
      </c>
      <c r="L6" s="17"/>
      <c r="M6" s="17"/>
    </row>
    <row r="7" spans="1:13" s="1" customFormat="1" ht="15.75" customHeight="1">
      <c r="A7" s="9" t="s">
        <v>19</v>
      </c>
      <c r="B7" s="6" t="s">
        <v>69</v>
      </c>
      <c r="C7" s="35">
        <v>47.729529166666701</v>
      </c>
      <c r="D7" s="36">
        <v>42.084753316666699</v>
      </c>
      <c r="E7" s="17">
        <v>1</v>
      </c>
      <c r="F7" s="17">
        <v>22</v>
      </c>
      <c r="G7" s="17">
        <v>0</v>
      </c>
      <c r="H7" s="23">
        <f t="shared" si="0"/>
        <v>468.57706233333369</v>
      </c>
      <c r="I7" s="23">
        <f t="shared" si="1"/>
        <v>39.048088527777807</v>
      </c>
      <c r="J7" s="23">
        <v>21.2389333333333</v>
      </c>
      <c r="K7" s="17">
        <v>22</v>
      </c>
      <c r="L7" s="17"/>
      <c r="M7" s="17"/>
    </row>
    <row r="8" spans="1:13" s="1" customFormat="1" ht="15.75" customHeight="1">
      <c r="A8" s="9" t="s">
        <v>19</v>
      </c>
      <c r="B8" s="6" t="s">
        <v>74</v>
      </c>
      <c r="C8" s="35">
        <v>106.281274166667</v>
      </c>
      <c r="D8" s="36">
        <v>101.272363266667</v>
      </c>
      <c r="E8" s="17">
        <v>1</v>
      </c>
      <c r="F8" s="17">
        <v>22</v>
      </c>
      <c r="G8" s="17">
        <v>0</v>
      </c>
      <c r="H8" s="23">
        <f t="shared" si="0"/>
        <v>1119.0049068333369</v>
      </c>
      <c r="I8" s="23">
        <f t="shared" si="1"/>
        <v>93.250408902778076</v>
      </c>
      <c r="J8" s="23">
        <v>21.2389333333333</v>
      </c>
      <c r="K8" s="17">
        <v>22</v>
      </c>
      <c r="L8" s="17"/>
      <c r="M8" s="17"/>
    </row>
    <row r="9" spans="1:13" s="1" customFormat="1" ht="15.75" customHeight="1">
      <c r="A9" s="9" t="s">
        <v>19</v>
      </c>
      <c r="B9" s="6" t="s">
        <v>80</v>
      </c>
      <c r="C9" s="35">
        <v>38.129939166666702</v>
      </c>
      <c r="D9" s="36">
        <v>107.825977466667</v>
      </c>
      <c r="E9" s="17">
        <v>1</v>
      </c>
      <c r="F9" s="17">
        <v>22</v>
      </c>
      <c r="G9" s="17">
        <v>0</v>
      </c>
      <c r="H9" s="23">
        <f t="shared" si="0"/>
        <v>1116.3897138333366</v>
      </c>
      <c r="I9" s="23">
        <f t="shared" si="1"/>
        <v>93.032476152778045</v>
      </c>
      <c r="J9" s="23">
        <v>21.2389333333333</v>
      </c>
      <c r="K9" s="17">
        <v>22</v>
      </c>
      <c r="L9" s="17"/>
      <c r="M9" s="17"/>
    </row>
    <row r="10" spans="1:13" s="1" customFormat="1" ht="15.75" customHeight="1">
      <c r="A10" s="9" t="s">
        <v>19</v>
      </c>
      <c r="B10" s="6" t="s">
        <v>87</v>
      </c>
      <c r="C10" s="35">
        <v>95.888111666666703</v>
      </c>
      <c r="D10" s="36">
        <v>54.540676866666701</v>
      </c>
      <c r="E10" s="17">
        <v>1</v>
      </c>
      <c r="F10" s="17">
        <v>22</v>
      </c>
      <c r="G10" s="17">
        <v>0</v>
      </c>
      <c r="H10" s="23">
        <f t="shared" si="0"/>
        <v>641.29488033333359</v>
      </c>
      <c r="I10" s="23">
        <f t="shared" si="1"/>
        <v>53.441240027777802</v>
      </c>
      <c r="J10" s="23">
        <v>21.2389333333333</v>
      </c>
      <c r="K10" s="17">
        <v>22</v>
      </c>
      <c r="L10" s="17"/>
      <c r="M10" s="17"/>
    </row>
    <row r="11" spans="1:13" s="1" customFormat="1" ht="15.75" customHeight="1">
      <c r="A11" s="9" t="s">
        <v>19</v>
      </c>
      <c r="B11" s="6" t="s">
        <v>92</v>
      </c>
      <c r="C11" s="35">
        <v>73.833509166666701</v>
      </c>
      <c r="D11" s="36">
        <v>49.303194266666701</v>
      </c>
      <c r="E11" s="17">
        <v>1</v>
      </c>
      <c r="F11" s="17">
        <v>22</v>
      </c>
      <c r="G11" s="17">
        <v>0</v>
      </c>
      <c r="H11" s="23">
        <f t="shared" si="0"/>
        <v>566.86545183333374</v>
      </c>
      <c r="I11" s="23">
        <f t="shared" si="1"/>
        <v>47.238787652777809</v>
      </c>
      <c r="J11" s="23">
        <v>21.2389333333333</v>
      </c>
      <c r="K11" s="17">
        <v>22</v>
      </c>
      <c r="L11" s="17"/>
      <c r="M11" s="17"/>
    </row>
    <row r="12" spans="1:13" s="1" customFormat="1" ht="15.75" customHeight="1">
      <c r="A12" s="9" t="s">
        <v>19</v>
      </c>
      <c r="B12" s="6" t="s">
        <v>100</v>
      </c>
      <c r="C12" s="35">
        <v>143.646311666667</v>
      </c>
      <c r="D12" s="36">
        <v>63.866280566666703</v>
      </c>
      <c r="E12" s="17">
        <v>1</v>
      </c>
      <c r="F12" s="17">
        <v>22</v>
      </c>
      <c r="G12" s="17">
        <v>0</v>
      </c>
      <c r="H12" s="23">
        <f t="shared" si="0"/>
        <v>782.30911733333403</v>
      </c>
      <c r="I12" s="23">
        <f t="shared" si="1"/>
        <v>65.192426444444507</v>
      </c>
      <c r="J12" s="23">
        <v>21.2389333333333</v>
      </c>
      <c r="K12" s="17">
        <v>22</v>
      </c>
      <c r="L12" s="17"/>
      <c r="M12" s="17"/>
    </row>
    <row r="13" spans="1:13" s="1" customFormat="1" ht="15.75" customHeight="1">
      <c r="A13" s="9" t="s">
        <v>19</v>
      </c>
      <c r="B13" s="6" t="s">
        <v>103</v>
      </c>
      <c r="C13" s="35">
        <v>80.546509166666695</v>
      </c>
      <c r="D13" s="36">
        <v>152.91475301666699</v>
      </c>
      <c r="E13" s="17">
        <v>1</v>
      </c>
      <c r="F13" s="17">
        <v>22</v>
      </c>
      <c r="G13" s="17">
        <v>0</v>
      </c>
      <c r="H13" s="23">
        <f t="shared" si="0"/>
        <v>1609.6940393333366</v>
      </c>
      <c r="I13" s="23">
        <f t="shared" si="1"/>
        <v>134.14116994444473</v>
      </c>
      <c r="J13" s="23">
        <v>21.2389333333333</v>
      </c>
      <c r="K13" s="17">
        <v>22</v>
      </c>
      <c r="L13" s="17"/>
      <c r="M13" s="17"/>
    </row>
    <row r="14" spans="1:13" s="1" customFormat="1" ht="15.75" customHeight="1">
      <c r="A14" s="9" t="s">
        <v>19</v>
      </c>
      <c r="B14" s="6" t="s">
        <v>123</v>
      </c>
      <c r="C14" s="35">
        <v>56.621856666666702</v>
      </c>
      <c r="D14" s="36">
        <v>112.653295766667</v>
      </c>
      <c r="E14" s="17">
        <v>1</v>
      </c>
      <c r="F14" s="17">
        <v>22</v>
      </c>
      <c r="G14" s="17">
        <v>0</v>
      </c>
      <c r="H14" s="23">
        <f t="shared" si="0"/>
        <v>1183.1548143333366</v>
      </c>
      <c r="I14" s="23">
        <f t="shared" si="1"/>
        <v>98.596234527778051</v>
      </c>
      <c r="J14" s="23">
        <v>21.2389333333333</v>
      </c>
      <c r="K14" s="17">
        <v>22</v>
      </c>
      <c r="L14" s="17"/>
      <c r="M14" s="17"/>
    </row>
    <row r="15" spans="1:13" s="1" customFormat="1" ht="15.75" customHeight="1">
      <c r="A15" s="9" t="s">
        <v>19</v>
      </c>
      <c r="B15" s="24" t="s">
        <v>135</v>
      </c>
      <c r="C15" s="37">
        <v>60.791109166666701</v>
      </c>
      <c r="D15" s="36">
        <v>52.5890159666667</v>
      </c>
      <c r="E15" s="17">
        <v>1</v>
      </c>
      <c r="F15" s="17">
        <v>22</v>
      </c>
      <c r="G15" s="17">
        <v>0</v>
      </c>
      <c r="H15" s="23">
        <f t="shared" si="0"/>
        <v>586.68126883333377</v>
      </c>
      <c r="I15" s="23">
        <f t="shared" si="1"/>
        <v>48.890105736111146</v>
      </c>
      <c r="J15" s="23">
        <v>21.2389333333333</v>
      </c>
      <c r="K15" s="17">
        <v>22</v>
      </c>
      <c r="L15" s="17"/>
      <c r="M15" s="17"/>
    </row>
    <row r="16" spans="1:13" s="1" customFormat="1" ht="15.75" customHeight="1">
      <c r="A16" s="9" t="s">
        <v>19</v>
      </c>
      <c r="B16" s="24" t="s">
        <v>138</v>
      </c>
      <c r="C16" s="37">
        <v>44.771014166666703</v>
      </c>
      <c r="D16" s="35">
        <v>77.304795516666701</v>
      </c>
      <c r="E16" s="17">
        <v>1</v>
      </c>
      <c r="F16" s="17">
        <v>22</v>
      </c>
      <c r="G16" s="17">
        <v>0</v>
      </c>
      <c r="H16" s="23">
        <f t="shared" si="0"/>
        <v>817.8189693333336</v>
      </c>
      <c r="I16" s="23">
        <f t="shared" si="1"/>
        <v>68.151580777777795</v>
      </c>
      <c r="J16" s="23">
        <v>21.2389333333333</v>
      </c>
      <c r="K16" s="17">
        <v>22</v>
      </c>
      <c r="L16" s="17"/>
      <c r="M16" s="17"/>
    </row>
    <row r="17" spans="1:13" s="1" customFormat="1" ht="15.75" customHeight="1">
      <c r="A17" s="9" t="s">
        <v>19</v>
      </c>
      <c r="B17" s="24" t="s">
        <v>139</v>
      </c>
      <c r="C17" s="35">
        <v>107.736556666667</v>
      </c>
      <c r="D17" s="35">
        <v>102.996405516667</v>
      </c>
      <c r="E17" s="17">
        <v>1</v>
      </c>
      <c r="F17" s="17">
        <v>22</v>
      </c>
      <c r="G17" s="17">
        <v>0</v>
      </c>
      <c r="H17" s="23">
        <f t="shared" si="0"/>
        <v>1137.700611833337</v>
      </c>
      <c r="I17" s="23">
        <f t="shared" si="1"/>
        <v>94.808384319444755</v>
      </c>
      <c r="J17" s="23">
        <v>21.2389333333333</v>
      </c>
      <c r="K17" s="17">
        <v>22</v>
      </c>
      <c r="L17" s="17"/>
      <c r="M17" s="17"/>
    </row>
    <row r="18" spans="1:13" s="1" customFormat="1" ht="15.75" customHeight="1">
      <c r="A18" s="9" t="s">
        <v>19</v>
      </c>
      <c r="B18" s="24" t="s">
        <v>142</v>
      </c>
      <c r="C18" s="35">
        <v>114.708486666667</v>
      </c>
      <c r="D18" s="35">
        <v>64.573926666666694</v>
      </c>
      <c r="E18" s="17">
        <v>1</v>
      </c>
      <c r="F18" s="17">
        <v>22</v>
      </c>
      <c r="G18" s="17">
        <v>0</v>
      </c>
      <c r="H18" s="23">
        <f t="shared" si="0"/>
        <v>760.44775333333394</v>
      </c>
      <c r="I18" s="23">
        <f t="shared" si="1"/>
        <v>63.370646111111164</v>
      </c>
      <c r="J18" s="23">
        <v>21.2389333333333</v>
      </c>
      <c r="K18" s="17">
        <v>22</v>
      </c>
      <c r="L18" s="17"/>
      <c r="M18" s="17"/>
    </row>
    <row r="19" spans="1:13" s="1" customFormat="1" ht="15.75" customHeight="1">
      <c r="A19" s="9" t="s">
        <v>19</v>
      </c>
      <c r="B19" s="24" t="s">
        <v>148</v>
      </c>
      <c r="C19" s="35">
        <v>58.021996666666702</v>
      </c>
      <c r="D19" s="35">
        <v>44.865757416666703</v>
      </c>
      <c r="E19" s="17">
        <v>1</v>
      </c>
      <c r="F19" s="17">
        <v>22</v>
      </c>
      <c r="G19" s="17">
        <v>0</v>
      </c>
      <c r="H19" s="23">
        <f t="shared" si="0"/>
        <v>506.67957083333374</v>
      </c>
      <c r="I19" s="23">
        <f t="shared" si="1"/>
        <v>42.223297569444476</v>
      </c>
      <c r="J19" s="23">
        <v>21.2389333333333</v>
      </c>
      <c r="K19" s="17">
        <v>22</v>
      </c>
      <c r="L19" s="17"/>
      <c r="M19" s="17"/>
    </row>
    <row r="20" spans="1:13" s="1" customFormat="1" ht="15.75" customHeight="1">
      <c r="A20" s="9" t="s">
        <v>19</v>
      </c>
      <c r="B20" s="24" t="s">
        <v>151</v>
      </c>
      <c r="C20" s="35">
        <v>52.450206666666702</v>
      </c>
      <c r="D20" s="35">
        <v>99.904397716666693</v>
      </c>
      <c r="E20" s="17">
        <v>1</v>
      </c>
      <c r="F20" s="17">
        <v>22</v>
      </c>
      <c r="G20" s="17">
        <v>0</v>
      </c>
      <c r="H20" s="23">
        <f t="shared" si="0"/>
        <v>1051.4941838333336</v>
      </c>
      <c r="I20" s="23">
        <f t="shared" si="1"/>
        <v>87.62451531944447</v>
      </c>
      <c r="J20" s="23">
        <v>21.2389333333333</v>
      </c>
      <c r="K20" s="17">
        <v>22</v>
      </c>
      <c r="L20" s="17"/>
      <c r="M20" s="17"/>
    </row>
    <row r="21" spans="1:13" s="1" customFormat="1" ht="15.75" customHeight="1">
      <c r="A21" s="9" t="s">
        <v>19</v>
      </c>
      <c r="B21" s="24" t="s">
        <v>153</v>
      </c>
      <c r="C21" s="35">
        <v>67.942851666666698</v>
      </c>
      <c r="D21" s="35">
        <v>35.842142816666701</v>
      </c>
      <c r="E21" s="17">
        <v>1</v>
      </c>
      <c r="F21" s="17">
        <v>22</v>
      </c>
      <c r="G21" s="17">
        <v>0</v>
      </c>
      <c r="H21" s="23">
        <f t="shared" si="0"/>
        <v>426.36427983333368</v>
      </c>
      <c r="I21" s="23">
        <f t="shared" si="1"/>
        <v>35.530356652777805</v>
      </c>
      <c r="J21" s="23">
        <v>21.2389333333333</v>
      </c>
      <c r="K21" s="17">
        <v>22</v>
      </c>
      <c r="L21" s="17"/>
      <c r="M21" s="17"/>
    </row>
    <row r="22" spans="1:13" s="1" customFormat="1" ht="15.75" customHeight="1">
      <c r="A22" s="9" t="s">
        <v>19</v>
      </c>
      <c r="B22" s="24" t="s">
        <v>155</v>
      </c>
      <c r="C22" s="35">
        <v>162.67526916666699</v>
      </c>
      <c r="D22" s="35">
        <v>90.134824966666699</v>
      </c>
      <c r="E22" s="17">
        <v>1</v>
      </c>
      <c r="F22" s="17">
        <v>22</v>
      </c>
      <c r="G22" s="17">
        <v>0</v>
      </c>
      <c r="H22" s="23">
        <f t="shared" si="0"/>
        <v>1064.023518833334</v>
      </c>
      <c r="I22" s="23">
        <f t="shared" si="1"/>
        <v>88.668626569444498</v>
      </c>
      <c r="J22" s="23">
        <v>21.2389333333333</v>
      </c>
      <c r="K22" s="17">
        <v>22</v>
      </c>
      <c r="L22" s="17"/>
      <c r="M22" s="17"/>
    </row>
    <row r="23" spans="1:13" s="1" customFormat="1" ht="15.75" customHeight="1">
      <c r="A23" s="9" t="s">
        <v>19</v>
      </c>
      <c r="B23" s="24" t="s">
        <v>158</v>
      </c>
      <c r="C23" s="35">
        <v>119.843931666667</v>
      </c>
      <c r="D23" s="35">
        <v>69.403498616666695</v>
      </c>
      <c r="E23" s="17">
        <v>1</v>
      </c>
      <c r="F23" s="17">
        <v>22</v>
      </c>
      <c r="G23" s="17">
        <v>0</v>
      </c>
      <c r="H23" s="23">
        <f t="shared" ref="H23:H27" si="2">C23+D23*10</f>
        <v>813.87891783333396</v>
      </c>
      <c r="I23" s="23">
        <f t="shared" ref="I23:I27" si="3">H23/12</f>
        <v>67.823243152777835</v>
      </c>
      <c r="J23" s="23">
        <v>21.2389333333333</v>
      </c>
      <c r="K23" s="17">
        <v>22</v>
      </c>
      <c r="L23" s="17"/>
      <c r="M23" s="17"/>
    </row>
    <row r="24" spans="1:13" s="1" customFormat="1" ht="15.75" customHeight="1">
      <c r="A24" s="9" t="s">
        <v>19</v>
      </c>
      <c r="B24" s="24" t="s">
        <v>166</v>
      </c>
      <c r="C24" s="35">
        <v>55.945761666666698</v>
      </c>
      <c r="D24" s="35">
        <v>135.027532966667</v>
      </c>
      <c r="E24" s="17">
        <v>1</v>
      </c>
      <c r="F24" s="17">
        <v>22</v>
      </c>
      <c r="G24" s="17">
        <v>0</v>
      </c>
      <c r="H24" s="23">
        <f t="shared" si="2"/>
        <v>1406.2210913333365</v>
      </c>
      <c r="I24" s="23">
        <f t="shared" si="3"/>
        <v>117.18509094444471</v>
      </c>
      <c r="J24" s="23">
        <v>21.2389333333333</v>
      </c>
      <c r="K24" s="17">
        <v>22</v>
      </c>
      <c r="L24" s="17"/>
      <c r="M24" s="17"/>
    </row>
    <row r="25" spans="1:13" s="1" customFormat="1" ht="15.75" customHeight="1">
      <c r="A25" s="9" t="s">
        <v>19</v>
      </c>
      <c r="B25" s="24" t="s">
        <v>169</v>
      </c>
      <c r="C25" s="35">
        <v>82.239144166666705</v>
      </c>
      <c r="D25" s="35">
        <v>75.713718616666696</v>
      </c>
      <c r="E25" s="17">
        <v>1</v>
      </c>
      <c r="F25" s="17">
        <v>22</v>
      </c>
      <c r="G25" s="17">
        <v>0</v>
      </c>
      <c r="H25" s="23">
        <f t="shared" si="2"/>
        <v>839.37633033333373</v>
      </c>
      <c r="I25" s="23">
        <f t="shared" si="3"/>
        <v>69.948027527777811</v>
      </c>
      <c r="J25" s="23">
        <v>21.2389333333333</v>
      </c>
      <c r="K25" s="17">
        <v>22</v>
      </c>
      <c r="L25" s="17"/>
      <c r="M25" s="17"/>
    </row>
    <row r="26" spans="1:13" s="1" customFormat="1" ht="15.75" customHeight="1">
      <c r="A26" s="9" t="s">
        <v>19</v>
      </c>
      <c r="B26" s="24" t="s">
        <v>172</v>
      </c>
      <c r="C26" s="35">
        <v>109.57064416666699</v>
      </c>
      <c r="D26" s="35">
        <v>53.224545266666702</v>
      </c>
      <c r="E26" s="17">
        <v>1</v>
      </c>
      <c r="F26" s="17">
        <v>22</v>
      </c>
      <c r="G26" s="17">
        <v>0</v>
      </c>
      <c r="H26" s="23">
        <f t="shared" si="2"/>
        <v>641.81609683333397</v>
      </c>
      <c r="I26" s="23">
        <f t="shared" si="3"/>
        <v>53.484674736111167</v>
      </c>
      <c r="J26" s="23">
        <v>21.2389333333333</v>
      </c>
      <c r="K26" s="17">
        <v>22</v>
      </c>
      <c r="L26" s="17"/>
      <c r="M26" s="17"/>
    </row>
    <row r="27" spans="1:13" s="1" customFormat="1" ht="15.75" customHeight="1">
      <c r="A27" s="9" t="s">
        <v>19</v>
      </c>
      <c r="B27" s="24" t="s">
        <v>183</v>
      </c>
      <c r="C27" s="35">
        <v>89</v>
      </c>
      <c r="D27" s="35">
        <v>83.741219916666694</v>
      </c>
      <c r="E27" s="17">
        <v>1</v>
      </c>
      <c r="F27" s="17">
        <v>22</v>
      </c>
      <c r="G27" s="17">
        <v>0</v>
      </c>
      <c r="H27" s="23">
        <f t="shared" si="2"/>
        <v>926.41219916666694</v>
      </c>
      <c r="I27" s="23">
        <f t="shared" si="3"/>
        <v>77.20101659722225</v>
      </c>
      <c r="J27" s="23">
        <v>21.2389333333333</v>
      </c>
      <c r="K27" s="17">
        <v>22</v>
      </c>
      <c r="L27" s="17"/>
      <c r="M27" s="17"/>
    </row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</sheetData>
  <autoFilter ref="A5:M27"/>
  <mergeCells count="2">
    <mergeCell ref="A1:M1"/>
    <mergeCell ref="A2:M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0"/>
  <sheetViews>
    <sheetView workbookViewId="0">
      <selection activeCell="D29" sqref="D29"/>
    </sheetView>
  </sheetViews>
  <sheetFormatPr defaultColWidth="14.453125" defaultRowHeight="15" customHeight="1"/>
  <cols>
    <col min="1" max="1" width="8.7265625" customWidth="1"/>
    <col min="2" max="2" width="22" customWidth="1"/>
    <col min="3" max="3" width="12.453125" customWidth="1"/>
    <col min="4" max="12" width="10.54296875" customWidth="1"/>
    <col min="13" max="26" width="8.7265625" customWidth="1"/>
  </cols>
  <sheetData>
    <row r="1" spans="1:15" ht="14.5">
      <c r="B1" s="116" t="s">
        <v>351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5" ht="14.5">
      <c r="B2" s="116" t="s">
        <v>352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5" ht="43.5">
      <c r="A3" s="27" t="s">
        <v>4</v>
      </c>
      <c r="B3" s="28" t="s">
        <v>353</v>
      </c>
      <c r="C3" s="29" t="s">
        <v>354</v>
      </c>
      <c r="D3" s="29" t="s">
        <v>355</v>
      </c>
      <c r="E3" s="29" t="s">
        <v>356</v>
      </c>
      <c r="F3" s="29" t="s">
        <v>357</v>
      </c>
      <c r="G3" s="29" t="s">
        <v>358</v>
      </c>
      <c r="H3" s="29" t="s">
        <v>359</v>
      </c>
      <c r="I3" s="29" t="s">
        <v>360</v>
      </c>
      <c r="J3" s="29" t="s">
        <v>361</v>
      </c>
      <c r="K3" s="29" t="s">
        <v>362</v>
      </c>
      <c r="L3" s="29" t="s">
        <v>363</v>
      </c>
      <c r="M3" s="4" t="s">
        <v>364</v>
      </c>
      <c r="N3" s="4" t="s">
        <v>365</v>
      </c>
      <c r="O3" s="4" t="s">
        <v>366</v>
      </c>
    </row>
    <row r="4" spans="1:15" s="1" customFormat="1" ht="15.75" customHeight="1">
      <c r="A4" s="30">
        <v>1</v>
      </c>
      <c r="B4" s="6" t="s">
        <v>56</v>
      </c>
      <c r="C4" s="22">
        <v>68.695666666666696</v>
      </c>
      <c r="D4" s="22">
        <f>Demographics!G8/12</f>
        <v>3.5070627763888917</v>
      </c>
      <c r="E4" s="22">
        <f t="shared" ref="E4:E20" si="0">C4*2</f>
        <v>137.39133333333339</v>
      </c>
      <c r="F4" s="22">
        <f t="shared" ref="F4:F20" si="1">C4*1.25</f>
        <v>85.869583333333367</v>
      </c>
      <c r="G4" s="22">
        <f t="shared" ref="G4:G20" si="2">D4*4*1.25</f>
        <v>17.535313881944457</v>
      </c>
      <c r="H4" s="22">
        <f t="shared" ref="H4:H20" si="3">D4*3*1.05</f>
        <v>11.047247745625009</v>
      </c>
      <c r="I4" s="22">
        <f t="shared" ref="I4:I20" si="4">D4*3*1.11</f>
        <v>11.67851904537501</v>
      </c>
      <c r="J4" s="22">
        <f t="shared" ref="J4:J20" si="5">D4*1.25</f>
        <v>4.3838284704861143</v>
      </c>
      <c r="K4" s="22">
        <f t="shared" ref="K4:K20" si="6">D4*2*1.05</f>
        <v>7.3648318304166729</v>
      </c>
      <c r="L4" s="22">
        <f t="shared" ref="L4:L20" si="7">D4*2*1.25</f>
        <v>8.7676569409722287</v>
      </c>
      <c r="M4" s="32">
        <f t="shared" ref="M4:M20" si="8">C4*0.92*1.25</f>
        <v>79.00001666666671</v>
      </c>
      <c r="N4" s="32">
        <f t="shared" ref="N4:N20" si="9">C4*1.02*2*1.25</f>
        <v>175.17395000000008</v>
      </c>
      <c r="O4" s="32">
        <f t="shared" ref="O4:O20" si="10">((E4*1.5)+(F4*4.4)+G4+(H4*13.1)+(I4*2.4)+(J4*2.46)+(K4*17)+(L4*2.6)+(M4*2.4)+(N4*2))/1000</f>
        <v>1.4729260789262064</v>
      </c>
    </row>
    <row r="5" spans="1:15" s="1" customFormat="1" ht="15.75" customHeight="1">
      <c r="A5" s="30">
        <v>2</v>
      </c>
      <c r="B5" s="6" t="s">
        <v>69</v>
      </c>
      <c r="C5" s="22">
        <v>47.729529166666701</v>
      </c>
      <c r="D5" s="22">
        <f>Demographics!G9/12</f>
        <v>8.4393636055555827</v>
      </c>
      <c r="E5" s="22">
        <f t="shared" si="0"/>
        <v>95.459058333333402</v>
      </c>
      <c r="F5" s="22">
        <f t="shared" si="1"/>
        <v>59.661911458333378</v>
      </c>
      <c r="G5" s="22">
        <f t="shared" si="2"/>
        <v>42.196818027777915</v>
      </c>
      <c r="H5" s="22">
        <f t="shared" si="3"/>
        <v>26.583995357500086</v>
      </c>
      <c r="I5" s="22">
        <f t="shared" si="4"/>
        <v>28.103080806500092</v>
      </c>
      <c r="J5" s="22">
        <f t="shared" si="5"/>
        <v>10.549204506944479</v>
      </c>
      <c r="K5" s="22">
        <f t="shared" si="6"/>
        <v>17.722663571666725</v>
      </c>
      <c r="L5" s="22">
        <f t="shared" si="7"/>
        <v>21.098409013888958</v>
      </c>
      <c r="M5" s="32">
        <f t="shared" si="8"/>
        <v>54.88895854166671</v>
      </c>
      <c r="N5" s="32">
        <f t="shared" si="9"/>
        <v>121.71029937500009</v>
      </c>
      <c r="O5" s="32">
        <f t="shared" si="10"/>
        <v>1.6208418355548257</v>
      </c>
    </row>
    <row r="6" spans="1:15" s="1" customFormat="1" ht="15.75" customHeight="1">
      <c r="A6" s="30">
        <v>3</v>
      </c>
      <c r="B6" s="6" t="s">
        <v>74</v>
      </c>
      <c r="C6" s="22">
        <v>106.281274166667</v>
      </c>
      <c r="D6" s="22">
        <f>Demographics!G10/12</f>
        <v>8.9854981222222499</v>
      </c>
      <c r="E6" s="22">
        <f t="shared" si="0"/>
        <v>212.56254833333401</v>
      </c>
      <c r="F6" s="22">
        <f t="shared" si="1"/>
        <v>132.85159270833375</v>
      </c>
      <c r="G6" s="22">
        <f t="shared" si="2"/>
        <v>44.927490611111253</v>
      </c>
      <c r="H6" s="22">
        <f t="shared" si="3"/>
        <v>28.304319085000088</v>
      </c>
      <c r="I6" s="22">
        <f t="shared" si="4"/>
        <v>29.921708747000096</v>
      </c>
      <c r="J6" s="22">
        <f t="shared" si="5"/>
        <v>11.231872652777813</v>
      </c>
      <c r="K6" s="22">
        <f t="shared" si="6"/>
        <v>18.869546056666724</v>
      </c>
      <c r="L6" s="22">
        <f t="shared" si="7"/>
        <v>22.463745305555626</v>
      </c>
      <c r="M6" s="32">
        <f t="shared" si="8"/>
        <v>122.22346529166705</v>
      </c>
      <c r="N6" s="32">
        <f t="shared" si="9"/>
        <v>271.01724912500083</v>
      </c>
      <c r="O6" s="32">
        <f t="shared" si="10"/>
        <v>2.6331062444676974</v>
      </c>
    </row>
    <row r="7" spans="1:15" s="1" customFormat="1" ht="15.75" customHeight="1">
      <c r="A7" s="30">
        <v>4</v>
      </c>
      <c r="B7" s="6" t="s">
        <v>80</v>
      </c>
      <c r="C7" s="22">
        <v>38.129939166666702</v>
      </c>
      <c r="D7" s="22">
        <f>Demographics!G11/12</f>
        <v>4.5450564055555587</v>
      </c>
      <c r="E7" s="22">
        <f t="shared" si="0"/>
        <v>76.259878333333404</v>
      </c>
      <c r="F7" s="22">
        <f t="shared" si="1"/>
        <v>47.662423958333378</v>
      </c>
      <c r="G7" s="22">
        <f t="shared" si="2"/>
        <v>22.725282027777794</v>
      </c>
      <c r="H7" s="22">
        <f t="shared" si="3"/>
        <v>14.31692767750001</v>
      </c>
      <c r="I7" s="22">
        <f t="shared" si="4"/>
        <v>15.135037830500011</v>
      </c>
      <c r="J7" s="22">
        <f t="shared" si="5"/>
        <v>5.6813205069444486</v>
      </c>
      <c r="K7" s="22">
        <f t="shared" si="6"/>
        <v>9.5446184516666737</v>
      </c>
      <c r="L7" s="22">
        <f t="shared" si="7"/>
        <v>11.362641013888897</v>
      </c>
      <c r="M7" s="32">
        <f t="shared" si="8"/>
        <v>43.849430041666714</v>
      </c>
      <c r="N7" s="32">
        <f t="shared" si="9"/>
        <v>97.231344875000076</v>
      </c>
      <c r="O7" s="32">
        <f t="shared" si="10"/>
        <v>1.0761843589244231</v>
      </c>
    </row>
    <row r="8" spans="1:15" s="1" customFormat="1" ht="15.75" customHeight="1">
      <c r="A8" s="30">
        <v>5</v>
      </c>
      <c r="B8" s="6" t="s">
        <v>87</v>
      </c>
      <c r="C8" s="22">
        <v>95.888111666666703</v>
      </c>
      <c r="D8" s="22">
        <f>Demographics!G12/12</f>
        <v>4.1085995222222254</v>
      </c>
      <c r="E8" s="22">
        <f t="shared" si="0"/>
        <v>191.77622333333341</v>
      </c>
      <c r="F8" s="22">
        <f t="shared" si="1"/>
        <v>119.86013958333338</v>
      </c>
      <c r="G8" s="22">
        <f t="shared" si="2"/>
        <v>20.542997611111126</v>
      </c>
      <c r="H8" s="22">
        <f t="shared" si="3"/>
        <v>12.942088495000011</v>
      </c>
      <c r="I8" s="22">
        <f t="shared" si="4"/>
        <v>13.681636409000012</v>
      </c>
      <c r="J8" s="22">
        <f t="shared" si="5"/>
        <v>5.1357494027777815</v>
      </c>
      <c r="K8" s="22">
        <f t="shared" si="6"/>
        <v>8.6280589966666739</v>
      </c>
      <c r="L8" s="22">
        <f t="shared" si="7"/>
        <v>10.271498805555563</v>
      </c>
      <c r="M8" s="32">
        <f t="shared" si="8"/>
        <v>110.27132841666671</v>
      </c>
      <c r="N8" s="32">
        <f t="shared" si="9"/>
        <v>244.5146847500001</v>
      </c>
      <c r="O8" s="32">
        <f t="shared" si="10"/>
        <v>1.9776666345124903</v>
      </c>
    </row>
    <row r="9" spans="1:15" s="1" customFormat="1" ht="15.75" customHeight="1">
      <c r="A9" s="30">
        <v>6</v>
      </c>
      <c r="B9" s="6" t="s">
        <v>92</v>
      </c>
      <c r="C9" s="22">
        <v>73.833509166666701</v>
      </c>
      <c r="D9" s="22">
        <f>Demographics!G13/12</f>
        <v>5.3221900472222252</v>
      </c>
      <c r="E9" s="22">
        <f t="shared" si="0"/>
        <v>147.6670183333334</v>
      </c>
      <c r="F9" s="22">
        <f t="shared" si="1"/>
        <v>92.29188645833338</v>
      </c>
      <c r="G9" s="22">
        <f t="shared" si="2"/>
        <v>26.610950236111126</v>
      </c>
      <c r="H9" s="22">
        <f t="shared" si="3"/>
        <v>16.764898648750009</v>
      </c>
      <c r="I9" s="22">
        <f t="shared" si="4"/>
        <v>17.722892857250013</v>
      </c>
      <c r="J9" s="22">
        <f t="shared" si="5"/>
        <v>6.6527375590277815</v>
      </c>
      <c r="K9" s="22">
        <f t="shared" si="6"/>
        <v>11.176599099166673</v>
      </c>
      <c r="L9" s="22">
        <f t="shared" si="7"/>
        <v>13.305475118055563</v>
      </c>
      <c r="M9" s="32">
        <f t="shared" si="8"/>
        <v>84.908535541666708</v>
      </c>
      <c r="N9" s="32">
        <f t="shared" si="9"/>
        <v>188.27544837500011</v>
      </c>
      <c r="O9" s="32">
        <f t="shared" si="10"/>
        <v>1.7376444297467897</v>
      </c>
    </row>
    <row r="10" spans="1:15" s="1" customFormat="1" ht="15.75" customHeight="1">
      <c r="A10" s="30">
        <v>7</v>
      </c>
      <c r="B10" s="6" t="s">
        <v>100</v>
      </c>
      <c r="C10" s="22">
        <v>143.646311666667</v>
      </c>
      <c r="D10" s="22">
        <f>Demographics!G14/12</f>
        <v>12.742896084722249</v>
      </c>
      <c r="E10" s="22">
        <f t="shared" si="0"/>
        <v>287.29262333333401</v>
      </c>
      <c r="F10" s="22">
        <f t="shared" si="1"/>
        <v>179.55788958333375</v>
      </c>
      <c r="G10" s="22">
        <f t="shared" si="2"/>
        <v>63.714480423611242</v>
      </c>
      <c r="H10" s="22">
        <f t="shared" si="3"/>
        <v>40.140122666875087</v>
      </c>
      <c r="I10" s="22">
        <f t="shared" si="4"/>
        <v>42.433843962125096</v>
      </c>
      <c r="J10" s="22">
        <f t="shared" si="5"/>
        <v>15.928620105902811</v>
      </c>
      <c r="K10" s="22">
        <f t="shared" si="6"/>
        <v>26.760081777916724</v>
      </c>
      <c r="L10" s="22">
        <f t="shared" si="7"/>
        <v>31.857240211805621</v>
      </c>
      <c r="M10" s="32">
        <f t="shared" si="8"/>
        <v>165.19325841666705</v>
      </c>
      <c r="N10" s="32">
        <f t="shared" si="9"/>
        <v>366.29809475000087</v>
      </c>
      <c r="O10" s="32">
        <f t="shared" si="10"/>
        <v>3.6183795919712476</v>
      </c>
    </row>
    <row r="11" spans="1:15" s="1" customFormat="1" ht="15.75" customHeight="1">
      <c r="A11" s="30">
        <v>8</v>
      </c>
      <c r="B11" s="6" t="s">
        <v>103</v>
      </c>
      <c r="C11" s="22">
        <v>80.546509166666695</v>
      </c>
      <c r="D11" s="22">
        <f>Demographics!G15/12</f>
        <v>9.3877746472222494</v>
      </c>
      <c r="E11" s="22">
        <f t="shared" si="0"/>
        <v>161.09301833333339</v>
      </c>
      <c r="F11" s="22">
        <f t="shared" si="1"/>
        <v>100.68313645833337</v>
      </c>
      <c r="G11" s="22">
        <f t="shared" si="2"/>
        <v>46.938873236111249</v>
      </c>
      <c r="H11" s="22">
        <f t="shared" si="3"/>
        <v>29.571490138750086</v>
      </c>
      <c r="I11" s="22">
        <f t="shared" si="4"/>
        <v>31.261289575250093</v>
      </c>
      <c r="J11" s="22">
        <f t="shared" si="5"/>
        <v>11.734718309027812</v>
      </c>
      <c r="K11" s="22">
        <f t="shared" si="6"/>
        <v>19.714326759166724</v>
      </c>
      <c r="L11" s="22">
        <f t="shared" si="7"/>
        <v>23.469436618055624</v>
      </c>
      <c r="M11" s="32">
        <f t="shared" si="8"/>
        <v>92.628485541666691</v>
      </c>
      <c r="N11" s="32">
        <f t="shared" si="9"/>
        <v>205.39359837500007</v>
      </c>
      <c r="O11" s="32">
        <f t="shared" si="10"/>
        <v>2.2521248761539923</v>
      </c>
    </row>
    <row r="12" spans="1:15" s="1" customFormat="1" ht="15.75" customHeight="1">
      <c r="A12" s="30">
        <v>9</v>
      </c>
      <c r="B12" s="6" t="s">
        <v>123</v>
      </c>
      <c r="C12" s="22">
        <v>56.621856666666702</v>
      </c>
      <c r="D12" s="22">
        <f>Demographics!G16/12</f>
        <v>4.382417997222225</v>
      </c>
      <c r="E12" s="22">
        <f t="shared" si="0"/>
        <v>113.2437133333334</v>
      </c>
      <c r="F12" s="22">
        <f t="shared" si="1"/>
        <v>70.777320833333377</v>
      </c>
      <c r="G12" s="22">
        <f t="shared" si="2"/>
        <v>21.912089986111127</v>
      </c>
      <c r="H12" s="22">
        <f t="shared" si="3"/>
        <v>13.804616691250009</v>
      </c>
      <c r="I12" s="22">
        <f t="shared" si="4"/>
        <v>14.59345193075001</v>
      </c>
      <c r="J12" s="22">
        <f t="shared" si="5"/>
        <v>5.4780224965277817</v>
      </c>
      <c r="K12" s="22">
        <f t="shared" si="6"/>
        <v>9.2030777941666724</v>
      </c>
      <c r="L12" s="22">
        <f t="shared" si="7"/>
        <v>10.956044993055563</v>
      </c>
      <c r="M12" s="32">
        <f t="shared" si="8"/>
        <v>65.115135166666704</v>
      </c>
      <c r="N12" s="32">
        <f t="shared" si="9"/>
        <v>144.3857345000001</v>
      </c>
      <c r="O12" s="32">
        <f t="shared" si="10"/>
        <v>1.3625244031661898</v>
      </c>
    </row>
    <row r="13" spans="1:15" s="1" customFormat="1" ht="15.75" customHeight="1">
      <c r="A13" s="30">
        <v>10</v>
      </c>
      <c r="B13" s="24" t="s">
        <v>135</v>
      </c>
      <c r="C13" s="22">
        <v>60.791109166666701</v>
      </c>
      <c r="D13" s="22">
        <f>Demographics!G19/12</f>
        <v>5.3811605555555575</v>
      </c>
      <c r="E13" s="22">
        <f t="shared" si="0"/>
        <v>121.5822183333334</v>
      </c>
      <c r="F13" s="22">
        <f t="shared" si="1"/>
        <v>75.988886458333383</v>
      </c>
      <c r="G13" s="22">
        <f t="shared" si="2"/>
        <v>26.905802777777787</v>
      </c>
      <c r="H13" s="22">
        <f t="shared" si="3"/>
        <v>16.950655750000006</v>
      </c>
      <c r="I13" s="22">
        <f t="shared" si="4"/>
        <v>17.919264650000009</v>
      </c>
      <c r="J13" s="22">
        <f t="shared" si="5"/>
        <v>6.7264506944444467</v>
      </c>
      <c r="K13" s="22">
        <f t="shared" si="6"/>
        <v>11.300437166666672</v>
      </c>
      <c r="L13" s="22">
        <f t="shared" si="7"/>
        <v>13.452901388888893</v>
      </c>
      <c r="M13" s="32">
        <f t="shared" si="8"/>
        <v>69.909775541666704</v>
      </c>
      <c r="N13" s="32">
        <f t="shared" si="9"/>
        <v>155.01732837500009</v>
      </c>
      <c r="O13" s="32">
        <f t="shared" si="10"/>
        <v>1.5301402183822228</v>
      </c>
    </row>
    <row r="14" spans="1:15" s="1" customFormat="1" ht="15.75" customHeight="1">
      <c r="A14" s="30">
        <v>11</v>
      </c>
      <c r="B14" s="24" t="s">
        <v>138</v>
      </c>
      <c r="C14" s="22">
        <v>44.771014166666703</v>
      </c>
      <c r="D14" s="22">
        <f>Demographics!G20/12</f>
        <v>3.7388131180555586</v>
      </c>
      <c r="E14" s="22">
        <f t="shared" si="0"/>
        <v>89.542028333333405</v>
      </c>
      <c r="F14" s="22">
        <f t="shared" si="1"/>
        <v>55.963767708333378</v>
      </c>
      <c r="G14" s="22">
        <f t="shared" si="2"/>
        <v>18.694065590277795</v>
      </c>
      <c r="H14" s="22">
        <f t="shared" si="3"/>
        <v>11.77726132187501</v>
      </c>
      <c r="I14" s="22">
        <f t="shared" si="4"/>
        <v>12.450247683125012</v>
      </c>
      <c r="J14" s="22">
        <f t="shared" si="5"/>
        <v>4.6735163975694487</v>
      </c>
      <c r="K14" s="22">
        <f t="shared" si="6"/>
        <v>7.8515075479166736</v>
      </c>
      <c r="L14" s="22">
        <f t="shared" si="7"/>
        <v>9.3470327951388974</v>
      </c>
      <c r="M14" s="32">
        <f t="shared" si="8"/>
        <v>51.486666291666708</v>
      </c>
      <c r="N14" s="32">
        <f t="shared" si="9"/>
        <v>114.16608612500011</v>
      </c>
      <c r="O14" s="32">
        <f t="shared" si="10"/>
        <v>1.104585339032973</v>
      </c>
    </row>
    <row r="15" spans="1:15" s="1" customFormat="1" ht="15.75" customHeight="1">
      <c r="A15" s="30">
        <v>12</v>
      </c>
      <c r="B15" s="24" t="s">
        <v>139</v>
      </c>
      <c r="C15" s="22">
        <v>107.736556666667</v>
      </c>
      <c r="D15" s="22">
        <f>Demographics!G21/12</f>
        <v>8.3253664763888917</v>
      </c>
      <c r="E15" s="22">
        <f t="shared" si="0"/>
        <v>215.473113333334</v>
      </c>
      <c r="F15" s="22">
        <f t="shared" si="1"/>
        <v>134.67069583333375</v>
      </c>
      <c r="G15" s="22">
        <f t="shared" si="2"/>
        <v>41.62683238194446</v>
      </c>
      <c r="H15" s="22">
        <f t="shared" si="3"/>
        <v>26.224904400625007</v>
      </c>
      <c r="I15" s="22">
        <f t="shared" si="4"/>
        <v>27.723470366375011</v>
      </c>
      <c r="J15" s="22">
        <f t="shared" si="5"/>
        <v>10.406708095486115</v>
      </c>
      <c r="K15" s="22">
        <f t="shared" si="6"/>
        <v>17.483269600416673</v>
      </c>
      <c r="L15" s="22">
        <f t="shared" si="7"/>
        <v>20.81341619097223</v>
      </c>
      <c r="M15" s="32">
        <f t="shared" si="8"/>
        <v>123.89704016666705</v>
      </c>
      <c r="N15" s="32">
        <f t="shared" si="9"/>
        <v>274.72821950000088</v>
      </c>
      <c r="O15" s="32">
        <f t="shared" si="10"/>
        <v>2.5912104431946115</v>
      </c>
    </row>
    <row r="16" spans="1:15" s="1" customFormat="1" ht="15.75" customHeight="1">
      <c r="A16" s="30">
        <v>13</v>
      </c>
      <c r="B16" s="24" t="s">
        <v>142</v>
      </c>
      <c r="C16" s="22">
        <v>114.708486666667</v>
      </c>
      <c r="D16" s="22">
        <f>Demographics!G22/12</f>
        <v>2.986845234722225</v>
      </c>
      <c r="E16" s="22">
        <f t="shared" si="0"/>
        <v>229.416973333334</v>
      </c>
      <c r="F16" s="22">
        <f t="shared" si="1"/>
        <v>143.38560833333375</v>
      </c>
      <c r="G16" s="22">
        <f t="shared" si="2"/>
        <v>14.934226173611124</v>
      </c>
      <c r="H16" s="22">
        <f t="shared" si="3"/>
        <v>9.4085624893750097</v>
      </c>
      <c r="I16" s="22">
        <f t="shared" si="4"/>
        <v>9.9461946316250103</v>
      </c>
      <c r="J16" s="22">
        <f t="shared" si="5"/>
        <v>3.7335565434027811</v>
      </c>
      <c r="K16" s="22">
        <f t="shared" si="6"/>
        <v>6.2723749929166726</v>
      </c>
      <c r="L16" s="22">
        <f t="shared" si="7"/>
        <v>7.4671130868055622</v>
      </c>
      <c r="M16" s="32">
        <f t="shared" si="8"/>
        <v>131.91475966666707</v>
      </c>
      <c r="N16" s="32">
        <f t="shared" si="9"/>
        <v>292.50664100000085</v>
      </c>
      <c r="O16" s="32">
        <f t="shared" si="10"/>
        <v>2.1739175217690443</v>
      </c>
    </row>
    <row r="17" spans="1:15" s="1" customFormat="1" ht="15.75" customHeight="1">
      <c r="A17" s="30">
        <v>14</v>
      </c>
      <c r="B17" s="24" t="s">
        <v>148</v>
      </c>
      <c r="C17" s="22">
        <v>58.021996666666702</v>
      </c>
      <c r="D17" s="22">
        <f>Demographics!G23/12</f>
        <v>7.5112354138888913</v>
      </c>
      <c r="E17" s="22">
        <f t="shared" si="0"/>
        <v>116.0439933333334</v>
      </c>
      <c r="F17" s="22">
        <f t="shared" si="1"/>
        <v>72.527495833333376</v>
      </c>
      <c r="G17" s="22">
        <f t="shared" si="2"/>
        <v>37.556177069444459</v>
      </c>
      <c r="H17" s="22">
        <f t="shared" si="3"/>
        <v>23.66039155375001</v>
      </c>
      <c r="I17" s="22">
        <f t="shared" si="4"/>
        <v>25.012413928250012</v>
      </c>
      <c r="J17" s="22">
        <f t="shared" si="5"/>
        <v>9.3890442673611147</v>
      </c>
      <c r="K17" s="22">
        <f t="shared" si="6"/>
        <v>15.773594369166672</v>
      </c>
      <c r="L17" s="22">
        <f t="shared" si="7"/>
        <v>18.778088534722229</v>
      </c>
      <c r="M17" s="32">
        <f t="shared" si="8"/>
        <v>66.725296166666709</v>
      </c>
      <c r="N17" s="32">
        <f t="shared" si="9"/>
        <v>147.9560915000001</v>
      </c>
      <c r="O17" s="32">
        <f t="shared" si="10"/>
        <v>1.6968481486818561</v>
      </c>
    </row>
    <row r="18" spans="1:15" s="1" customFormat="1" ht="15.75" customHeight="1">
      <c r="A18" s="30">
        <v>15</v>
      </c>
      <c r="B18" s="24" t="s">
        <v>151</v>
      </c>
      <c r="C18" s="22">
        <v>52.450206666666702</v>
      </c>
      <c r="D18" s="22">
        <f>Demographics!G24/12</f>
        <v>5.7836248847222249</v>
      </c>
      <c r="E18" s="22">
        <f t="shared" si="0"/>
        <v>104.9004133333334</v>
      </c>
      <c r="F18" s="22">
        <f t="shared" si="1"/>
        <v>65.562758333333377</v>
      </c>
      <c r="G18" s="22">
        <f t="shared" si="2"/>
        <v>28.918124423611125</v>
      </c>
      <c r="H18" s="22">
        <f t="shared" si="3"/>
        <v>18.218418386875008</v>
      </c>
      <c r="I18" s="22">
        <f t="shared" si="4"/>
        <v>19.25947086612501</v>
      </c>
      <c r="J18" s="22">
        <f t="shared" si="5"/>
        <v>7.2295311059027814</v>
      </c>
      <c r="K18" s="22">
        <f t="shared" si="6"/>
        <v>12.145612257916673</v>
      </c>
      <c r="L18" s="22">
        <f t="shared" si="7"/>
        <v>14.459062211805563</v>
      </c>
      <c r="M18" s="32">
        <f t="shared" si="8"/>
        <v>60.317737666666709</v>
      </c>
      <c r="N18" s="32">
        <f t="shared" si="9"/>
        <v>133.74802700000009</v>
      </c>
      <c r="O18" s="32">
        <f t="shared" si="10"/>
        <v>1.4337411330928396</v>
      </c>
    </row>
    <row r="19" spans="1:15" s="1" customFormat="1" ht="15.75" customHeight="1">
      <c r="A19" s="30">
        <v>16</v>
      </c>
      <c r="B19" s="24" t="s">
        <v>153</v>
      </c>
      <c r="C19" s="22">
        <v>67.942851666666698</v>
      </c>
      <c r="D19" s="22">
        <f>Demographics!G25/12</f>
        <v>11.252294413888917</v>
      </c>
      <c r="E19" s="22">
        <f t="shared" si="0"/>
        <v>135.8857033333334</v>
      </c>
      <c r="F19" s="22">
        <f t="shared" si="1"/>
        <v>84.928564583333369</v>
      </c>
      <c r="G19" s="22">
        <f t="shared" si="2"/>
        <v>56.261472069444586</v>
      </c>
      <c r="H19" s="22">
        <f t="shared" si="3"/>
        <v>35.444727403750086</v>
      </c>
      <c r="I19" s="22">
        <f t="shared" si="4"/>
        <v>37.470140398250095</v>
      </c>
      <c r="J19" s="22">
        <f t="shared" si="5"/>
        <v>14.065368017361147</v>
      </c>
      <c r="K19" s="22">
        <f t="shared" si="6"/>
        <v>23.629818269166726</v>
      </c>
      <c r="L19" s="22">
        <f t="shared" si="7"/>
        <v>28.130736034722293</v>
      </c>
      <c r="M19" s="32">
        <f t="shared" si="8"/>
        <v>78.134279416666715</v>
      </c>
      <c r="N19" s="32">
        <f t="shared" si="9"/>
        <v>173.2542717500001</v>
      </c>
      <c r="O19" s="32">
        <f t="shared" si="10"/>
        <v>2.2315084208698592</v>
      </c>
    </row>
    <row r="20" spans="1:15" s="1" customFormat="1" ht="15.75" customHeight="1">
      <c r="A20" s="30">
        <v>17</v>
      </c>
      <c r="B20" s="24" t="s">
        <v>155</v>
      </c>
      <c r="C20" s="25">
        <v>162.67526916666699</v>
      </c>
      <c r="D20" s="22">
        <f>Demographics!G26/12</f>
        <v>6.3094765513888911</v>
      </c>
      <c r="E20" s="22">
        <f t="shared" si="0"/>
        <v>325.35053833333399</v>
      </c>
      <c r="F20" s="22">
        <f t="shared" si="1"/>
        <v>203.34408645833375</v>
      </c>
      <c r="G20" s="22">
        <f t="shared" si="2"/>
        <v>31.547382756944454</v>
      </c>
      <c r="H20" s="22">
        <f t="shared" si="3"/>
        <v>19.874851136875009</v>
      </c>
      <c r="I20" s="22">
        <f t="shared" si="4"/>
        <v>21.010556916125012</v>
      </c>
      <c r="J20" s="22">
        <f t="shared" si="5"/>
        <v>7.8868456892361136</v>
      </c>
      <c r="K20" s="22">
        <f t="shared" si="6"/>
        <v>13.249900757916672</v>
      </c>
      <c r="L20" s="22">
        <f t="shared" si="7"/>
        <v>15.773691378472227</v>
      </c>
      <c r="M20" s="32">
        <f t="shared" si="8"/>
        <v>187.07655954166705</v>
      </c>
      <c r="N20" s="32">
        <f t="shared" si="9"/>
        <v>414.8219363750008</v>
      </c>
      <c r="O20" s="32">
        <f t="shared" si="10"/>
        <v>3.2893622236795115</v>
      </c>
    </row>
    <row r="21" spans="1:15" s="1" customFormat="1" ht="15.75" customHeight="1">
      <c r="A21" s="30">
        <v>18</v>
      </c>
      <c r="B21" s="31" t="s">
        <v>158</v>
      </c>
      <c r="C21" s="26">
        <v>119.843931666667</v>
      </c>
      <c r="D21" s="22">
        <f>Demographics!G27/12</f>
        <v>4.4353787722222249</v>
      </c>
      <c r="E21" s="22">
        <f t="shared" ref="E21:E25" si="11">C21*2</f>
        <v>239.68786333333401</v>
      </c>
      <c r="F21" s="22">
        <f t="shared" ref="F21:F25" si="12">C21*1.25</f>
        <v>149.80491458333375</v>
      </c>
      <c r="G21" s="22">
        <f t="shared" ref="G21:G25" si="13">D21*4*1.25</f>
        <v>22.176893861111125</v>
      </c>
      <c r="H21" s="22">
        <f t="shared" ref="H21:H25" si="14">D21*3*1.05</f>
        <v>13.971443132500008</v>
      </c>
      <c r="I21" s="22">
        <f t="shared" ref="I21:I25" si="15">D21*3*1.11</f>
        <v>14.769811311500009</v>
      </c>
      <c r="J21" s="22">
        <f t="shared" ref="J21:J25" si="16">D21*1.25</f>
        <v>5.5442234652777813</v>
      </c>
      <c r="K21" s="22">
        <f t="shared" ref="K21:K25" si="17">D21*2*1.05</f>
        <v>9.3142954216666727</v>
      </c>
      <c r="L21" s="22">
        <f t="shared" ref="L21:L25" si="18">D21*2*1.25</f>
        <v>11.088446930555563</v>
      </c>
      <c r="M21" s="32">
        <f t="shared" ref="M21:M25" si="19">C21*0.92*1.25</f>
        <v>137.82052141666705</v>
      </c>
      <c r="N21" s="32">
        <f t="shared" ref="N21:N25" si="20">C21*1.02*2*1.25</f>
        <v>305.60202575000085</v>
      </c>
      <c r="O21" s="32">
        <f t="shared" ref="O21:O25" si="21">((E21*1.5)+(F21*4.4)+G21+(H21*13.1)+(I21*2.4)+(J21*2.46)+(K21*17)+(L21*2.6)+(M21*2.4)+(N21*2))/1000</f>
        <v>2.4021088420234946</v>
      </c>
    </row>
    <row r="22" spans="1:15" s="1" customFormat="1" ht="15.75" customHeight="1">
      <c r="A22" s="30">
        <v>19</v>
      </c>
      <c r="B22" s="31" t="s">
        <v>166</v>
      </c>
      <c r="C22" s="26">
        <v>55.945761666666698</v>
      </c>
      <c r="D22" s="22">
        <f>Demographics!G28/12</f>
        <v>6.9784349930555578</v>
      </c>
      <c r="E22" s="22">
        <f t="shared" si="11"/>
        <v>111.8915233333334</v>
      </c>
      <c r="F22" s="22">
        <f t="shared" si="12"/>
        <v>69.93220208333338</v>
      </c>
      <c r="G22" s="22">
        <f t="shared" si="13"/>
        <v>34.892174965277789</v>
      </c>
      <c r="H22" s="22">
        <f t="shared" si="14"/>
        <v>21.982070228125007</v>
      </c>
      <c r="I22" s="22">
        <f t="shared" si="15"/>
        <v>23.23818852687501</v>
      </c>
      <c r="J22" s="22">
        <f t="shared" si="16"/>
        <v>8.7230437413194473</v>
      </c>
      <c r="K22" s="22">
        <f t="shared" si="17"/>
        <v>14.654713485416671</v>
      </c>
      <c r="L22" s="22">
        <f t="shared" si="18"/>
        <v>17.446087482638895</v>
      </c>
      <c r="M22" s="32">
        <f t="shared" si="19"/>
        <v>64.33762591666671</v>
      </c>
      <c r="N22" s="32">
        <f t="shared" si="20"/>
        <v>142.66169225000007</v>
      </c>
      <c r="O22" s="32">
        <f t="shared" si="21"/>
        <v>1.609850252595473</v>
      </c>
    </row>
    <row r="23" spans="1:15" s="1" customFormat="1" ht="15.75" customHeight="1">
      <c r="A23" s="30">
        <v>20</v>
      </c>
      <c r="B23" s="31" t="s">
        <v>169</v>
      </c>
      <c r="C23" s="26">
        <v>82.239144166666705</v>
      </c>
      <c r="D23" s="22">
        <f>C23*94%</f>
        <v>77.304795516666701</v>
      </c>
      <c r="E23" s="22">
        <f t="shared" si="11"/>
        <v>164.47828833333341</v>
      </c>
      <c r="F23" s="22">
        <f t="shared" si="12"/>
        <v>102.79893020833339</v>
      </c>
      <c r="G23" s="22">
        <f t="shared" si="13"/>
        <v>386.52397758333348</v>
      </c>
      <c r="H23" s="22">
        <f t="shared" si="14"/>
        <v>243.51010587750011</v>
      </c>
      <c r="I23" s="22">
        <f t="shared" si="15"/>
        <v>257.42496907050014</v>
      </c>
      <c r="J23" s="22">
        <f t="shared" si="16"/>
        <v>96.630994395833369</v>
      </c>
      <c r="K23" s="22">
        <f t="shared" si="17"/>
        <v>162.34007058500009</v>
      </c>
      <c r="L23" s="22">
        <f t="shared" si="18"/>
        <v>193.26198879166674</v>
      </c>
      <c r="M23" s="32">
        <f t="shared" si="19"/>
        <v>94.575015791666715</v>
      </c>
      <c r="N23" s="32">
        <f t="shared" si="20"/>
        <v>209.70981762500008</v>
      </c>
      <c r="O23" s="32">
        <f t="shared" si="21"/>
        <v>9.0397333059315379</v>
      </c>
    </row>
    <row r="24" spans="1:15" s="1" customFormat="1" ht="15.75" customHeight="1">
      <c r="A24" s="30">
        <v>21</v>
      </c>
      <c r="B24" s="31" t="s">
        <v>172</v>
      </c>
      <c r="C24" s="26">
        <v>109.57064416666699</v>
      </c>
      <c r="D24" s="22">
        <f t="shared" ref="D24:D25" si="22">C24*94%</f>
        <v>102.99640551666697</v>
      </c>
      <c r="E24" s="22">
        <f t="shared" si="11"/>
        <v>219.14128833333399</v>
      </c>
      <c r="F24" s="22">
        <f t="shared" si="12"/>
        <v>136.96330520833374</v>
      </c>
      <c r="G24" s="22">
        <f t="shared" si="13"/>
        <v>514.9820275833348</v>
      </c>
      <c r="H24" s="22">
        <f t="shared" si="14"/>
        <v>324.43867737750094</v>
      </c>
      <c r="I24" s="22">
        <f t="shared" si="15"/>
        <v>342.97803037050102</v>
      </c>
      <c r="J24" s="22">
        <f t="shared" si="16"/>
        <v>128.7455068958337</v>
      </c>
      <c r="K24" s="22">
        <f t="shared" si="17"/>
        <v>216.29245158500063</v>
      </c>
      <c r="L24" s="22">
        <f t="shared" si="18"/>
        <v>257.4910137916674</v>
      </c>
      <c r="M24" s="32">
        <f t="shared" si="19"/>
        <v>126.00624079166705</v>
      </c>
      <c r="N24" s="32">
        <f t="shared" si="20"/>
        <v>279.40514262500085</v>
      </c>
      <c r="O24" s="32">
        <f t="shared" si="21"/>
        <v>12.044013972451568</v>
      </c>
    </row>
    <row r="25" spans="1:15" s="1" customFormat="1" ht="15.75" customHeight="1">
      <c r="A25" s="30">
        <v>22</v>
      </c>
      <c r="B25" s="31" t="s">
        <v>183</v>
      </c>
      <c r="C25" s="26">
        <v>89</v>
      </c>
      <c r="D25" s="22">
        <f t="shared" si="22"/>
        <v>83.66</v>
      </c>
      <c r="E25" s="22">
        <f t="shared" si="11"/>
        <v>178</v>
      </c>
      <c r="F25" s="22">
        <f t="shared" si="12"/>
        <v>111.25</v>
      </c>
      <c r="G25" s="22">
        <f t="shared" si="13"/>
        <v>418.29999999999995</v>
      </c>
      <c r="H25" s="22">
        <f t="shared" si="14"/>
        <v>263.529</v>
      </c>
      <c r="I25" s="22">
        <f t="shared" si="15"/>
        <v>278.58780000000002</v>
      </c>
      <c r="J25" s="22">
        <f t="shared" si="16"/>
        <v>104.57499999999999</v>
      </c>
      <c r="K25" s="22">
        <f t="shared" si="17"/>
        <v>175.68600000000001</v>
      </c>
      <c r="L25" s="22">
        <f t="shared" si="18"/>
        <v>209.14999999999998</v>
      </c>
      <c r="M25" s="32">
        <f t="shared" si="19"/>
        <v>102.35000000000001</v>
      </c>
      <c r="N25" s="32">
        <f t="shared" si="20"/>
        <v>226.95</v>
      </c>
      <c r="O25" s="32">
        <f t="shared" si="21"/>
        <v>9.782887119999998</v>
      </c>
    </row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</sheetData>
  <mergeCells count="2">
    <mergeCell ref="B1:L1"/>
    <mergeCell ref="B2:L2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4"/>
  <sheetViews>
    <sheetView workbookViewId="0">
      <selection activeCell="C6" sqref="C6:C27"/>
    </sheetView>
  </sheetViews>
  <sheetFormatPr defaultColWidth="14.453125" defaultRowHeight="15" customHeight="1"/>
  <cols>
    <col min="1" max="1" width="8.7265625" customWidth="1"/>
    <col min="2" max="2" width="22.26953125" customWidth="1"/>
    <col min="3" max="3" width="21.453125" customWidth="1"/>
    <col min="4" max="4" width="17.7265625" customWidth="1"/>
    <col min="5" max="5" width="18.26953125" customWidth="1"/>
    <col min="6" max="6" width="18" customWidth="1"/>
    <col min="7" max="7" width="15.08984375" customWidth="1"/>
    <col min="8" max="26" width="8.7265625" customWidth="1"/>
  </cols>
  <sheetData>
    <row r="1" spans="1:7" ht="14.5">
      <c r="A1" s="116" t="s">
        <v>367</v>
      </c>
      <c r="B1" s="117"/>
      <c r="C1" s="117"/>
      <c r="D1" s="117"/>
      <c r="E1" s="117"/>
      <c r="F1" s="117"/>
      <c r="G1" s="117"/>
    </row>
    <row r="2" spans="1:7" ht="14.5">
      <c r="A2" s="116" t="s">
        <v>368</v>
      </c>
      <c r="B2" s="117"/>
      <c r="C2" s="117"/>
      <c r="D2" s="117"/>
      <c r="E2" s="117"/>
      <c r="F2" s="117"/>
      <c r="G2" s="117"/>
    </row>
    <row r="4" spans="1:7" ht="14.5">
      <c r="A4" s="140" t="s">
        <v>4</v>
      </c>
      <c r="B4" s="140" t="s">
        <v>353</v>
      </c>
      <c r="C4" s="139" t="s">
        <v>369</v>
      </c>
      <c r="D4" s="119"/>
      <c r="E4" s="119"/>
      <c r="F4" s="120"/>
      <c r="G4" s="133" t="s">
        <v>370</v>
      </c>
    </row>
    <row r="5" spans="1:7" ht="43.5">
      <c r="A5" s="115"/>
      <c r="B5" s="115"/>
      <c r="C5" s="4" t="s">
        <v>371</v>
      </c>
      <c r="D5" s="4" t="s">
        <v>372</v>
      </c>
      <c r="E5" s="4" t="s">
        <v>373</v>
      </c>
      <c r="F5" s="4" t="s">
        <v>374</v>
      </c>
      <c r="G5" s="115"/>
    </row>
    <row r="6" spans="1:7" s="1" customFormat="1" ht="15.75" customHeight="1">
      <c r="A6" s="21">
        <v>1</v>
      </c>
      <c r="B6" s="6" t="s">
        <v>56</v>
      </c>
      <c r="C6" s="22">
        <v>68.695666666666696</v>
      </c>
      <c r="D6" s="23">
        <f>Vaccines!D4*10</f>
        <v>35.070627763888915</v>
      </c>
      <c r="E6" s="23">
        <f>Vaccines!C4*2/20*1.11</f>
        <v>7.625219000000004</v>
      </c>
      <c r="F6" s="23">
        <f>Vaccines!D4*2*1.25/10*1.11</f>
        <v>0.97320992044791743</v>
      </c>
      <c r="G6" s="23">
        <f t="shared" ref="G6:G22" si="0">(C6+D6+E6+F6)/100</f>
        <v>1.1236472335100351</v>
      </c>
    </row>
    <row r="7" spans="1:7" s="1" customFormat="1" ht="15.75" customHeight="1">
      <c r="A7" s="21">
        <v>2</v>
      </c>
      <c r="B7" s="6" t="s">
        <v>69</v>
      </c>
      <c r="C7" s="22">
        <v>47.729529166666701</v>
      </c>
      <c r="D7" s="23">
        <f>Vaccines!D5*10</f>
        <v>84.393636055555831</v>
      </c>
      <c r="E7" s="23">
        <f>Vaccines!C5*2/20*1.11</f>
        <v>5.2979777375000037</v>
      </c>
      <c r="F7" s="23">
        <f>Vaccines!D5*2*1.25/10*1.11</f>
        <v>2.3419234005416745</v>
      </c>
      <c r="G7" s="23">
        <f t="shared" si="0"/>
        <v>1.3976306636026419</v>
      </c>
    </row>
    <row r="8" spans="1:7" s="1" customFormat="1" ht="15.75" customHeight="1">
      <c r="A8" s="21">
        <v>3</v>
      </c>
      <c r="B8" s="6" t="s">
        <v>74</v>
      </c>
      <c r="C8" s="22">
        <v>106.281274166667</v>
      </c>
      <c r="D8" s="23">
        <f>Vaccines!D6*10</f>
        <v>89.854981222222506</v>
      </c>
      <c r="E8" s="23">
        <f>Vaccines!C6*2/20*1.11</f>
        <v>11.797221432500038</v>
      </c>
      <c r="F8" s="23">
        <f>Vaccines!D6*2*1.25/10*1.11</f>
        <v>2.4934757289166747</v>
      </c>
      <c r="G8" s="23">
        <f t="shared" si="0"/>
        <v>2.1042695255030623</v>
      </c>
    </row>
    <row r="9" spans="1:7" s="1" customFormat="1" ht="15.75" customHeight="1">
      <c r="A9" s="21">
        <v>4</v>
      </c>
      <c r="B9" s="6" t="s">
        <v>80</v>
      </c>
      <c r="C9" s="22">
        <v>38.129939166666702</v>
      </c>
      <c r="D9" s="23">
        <f>Vaccines!D7*10</f>
        <v>45.450564055555589</v>
      </c>
      <c r="E9" s="23">
        <f>Vaccines!C7*2/20*1.11</f>
        <v>4.2324232475000043</v>
      </c>
      <c r="F9" s="23">
        <f>Vaccines!D7*2*1.25/10*1.11</f>
        <v>1.2612531525416677</v>
      </c>
      <c r="G9" s="23">
        <f t="shared" si="0"/>
        <v>0.89074179622263971</v>
      </c>
    </row>
    <row r="10" spans="1:7" s="1" customFormat="1" ht="15.75" customHeight="1">
      <c r="A10" s="21">
        <v>5</v>
      </c>
      <c r="B10" s="6" t="s">
        <v>87</v>
      </c>
      <c r="C10" s="22">
        <v>95.888111666666703</v>
      </c>
      <c r="D10" s="23">
        <f>Vaccines!D8*10</f>
        <v>41.085995222222252</v>
      </c>
      <c r="E10" s="23">
        <f>Vaccines!C8*2/20*1.11</f>
        <v>10.643580395000004</v>
      </c>
      <c r="F10" s="23">
        <f>Vaccines!D8*2*1.25/10*1.11</f>
        <v>1.1401363674166676</v>
      </c>
      <c r="G10" s="23">
        <f t="shared" si="0"/>
        <v>1.4875782365130563</v>
      </c>
    </row>
    <row r="11" spans="1:7" s="1" customFormat="1" ht="15.75" customHeight="1">
      <c r="A11" s="21">
        <v>6</v>
      </c>
      <c r="B11" s="6" t="s">
        <v>92</v>
      </c>
      <c r="C11" s="22">
        <v>73.833509166666701</v>
      </c>
      <c r="D11" s="23">
        <f>Vaccines!D9*10</f>
        <v>53.221900472222252</v>
      </c>
      <c r="E11" s="23">
        <f>Vaccines!C9*2/20*1.11</f>
        <v>8.1955195175000046</v>
      </c>
      <c r="F11" s="23">
        <f>Vaccines!D9*2*1.25/10*1.11</f>
        <v>1.4769077381041675</v>
      </c>
      <c r="G11" s="23">
        <f t="shared" si="0"/>
        <v>1.3672783689449313</v>
      </c>
    </row>
    <row r="12" spans="1:7" s="1" customFormat="1" ht="15.75" customHeight="1">
      <c r="A12" s="21">
        <v>7</v>
      </c>
      <c r="B12" s="6" t="s">
        <v>100</v>
      </c>
      <c r="C12" s="22">
        <v>143.646311666667</v>
      </c>
      <c r="D12" s="23">
        <f>Vaccines!D10*10</f>
        <v>127.42896084722248</v>
      </c>
      <c r="E12" s="23">
        <f>Vaccines!C10*2/20*1.11</f>
        <v>15.94474059500004</v>
      </c>
      <c r="F12" s="23">
        <f>Vaccines!D10*2*1.25/10*1.11</f>
        <v>3.5361536635104245</v>
      </c>
      <c r="G12" s="23">
        <f t="shared" si="0"/>
        <v>2.9055616677239997</v>
      </c>
    </row>
    <row r="13" spans="1:7" s="1" customFormat="1" ht="15.75" customHeight="1">
      <c r="A13" s="21">
        <v>8</v>
      </c>
      <c r="B13" s="6" t="s">
        <v>103</v>
      </c>
      <c r="C13" s="22">
        <v>80.546509166666695</v>
      </c>
      <c r="D13" s="23">
        <f>Vaccines!D11*10</f>
        <v>93.877746472222498</v>
      </c>
      <c r="E13" s="23">
        <f>Vaccines!C11*2/20*1.11</f>
        <v>8.9406625175000052</v>
      </c>
      <c r="F13" s="23">
        <f>Vaccines!D11*2*1.25/10*1.11</f>
        <v>2.6051074646041745</v>
      </c>
      <c r="G13" s="23">
        <f t="shared" si="0"/>
        <v>1.8597002562099336</v>
      </c>
    </row>
    <row r="14" spans="1:7" s="1" customFormat="1" ht="15.75" customHeight="1">
      <c r="A14" s="21">
        <v>9</v>
      </c>
      <c r="B14" s="6" t="s">
        <v>123</v>
      </c>
      <c r="C14" s="22">
        <v>56.621856666666702</v>
      </c>
      <c r="D14" s="23">
        <f>Vaccines!D12*10</f>
        <v>43.824179972222254</v>
      </c>
      <c r="E14" s="23">
        <f>Vaccines!C12*2/20*1.11</f>
        <v>6.285026090000005</v>
      </c>
      <c r="F14" s="23">
        <f>Vaccines!D12*2*1.25/10*1.11</f>
        <v>1.2161209942291675</v>
      </c>
      <c r="G14" s="23">
        <f t="shared" si="0"/>
        <v>1.0794718372311813</v>
      </c>
    </row>
    <row r="15" spans="1:7" s="1" customFormat="1" ht="15.75" customHeight="1">
      <c r="A15" s="21">
        <v>10</v>
      </c>
      <c r="B15" s="24" t="s">
        <v>135</v>
      </c>
      <c r="C15" s="22">
        <v>60.791109166666701</v>
      </c>
      <c r="D15" s="23">
        <f>Vaccines!D13*10</f>
        <v>53.811605555555573</v>
      </c>
      <c r="E15" s="23">
        <f>Vaccines!C13*2/20*1.11</f>
        <v>6.7478131175000042</v>
      </c>
      <c r="F15" s="23">
        <f>Vaccines!D13*2*1.25/10*1.11</f>
        <v>1.4932720541666673</v>
      </c>
      <c r="G15" s="23">
        <f t="shared" si="0"/>
        <v>1.2284379989388894</v>
      </c>
    </row>
    <row r="16" spans="1:7" s="1" customFormat="1" ht="15.75" customHeight="1">
      <c r="A16" s="21">
        <v>11</v>
      </c>
      <c r="B16" s="24" t="s">
        <v>138</v>
      </c>
      <c r="C16" s="22">
        <v>44.771014166666703</v>
      </c>
      <c r="D16" s="23">
        <f>Vaccines!D14*10</f>
        <v>37.38813118055559</v>
      </c>
      <c r="E16" s="23">
        <f>Vaccines!C14*2/20*1.11</f>
        <v>4.9695825725000047</v>
      </c>
      <c r="F16" s="23">
        <f>Vaccines!D14*2*1.25/10*1.11</f>
        <v>1.0375206402604178</v>
      </c>
      <c r="G16" s="23">
        <f t="shared" si="0"/>
        <v>0.88166248559982707</v>
      </c>
    </row>
    <row r="17" spans="1:7" s="1" customFormat="1" ht="15.75" customHeight="1">
      <c r="A17" s="21">
        <v>12</v>
      </c>
      <c r="B17" s="24" t="s">
        <v>139</v>
      </c>
      <c r="C17" s="22">
        <v>107.736556666667</v>
      </c>
      <c r="D17" s="23">
        <f>Vaccines!D15*10</f>
        <v>83.253664763888921</v>
      </c>
      <c r="E17" s="23">
        <f>Vaccines!C15*2/20*1.11</f>
        <v>11.958757790000039</v>
      </c>
      <c r="F17" s="23">
        <f>Vaccines!D15*2*1.25/10*1.11</f>
        <v>2.3102891971979176</v>
      </c>
      <c r="G17" s="23">
        <f t="shared" si="0"/>
        <v>2.0525926841775388</v>
      </c>
    </row>
    <row r="18" spans="1:7" s="1" customFormat="1" ht="15.75" customHeight="1">
      <c r="A18" s="21">
        <v>13</v>
      </c>
      <c r="B18" s="24" t="s">
        <v>142</v>
      </c>
      <c r="C18" s="22">
        <v>114.708486666667</v>
      </c>
      <c r="D18" s="23">
        <f>Vaccines!D16*10</f>
        <v>29.868452347222249</v>
      </c>
      <c r="E18" s="23">
        <f>Vaccines!C16*2/20*1.11</f>
        <v>12.732642020000039</v>
      </c>
      <c r="F18" s="23">
        <f>Vaccines!D16*2*1.25/10*1.11</f>
        <v>0.82884955263541749</v>
      </c>
      <c r="G18" s="23">
        <f t="shared" si="0"/>
        <v>1.5813843058652468</v>
      </c>
    </row>
    <row r="19" spans="1:7" s="1" customFormat="1" ht="15.75" customHeight="1">
      <c r="A19" s="21">
        <v>14</v>
      </c>
      <c r="B19" s="24" t="s">
        <v>148</v>
      </c>
      <c r="C19" s="22">
        <v>58.021996666666702</v>
      </c>
      <c r="D19" s="23">
        <f>Vaccines!D17*10</f>
        <v>75.112354138888918</v>
      </c>
      <c r="E19" s="23">
        <f>Vaccines!C17*2/20*1.11</f>
        <v>6.4404416300000049</v>
      </c>
      <c r="F19" s="23">
        <f>Vaccines!D17*2*1.25/10*1.11</f>
        <v>2.0843678273541677</v>
      </c>
      <c r="G19" s="23">
        <f t="shared" si="0"/>
        <v>1.4165916026290979</v>
      </c>
    </row>
    <row r="20" spans="1:7" s="1" customFormat="1" ht="15.75" customHeight="1">
      <c r="A20" s="21">
        <v>15</v>
      </c>
      <c r="B20" s="24" t="s">
        <v>151</v>
      </c>
      <c r="C20" s="22">
        <v>52.450206666666702</v>
      </c>
      <c r="D20" s="23">
        <f>Vaccines!D18*10</f>
        <v>57.836248847222251</v>
      </c>
      <c r="E20" s="23">
        <f>Vaccines!C18*2/20*1.11</f>
        <v>5.8219729400000046</v>
      </c>
      <c r="F20" s="23">
        <f>Vaccines!D18*2*1.25/10*1.11</f>
        <v>1.6049559055104174</v>
      </c>
      <c r="G20" s="23">
        <f t="shared" si="0"/>
        <v>1.1771338435939938</v>
      </c>
    </row>
    <row r="21" spans="1:7" s="1" customFormat="1" ht="15.75" customHeight="1">
      <c r="A21" s="21">
        <v>16</v>
      </c>
      <c r="B21" s="24" t="s">
        <v>153</v>
      </c>
      <c r="C21" s="22">
        <v>67.942851666666698</v>
      </c>
      <c r="D21" s="23">
        <f>Vaccines!D19*10</f>
        <v>112.52294413888917</v>
      </c>
      <c r="E21" s="23">
        <f>Vaccines!C19*2/20*1.11</f>
        <v>7.5416565350000049</v>
      </c>
      <c r="F21" s="23">
        <f>Vaccines!D19*2*1.25/10*1.11</f>
        <v>3.1225116998541749</v>
      </c>
      <c r="G21" s="23">
        <f t="shared" si="0"/>
        <v>1.9112996404041007</v>
      </c>
    </row>
    <row r="22" spans="1:7" s="1" customFormat="1" ht="15.75" customHeight="1">
      <c r="A22" s="21">
        <v>17</v>
      </c>
      <c r="B22" s="24" t="s">
        <v>155</v>
      </c>
      <c r="C22" s="25">
        <v>162.67526916666699</v>
      </c>
      <c r="D22" s="23">
        <f>Vaccines!D20*10</f>
        <v>63.094765513888909</v>
      </c>
      <c r="E22" s="23">
        <f>Vaccines!C20*2/20*1.11</f>
        <v>18.05695487750004</v>
      </c>
      <c r="F22" s="23">
        <f>Vaccines!D20*2*1.25/10*1.11</f>
        <v>1.7508797430104175</v>
      </c>
      <c r="G22" s="23">
        <f t="shared" si="0"/>
        <v>2.4557786930106635</v>
      </c>
    </row>
    <row r="23" spans="1:7" s="1" customFormat="1" ht="15.75" customHeight="1">
      <c r="A23" s="21">
        <v>18</v>
      </c>
      <c r="B23" s="24" t="s">
        <v>158</v>
      </c>
      <c r="C23" s="26">
        <v>119.843931666667</v>
      </c>
      <c r="D23" s="23">
        <f>Vaccines!D21*10</f>
        <v>44.353787722222251</v>
      </c>
      <c r="E23" s="23">
        <f>Vaccines!C21*2/20*1.11</f>
        <v>13.30267641500004</v>
      </c>
      <c r="F23" s="23">
        <f>Vaccines!D21*2*1.25/10*1.11</f>
        <v>1.2308176092916676</v>
      </c>
      <c r="G23" s="23">
        <f t="shared" ref="G23:G27" si="1">(C23+D23+E23+F23)/100</f>
        <v>1.7873121341318097</v>
      </c>
    </row>
    <row r="24" spans="1:7" s="1" customFormat="1" ht="15.75" customHeight="1">
      <c r="A24" s="21">
        <v>19</v>
      </c>
      <c r="B24" s="24" t="s">
        <v>166</v>
      </c>
      <c r="C24" s="26">
        <v>55.945761666666698</v>
      </c>
      <c r="D24" s="23">
        <f>Vaccines!D22*10</f>
        <v>69.784349930555578</v>
      </c>
      <c r="E24" s="23">
        <f>Vaccines!C22*2/20*1.11</f>
        <v>6.2099795450000039</v>
      </c>
      <c r="F24" s="23">
        <f>Vaccines!D22*2*1.25/10*1.11</f>
        <v>1.9365157105729174</v>
      </c>
      <c r="G24" s="23">
        <f t="shared" si="1"/>
        <v>1.3387660685279519</v>
      </c>
    </row>
    <row r="25" spans="1:7" s="1" customFormat="1" ht="15.75" customHeight="1">
      <c r="A25" s="21">
        <v>20</v>
      </c>
      <c r="B25" s="24" t="s">
        <v>169</v>
      </c>
      <c r="C25" s="26">
        <v>82.239144166666705</v>
      </c>
      <c r="D25" s="23">
        <f>Vaccines!D23*10</f>
        <v>773.04795516666695</v>
      </c>
      <c r="E25" s="23">
        <f>Vaccines!C23*2/20*1.11</f>
        <v>9.1285450025000046</v>
      </c>
      <c r="F25" s="23">
        <f>Vaccines!D23*2*1.25/10*1.11</f>
        <v>21.452080755875013</v>
      </c>
      <c r="G25" s="23">
        <f t="shared" si="1"/>
        <v>8.8586772509170881</v>
      </c>
    </row>
    <row r="26" spans="1:7" s="1" customFormat="1" ht="15.75" customHeight="1">
      <c r="A26" s="21">
        <v>21</v>
      </c>
      <c r="B26" s="24" t="s">
        <v>172</v>
      </c>
      <c r="C26" s="26">
        <v>109.57064416666699</v>
      </c>
      <c r="D26" s="23">
        <f>Vaccines!D24*10</f>
        <v>1029.9640551666696</v>
      </c>
      <c r="E26" s="23">
        <f>Vaccines!C24*2/20*1.11</f>
        <v>12.162341502500038</v>
      </c>
      <c r="F26" s="23">
        <f>Vaccines!D24*2*1.25/10*1.11</f>
        <v>28.581502530875081</v>
      </c>
      <c r="G26" s="23">
        <f t="shared" si="1"/>
        <v>11.802785433667118</v>
      </c>
    </row>
    <row r="27" spans="1:7" s="1" customFormat="1" ht="15.75" customHeight="1">
      <c r="A27" s="21">
        <v>22</v>
      </c>
      <c r="B27" s="24" t="s">
        <v>183</v>
      </c>
      <c r="C27" s="26">
        <v>89</v>
      </c>
      <c r="D27" s="23">
        <f>Vaccines!D25*10</f>
        <v>836.59999999999991</v>
      </c>
      <c r="E27" s="23">
        <f>Vaccines!C25*2/20*1.11</f>
        <v>9.8790000000000013</v>
      </c>
      <c r="F27" s="23">
        <f>Vaccines!D25*2*1.25/10*1.11</f>
        <v>23.21565</v>
      </c>
      <c r="G27" s="23">
        <f t="shared" si="1"/>
        <v>9.5869464999999998</v>
      </c>
    </row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</sheetData>
  <mergeCells count="6">
    <mergeCell ref="A1:G1"/>
    <mergeCell ref="A2:G2"/>
    <mergeCell ref="C4:F4"/>
    <mergeCell ref="A4:A5"/>
    <mergeCell ref="B4:B5"/>
    <mergeCell ref="G4:G5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5"/>
  <sheetViews>
    <sheetView workbookViewId="0">
      <selection activeCell="D23" sqref="D23"/>
    </sheetView>
  </sheetViews>
  <sheetFormatPr defaultColWidth="14.453125" defaultRowHeight="15" customHeight="1"/>
  <cols>
    <col min="1" max="1" width="8.7265625" customWidth="1"/>
    <col min="2" max="2" width="32.08984375" customWidth="1"/>
    <col min="3" max="4" width="24.453125" customWidth="1"/>
    <col min="5" max="5" width="45.81640625" customWidth="1"/>
    <col min="6" max="6" width="16" customWidth="1"/>
    <col min="7" max="7" width="8.90625" customWidth="1"/>
    <col min="8" max="8" width="60.08984375" customWidth="1"/>
    <col min="9" max="26" width="8.7265625" customWidth="1"/>
  </cols>
  <sheetData>
    <row r="1" spans="1:26" ht="14.5">
      <c r="A1" s="116" t="s">
        <v>375</v>
      </c>
      <c r="B1" s="117"/>
      <c r="C1" s="117"/>
      <c r="D1" s="117"/>
      <c r="E1" s="117"/>
      <c r="F1" s="117"/>
      <c r="G1" s="117"/>
      <c r="H1" s="117"/>
    </row>
    <row r="2" spans="1:26" ht="14.5">
      <c r="A2" s="116" t="s">
        <v>376</v>
      </c>
      <c r="B2" s="117"/>
      <c r="C2" s="117"/>
      <c r="D2" s="117"/>
      <c r="E2" s="117"/>
      <c r="F2" s="117"/>
      <c r="G2" s="117"/>
      <c r="H2" s="117"/>
    </row>
    <row r="3" spans="1:26">
      <c r="A3" s="10" t="s">
        <v>4</v>
      </c>
      <c r="B3" s="10" t="s">
        <v>5</v>
      </c>
      <c r="C3" s="10" t="s">
        <v>377</v>
      </c>
      <c r="D3" s="10" t="s">
        <v>378</v>
      </c>
      <c r="E3" s="10" t="s">
        <v>379</v>
      </c>
      <c r="F3" s="10" t="s">
        <v>380</v>
      </c>
      <c r="G3" s="10" t="s">
        <v>381</v>
      </c>
      <c r="H3" s="10" t="s">
        <v>382</v>
      </c>
    </row>
    <row r="4" spans="1:26" s="1" customFormat="1" ht="15.75" customHeight="1">
      <c r="A4" s="11">
        <v>1</v>
      </c>
      <c r="B4" s="12" t="s">
        <v>56</v>
      </c>
      <c r="C4" s="13" t="s">
        <v>383</v>
      </c>
      <c r="D4" s="14" t="s">
        <v>384</v>
      </c>
      <c r="E4" s="15" t="s">
        <v>385</v>
      </c>
      <c r="F4" s="16"/>
      <c r="G4" s="16"/>
      <c r="H4" s="16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s="1" customFormat="1" ht="15.75" customHeight="1">
      <c r="A5" s="11">
        <v>2</v>
      </c>
      <c r="B5" s="12" t="s">
        <v>69</v>
      </c>
      <c r="C5" s="13" t="s">
        <v>383</v>
      </c>
      <c r="D5" s="14" t="s">
        <v>384</v>
      </c>
      <c r="E5" s="15" t="s">
        <v>386</v>
      </c>
      <c r="F5" s="16"/>
      <c r="G5" s="16"/>
      <c r="H5" s="16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s="1" customFormat="1" ht="15.75" customHeight="1">
      <c r="A6" s="11">
        <v>3</v>
      </c>
      <c r="B6" s="12" t="s">
        <v>74</v>
      </c>
      <c r="C6" s="13" t="s">
        <v>170</v>
      </c>
      <c r="D6" s="14" t="s">
        <v>384</v>
      </c>
      <c r="E6" s="15" t="s">
        <v>387</v>
      </c>
      <c r="F6" s="16"/>
      <c r="G6" s="16"/>
      <c r="H6" s="16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s="1" customFormat="1" ht="15.75" customHeight="1">
      <c r="A7" s="11">
        <v>4</v>
      </c>
      <c r="B7" s="12" t="s">
        <v>80</v>
      </c>
      <c r="C7" s="13" t="s">
        <v>170</v>
      </c>
      <c r="D7" s="14" t="s">
        <v>384</v>
      </c>
      <c r="E7" s="15" t="s">
        <v>388</v>
      </c>
      <c r="F7" s="16"/>
      <c r="G7" s="16"/>
      <c r="H7" s="16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s="1" customFormat="1" ht="15.75" customHeight="1">
      <c r="A8" s="11">
        <v>5</v>
      </c>
      <c r="B8" s="12" t="s">
        <v>87</v>
      </c>
      <c r="C8" s="13" t="s">
        <v>170</v>
      </c>
      <c r="D8" s="14" t="s">
        <v>384</v>
      </c>
      <c r="E8" s="15" t="s">
        <v>389</v>
      </c>
      <c r="F8" s="16"/>
      <c r="G8" s="16"/>
      <c r="H8" s="16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s="1" customFormat="1" ht="15.75" customHeight="1">
      <c r="A9" s="11">
        <v>6</v>
      </c>
      <c r="B9" s="12" t="s">
        <v>92</v>
      </c>
      <c r="C9" s="13" t="s">
        <v>170</v>
      </c>
      <c r="D9" s="14" t="s">
        <v>384</v>
      </c>
      <c r="E9" s="15" t="s">
        <v>390</v>
      </c>
      <c r="F9" s="16"/>
      <c r="G9" s="16"/>
      <c r="H9" s="16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s="1" customFormat="1" ht="15.75" customHeight="1">
      <c r="A10" s="11">
        <v>7</v>
      </c>
      <c r="B10" s="12" t="s">
        <v>100</v>
      </c>
      <c r="C10" s="13" t="s">
        <v>170</v>
      </c>
      <c r="D10" s="14" t="s">
        <v>384</v>
      </c>
      <c r="E10" s="15" t="s">
        <v>391</v>
      </c>
      <c r="F10" s="16"/>
      <c r="G10" s="16"/>
      <c r="H10" s="16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s="1" customFormat="1" ht="15.75" customHeight="1">
      <c r="A11" s="11">
        <v>8</v>
      </c>
      <c r="B11" s="12" t="s">
        <v>103</v>
      </c>
      <c r="C11" s="13" t="s">
        <v>170</v>
      </c>
      <c r="D11" s="14" t="s">
        <v>384</v>
      </c>
      <c r="E11" s="15" t="s">
        <v>392</v>
      </c>
      <c r="F11" s="16"/>
      <c r="G11" s="16"/>
      <c r="H11" s="16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s="1" customFormat="1" ht="15.75" customHeight="1">
      <c r="A12" s="11">
        <v>9</v>
      </c>
      <c r="B12" s="12" t="s">
        <v>123</v>
      </c>
      <c r="C12" s="13" t="s">
        <v>170</v>
      </c>
      <c r="D12" s="14" t="s">
        <v>384</v>
      </c>
      <c r="E12" s="15" t="s">
        <v>393</v>
      </c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s="1" customFormat="1" ht="15.75" customHeight="1">
      <c r="A13" s="11">
        <v>10</v>
      </c>
      <c r="B13" s="17" t="s">
        <v>135</v>
      </c>
      <c r="C13" s="13" t="s">
        <v>170</v>
      </c>
      <c r="D13" s="5" t="s">
        <v>384</v>
      </c>
      <c r="E13" s="7" t="s">
        <v>387</v>
      </c>
      <c r="F13" s="7"/>
      <c r="G13" s="7"/>
      <c r="H13" s="7"/>
    </row>
    <row r="14" spans="1:26" s="1" customFormat="1" ht="15.75" customHeight="1">
      <c r="A14" s="11">
        <v>11</v>
      </c>
      <c r="B14" s="17" t="s">
        <v>138</v>
      </c>
      <c r="C14" s="13" t="s">
        <v>170</v>
      </c>
      <c r="D14" s="5" t="s">
        <v>384</v>
      </c>
      <c r="E14" s="7" t="s">
        <v>393</v>
      </c>
      <c r="F14" s="7"/>
      <c r="G14" s="7"/>
      <c r="H14" s="7"/>
    </row>
    <row r="15" spans="1:26" s="1" customFormat="1" ht="15.75" customHeight="1">
      <c r="A15" s="11">
        <v>12</v>
      </c>
      <c r="B15" s="17" t="s">
        <v>139</v>
      </c>
      <c r="C15" s="13" t="s">
        <v>170</v>
      </c>
      <c r="D15" s="5" t="s">
        <v>384</v>
      </c>
      <c r="E15" s="7" t="s">
        <v>390</v>
      </c>
      <c r="F15" s="7"/>
      <c r="G15" s="7"/>
      <c r="H15" s="7"/>
    </row>
    <row r="16" spans="1:26" s="1" customFormat="1" ht="15.75" customHeight="1">
      <c r="A16" s="11">
        <v>13</v>
      </c>
      <c r="B16" s="17" t="s">
        <v>142</v>
      </c>
      <c r="C16" s="13" t="s">
        <v>170</v>
      </c>
      <c r="D16" s="5" t="s">
        <v>384</v>
      </c>
      <c r="E16" s="7" t="s">
        <v>392</v>
      </c>
      <c r="F16" s="7"/>
      <c r="G16" s="7"/>
      <c r="H16" s="7"/>
    </row>
    <row r="17" spans="1:8" s="1" customFormat="1" ht="15.75" customHeight="1">
      <c r="A17" s="11">
        <v>14</v>
      </c>
      <c r="B17" s="17" t="s">
        <v>148</v>
      </c>
      <c r="C17" s="13" t="s">
        <v>170</v>
      </c>
      <c r="D17" s="5" t="s">
        <v>384</v>
      </c>
      <c r="E17" s="7" t="s">
        <v>389</v>
      </c>
      <c r="F17" s="7"/>
      <c r="G17" s="7"/>
      <c r="H17" s="7"/>
    </row>
    <row r="18" spans="1:8" s="1" customFormat="1" ht="15.75" customHeight="1">
      <c r="A18" s="11">
        <v>15</v>
      </c>
      <c r="B18" s="17" t="s">
        <v>151</v>
      </c>
      <c r="C18" s="13" t="s">
        <v>170</v>
      </c>
      <c r="D18" s="5" t="s">
        <v>384</v>
      </c>
      <c r="E18" s="7" t="s">
        <v>388</v>
      </c>
      <c r="F18" s="7"/>
      <c r="G18" s="7"/>
      <c r="H18" s="7"/>
    </row>
    <row r="19" spans="1:8" s="1" customFormat="1" ht="15.75" customHeight="1">
      <c r="A19" s="11">
        <v>16</v>
      </c>
      <c r="B19" s="17" t="s">
        <v>153</v>
      </c>
      <c r="C19" s="13" t="s">
        <v>170</v>
      </c>
      <c r="D19" s="5" t="s">
        <v>384</v>
      </c>
      <c r="E19" s="7" t="s">
        <v>385</v>
      </c>
      <c r="F19" s="7"/>
      <c r="G19" s="7"/>
      <c r="H19" s="7"/>
    </row>
    <row r="20" spans="1:8" s="1" customFormat="1" ht="15.75" customHeight="1">
      <c r="A20" s="11">
        <v>17</v>
      </c>
      <c r="B20" s="17" t="s">
        <v>155</v>
      </c>
      <c r="C20" s="13" t="s">
        <v>170</v>
      </c>
      <c r="D20" s="5" t="s">
        <v>384</v>
      </c>
      <c r="E20" s="7" t="s">
        <v>392</v>
      </c>
      <c r="F20" s="7"/>
      <c r="G20" s="7"/>
      <c r="H20" s="7"/>
    </row>
    <row r="21" spans="1:8" s="1" customFormat="1" ht="15.75" customHeight="1">
      <c r="A21" s="11">
        <v>18</v>
      </c>
      <c r="B21" s="17" t="s">
        <v>158</v>
      </c>
      <c r="C21" s="13" t="s">
        <v>170</v>
      </c>
      <c r="D21" s="5" t="s">
        <v>384</v>
      </c>
      <c r="E21" s="7" t="s">
        <v>388</v>
      </c>
      <c r="F21" s="7"/>
      <c r="G21" s="7"/>
      <c r="H21" s="7"/>
    </row>
    <row r="22" spans="1:8" s="1" customFormat="1" ht="15.75" customHeight="1">
      <c r="A22" s="11">
        <v>19</v>
      </c>
      <c r="B22" s="17" t="s">
        <v>166</v>
      </c>
      <c r="C22" s="13" t="s">
        <v>170</v>
      </c>
      <c r="D22" s="5" t="s">
        <v>384</v>
      </c>
      <c r="E22" s="7" t="s">
        <v>387</v>
      </c>
      <c r="F22" s="7"/>
      <c r="G22" s="7"/>
      <c r="H22" s="7"/>
    </row>
    <row r="23" spans="1:8" s="1" customFormat="1" ht="15.75" customHeight="1">
      <c r="A23" s="11">
        <v>20</v>
      </c>
      <c r="B23" s="17" t="s">
        <v>169</v>
      </c>
      <c r="C23" s="13" t="s">
        <v>170</v>
      </c>
      <c r="D23" s="5" t="s">
        <v>384</v>
      </c>
      <c r="E23" s="7" t="s">
        <v>390</v>
      </c>
      <c r="F23" s="7"/>
      <c r="G23" s="7"/>
      <c r="H23" s="7"/>
    </row>
    <row r="24" spans="1:8" s="1" customFormat="1" ht="15.75" customHeight="1">
      <c r="A24" s="11">
        <v>21</v>
      </c>
      <c r="B24" s="17" t="s">
        <v>172</v>
      </c>
      <c r="C24" s="13" t="s">
        <v>170</v>
      </c>
      <c r="D24" s="5" t="s">
        <v>384</v>
      </c>
      <c r="E24" s="7" t="s">
        <v>391</v>
      </c>
      <c r="F24" s="7"/>
      <c r="G24" s="7"/>
      <c r="H24" s="7"/>
    </row>
    <row r="25" spans="1:8" s="1" customFormat="1" ht="15.75" customHeight="1">
      <c r="A25" s="11">
        <v>22</v>
      </c>
      <c r="B25" s="17" t="s">
        <v>183</v>
      </c>
      <c r="C25" s="13" t="s">
        <v>170</v>
      </c>
      <c r="D25" s="5" t="s">
        <v>384</v>
      </c>
      <c r="E25" s="7" t="s">
        <v>385</v>
      </c>
      <c r="F25" s="7"/>
      <c r="G25" s="7"/>
      <c r="H25" s="7"/>
    </row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</sheetData>
  <mergeCells count="2">
    <mergeCell ref="A1:H1"/>
    <mergeCell ref="A2:H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4"/>
  <sheetViews>
    <sheetView workbookViewId="0">
      <selection activeCell="E8" sqref="E8"/>
    </sheetView>
  </sheetViews>
  <sheetFormatPr defaultColWidth="14.453125" defaultRowHeight="15" customHeight="1"/>
  <cols>
    <col min="1" max="1" width="8.7265625" customWidth="1"/>
    <col min="2" max="3" width="22.26953125" customWidth="1"/>
    <col min="4" max="4" width="15.26953125" customWidth="1"/>
    <col min="5" max="5" width="23.453125" customWidth="1"/>
    <col min="6" max="6" width="24.08984375" customWidth="1"/>
    <col min="7" max="7" width="28.7265625" customWidth="1"/>
    <col min="8" max="26" width="8.7265625" customWidth="1"/>
  </cols>
  <sheetData>
    <row r="1" spans="1:7" ht="14.5">
      <c r="A1" s="116" t="s">
        <v>394</v>
      </c>
      <c r="B1" s="117"/>
      <c r="C1" s="117"/>
      <c r="D1" s="117"/>
      <c r="E1" s="117"/>
      <c r="F1" s="117"/>
      <c r="G1" s="117"/>
    </row>
    <row r="2" spans="1:7" ht="14.5">
      <c r="A2" s="116" t="s">
        <v>412</v>
      </c>
      <c r="B2" s="117"/>
      <c r="C2" s="117"/>
      <c r="D2" s="117"/>
      <c r="E2" s="117"/>
      <c r="F2" s="117"/>
      <c r="G2" s="117"/>
    </row>
    <row r="3" spans="1:7" ht="14.5">
      <c r="B3" s="3" t="s">
        <v>395</v>
      </c>
    </row>
    <row r="4" spans="1:7" ht="29">
      <c r="A4" s="4" t="s">
        <v>4</v>
      </c>
      <c r="B4" s="4" t="s">
        <v>353</v>
      </c>
      <c r="C4" s="4" t="s">
        <v>396</v>
      </c>
      <c r="D4" s="4" t="s">
        <v>378</v>
      </c>
      <c r="E4" s="4" t="s">
        <v>397</v>
      </c>
      <c r="F4" s="4" t="s">
        <v>398</v>
      </c>
      <c r="G4" s="4" t="s">
        <v>399</v>
      </c>
    </row>
    <row r="5" spans="1:7" s="1" customFormat="1" ht="15.75" customHeight="1">
      <c r="A5" s="5">
        <v>1</v>
      </c>
      <c r="B5" s="6" t="s">
        <v>56</v>
      </c>
      <c r="C5" s="7" t="s">
        <v>154</v>
      </c>
      <c r="D5" s="7" t="s">
        <v>401</v>
      </c>
      <c r="E5" s="7" t="s">
        <v>400</v>
      </c>
      <c r="F5" s="7" t="str">
        <f t="shared" ref="F5:F13" si="0">B5</f>
        <v>Ghari Skindar</v>
      </c>
      <c r="G5" s="8"/>
    </row>
    <row r="6" spans="1:7" s="1" customFormat="1" ht="15.75" customHeight="1">
      <c r="A6" s="5">
        <v>2</v>
      </c>
      <c r="B6" s="6" t="s">
        <v>69</v>
      </c>
      <c r="C6" s="7" t="s">
        <v>72</v>
      </c>
      <c r="D6" s="7" t="s">
        <v>401</v>
      </c>
      <c r="E6" s="7" t="s">
        <v>400</v>
      </c>
      <c r="F6" s="7" t="str">
        <f t="shared" si="0"/>
        <v>Gheela Khurd</v>
      </c>
      <c r="G6" s="8"/>
    </row>
    <row r="7" spans="1:7" s="1" customFormat="1" ht="15.75" customHeight="1">
      <c r="A7" s="5">
        <v>3</v>
      </c>
      <c r="B7" s="6" t="s">
        <v>74</v>
      </c>
      <c r="C7" s="7" t="s">
        <v>75</v>
      </c>
      <c r="D7" s="7" t="s">
        <v>401</v>
      </c>
      <c r="E7" s="7" t="s">
        <v>400</v>
      </c>
      <c r="F7" s="7" t="str">
        <f t="shared" si="0"/>
        <v>Jalala</v>
      </c>
      <c r="G7" s="8"/>
    </row>
    <row r="8" spans="1:7" s="1" customFormat="1" ht="15.75" customHeight="1">
      <c r="A8" s="5">
        <v>4</v>
      </c>
      <c r="B8" s="6" t="s">
        <v>80</v>
      </c>
      <c r="C8" s="7" t="s">
        <v>83</v>
      </c>
      <c r="D8" s="7" t="s">
        <v>401</v>
      </c>
      <c r="E8" s="7" t="s">
        <v>400</v>
      </c>
      <c r="F8" s="7" t="str">
        <f t="shared" si="0"/>
        <v>Khurum Paracha</v>
      </c>
      <c r="G8" s="8"/>
    </row>
    <row r="9" spans="1:7" s="1" customFormat="1" ht="15.75" customHeight="1">
      <c r="A9" s="5">
        <v>5</v>
      </c>
      <c r="B9" s="6" t="s">
        <v>87</v>
      </c>
      <c r="C9" s="7" t="s">
        <v>249</v>
      </c>
      <c r="D9" s="7" t="s">
        <v>401</v>
      </c>
      <c r="E9" s="7" t="s">
        <v>400</v>
      </c>
      <c r="F9" s="7" t="str">
        <f t="shared" si="0"/>
        <v>Lub Thathoo</v>
      </c>
      <c r="G9" s="8"/>
    </row>
    <row r="10" spans="1:7" s="1" customFormat="1" ht="15.75" customHeight="1">
      <c r="A10" s="5">
        <v>6</v>
      </c>
      <c r="B10" s="6" t="s">
        <v>92</v>
      </c>
      <c r="C10" s="7" t="s">
        <v>95</v>
      </c>
      <c r="D10" s="7" t="s">
        <v>401</v>
      </c>
      <c r="E10" s="7" t="s">
        <v>400</v>
      </c>
      <c r="F10" s="7" t="str">
        <f t="shared" si="0"/>
        <v>Mohra Shah Wali</v>
      </c>
      <c r="G10" s="8"/>
    </row>
    <row r="11" spans="1:7" s="1" customFormat="1" ht="15.75" customHeight="1">
      <c r="A11" s="5">
        <v>7</v>
      </c>
      <c r="B11" s="6" t="s">
        <v>100</v>
      </c>
      <c r="C11" s="7" t="s">
        <v>102</v>
      </c>
      <c r="D11" s="7" t="s">
        <v>401</v>
      </c>
      <c r="E11" s="7" t="s">
        <v>400</v>
      </c>
      <c r="F11" s="7" t="str">
        <f t="shared" si="0"/>
        <v>Saray Kala</v>
      </c>
      <c r="G11" s="8"/>
    </row>
    <row r="12" spans="1:7" s="1" customFormat="1" ht="15.75" customHeight="1">
      <c r="A12" s="5">
        <v>8</v>
      </c>
      <c r="B12" s="6" t="s">
        <v>103</v>
      </c>
      <c r="C12" s="7" t="s">
        <v>107</v>
      </c>
      <c r="D12" s="7" t="s">
        <v>401</v>
      </c>
      <c r="E12" s="7" t="s">
        <v>400</v>
      </c>
      <c r="F12" s="7" t="str">
        <f t="shared" si="0"/>
        <v>Thatha Khalil</v>
      </c>
      <c r="G12" s="8"/>
    </row>
    <row r="13" spans="1:7" s="1" customFormat="1" ht="15.75" customHeight="1">
      <c r="A13" s="5">
        <v>9</v>
      </c>
      <c r="B13" s="6" t="s">
        <v>123</v>
      </c>
      <c r="C13" s="7" t="s">
        <v>129</v>
      </c>
      <c r="D13" s="7" t="s">
        <v>401</v>
      </c>
      <c r="E13" s="7" t="s">
        <v>400</v>
      </c>
      <c r="F13" s="7" t="str">
        <f t="shared" si="0"/>
        <v>Usman Khattar</v>
      </c>
      <c r="G13" s="8"/>
    </row>
    <row r="14" spans="1:7" s="1" customFormat="1" ht="15.75" customHeight="1">
      <c r="A14" s="5">
        <v>10</v>
      </c>
      <c r="B14" s="7" t="s">
        <v>135</v>
      </c>
      <c r="C14" s="7" t="s">
        <v>136</v>
      </c>
      <c r="D14" s="7" t="s">
        <v>401</v>
      </c>
      <c r="E14" s="7" t="s">
        <v>400</v>
      </c>
      <c r="F14" s="7" t="s">
        <v>135</v>
      </c>
      <c r="G14" s="8"/>
    </row>
    <row r="15" spans="1:7" s="1" customFormat="1" ht="15.75" customHeight="1">
      <c r="A15" s="5">
        <v>11</v>
      </c>
      <c r="B15" s="7" t="s">
        <v>138</v>
      </c>
      <c r="C15" s="7"/>
      <c r="D15" s="7" t="s">
        <v>401</v>
      </c>
      <c r="E15" s="7" t="s">
        <v>400</v>
      </c>
      <c r="F15" s="7" t="s">
        <v>138</v>
      </c>
      <c r="G15" s="8"/>
    </row>
    <row r="16" spans="1:7" s="1" customFormat="1" ht="15.75" customHeight="1">
      <c r="A16" s="5">
        <v>12</v>
      </c>
      <c r="B16" s="7" t="s">
        <v>139</v>
      </c>
      <c r="C16" s="7" t="s">
        <v>141</v>
      </c>
      <c r="D16" s="7" t="s">
        <v>401</v>
      </c>
      <c r="E16" s="7" t="s">
        <v>400</v>
      </c>
      <c r="F16" s="7" t="s">
        <v>139</v>
      </c>
      <c r="G16" s="8"/>
    </row>
    <row r="17" spans="1:7" s="1" customFormat="1" ht="15.75" customHeight="1">
      <c r="A17" s="5">
        <v>13</v>
      </c>
      <c r="B17" s="7" t="s">
        <v>142</v>
      </c>
      <c r="C17" s="7" t="s">
        <v>143</v>
      </c>
      <c r="D17" s="7" t="s">
        <v>401</v>
      </c>
      <c r="E17" s="7" t="s">
        <v>400</v>
      </c>
      <c r="F17" s="7" t="s">
        <v>142</v>
      </c>
      <c r="G17" s="8"/>
    </row>
    <row r="18" spans="1:7" s="1" customFormat="1" ht="15.75" customHeight="1">
      <c r="A18" s="5">
        <v>14</v>
      </c>
      <c r="B18" s="7" t="s">
        <v>148</v>
      </c>
      <c r="C18" s="7" t="s">
        <v>150</v>
      </c>
      <c r="D18" s="7" t="s">
        <v>401</v>
      </c>
      <c r="E18" s="7" t="s">
        <v>400</v>
      </c>
      <c r="F18" s="7" t="s">
        <v>148</v>
      </c>
      <c r="G18" s="8"/>
    </row>
    <row r="19" spans="1:7" s="1" customFormat="1" ht="15.75" customHeight="1">
      <c r="A19" s="5">
        <v>15</v>
      </c>
      <c r="B19" s="7" t="s">
        <v>151</v>
      </c>
      <c r="C19" s="7" t="s">
        <v>152</v>
      </c>
      <c r="D19" s="7" t="s">
        <v>401</v>
      </c>
      <c r="E19" s="7" t="s">
        <v>400</v>
      </c>
      <c r="F19" s="7" t="s">
        <v>151</v>
      </c>
      <c r="G19" s="8"/>
    </row>
    <row r="20" spans="1:7" s="1" customFormat="1" ht="15.75" customHeight="1">
      <c r="A20" s="5">
        <v>16</v>
      </c>
      <c r="B20" s="7" t="s">
        <v>153</v>
      </c>
      <c r="C20" s="7" t="s">
        <v>413</v>
      </c>
      <c r="D20" s="7" t="s">
        <v>401</v>
      </c>
      <c r="E20" s="7" t="s">
        <v>400</v>
      </c>
      <c r="F20" s="7" t="s">
        <v>153</v>
      </c>
      <c r="G20" s="8"/>
    </row>
    <row r="21" spans="1:7" s="1" customFormat="1" ht="15.75" customHeight="1">
      <c r="A21" s="5">
        <v>17</v>
      </c>
      <c r="B21" s="7" t="s">
        <v>155</v>
      </c>
      <c r="C21" s="7" t="s">
        <v>157</v>
      </c>
      <c r="D21" s="7" t="s">
        <v>401</v>
      </c>
      <c r="E21" s="7" t="s">
        <v>400</v>
      </c>
      <c r="F21" s="7" t="s">
        <v>155</v>
      </c>
      <c r="G21" s="8"/>
    </row>
    <row r="22" spans="1:7" s="1" customFormat="1" ht="15.75" customHeight="1">
      <c r="A22" s="5">
        <v>18</v>
      </c>
      <c r="B22" s="7" t="s">
        <v>158</v>
      </c>
      <c r="C22" s="9" t="s">
        <v>161</v>
      </c>
      <c r="D22" s="7" t="s">
        <v>401</v>
      </c>
      <c r="E22" s="7" t="s">
        <v>400</v>
      </c>
      <c r="F22" s="7" t="s">
        <v>158</v>
      </c>
      <c r="G22" s="8"/>
    </row>
    <row r="23" spans="1:7" s="1" customFormat="1" ht="15.75" customHeight="1">
      <c r="A23" s="5">
        <v>19</v>
      </c>
      <c r="B23" s="7" t="s">
        <v>166</v>
      </c>
      <c r="C23" s="9" t="s">
        <v>168</v>
      </c>
      <c r="D23" s="7" t="s">
        <v>401</v>
      </c>
      <c r="E23" s="7" t="s">
        <v>400</v>
      </c>
      <c r="F23" s="7" t="s">
        <v>166</v>
      </c>
      <c r="G23" s="8"/>
    </row>
    <row r="24" spans="1:7" s="1" customFormat="1" ht="15.75" customHeight="1">
      <c r="A24" s="5">
        <v>20</v>
      </c>
      <c r="B24" s="7" t="s">
        <v>169</v>
      </c>
      <c r="C24" s="9"/>
      <c r="D24" s="7" t="s">
        <v>401</v>
      </c>
      <c r="E24" s="7" t="s">
        <v>400</v>
      </c>
      <c r="F24" s="7" t="s">
        <v>169</v>
      </c>
      <c r="G24" s="8"/>
    </row>
    <row r="25" spans="1:7" s="1" customFormat="1" ht="15.75" customHeight="1">
      <c r="A25" s="5">
        <v>21</v>
      </c>
      <c r="B25" s="7" t="s">
        <v>172</v>
      </c>
      <c r="C25" s="9" t="s">
        <v>177</v>
      </c>
      <c r="D25" s="7" t="s">
        <v>401</v>
      </c>
      <c r="E25" s="7" t="s">
        <v>400</v>
      </c>
      <c r="F25" s="7" t="s">
        <v>172</v>
      </c>
      <c r="G25" s="8"/>
    </row>
    <row r="26" spans="1:7" s="1" customFormat="1" ht="15.75" customHeight="1">
      <c r="A26" s="5">
        <v>22</v>
      </c>
      <c r="B26" s="7" t="s">
        <v>183</v>
      </c>
      <c r="C26" s="9" t="s">
        <v>188</v>
      </c>
      <c r="D26" s="7" t="s">
        <v>401</v>
      </c>
      <c r="E26" s="7" t="s">
        <v>400</v>
      </c>
      <c r="F26" s="7" t="s">
        <v>183</v>
      </c>
      <c r="G26" s="8"/>
    </row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</sheetData>
  <mergeCells count="2">
    <mergeCell ref="A1:G1"/>
    <mergeCell ref="A2:G2"/>
  </mergeCells>
  <pageMargins left="0.7" right="0.7" top="0.75" bottom="0.75" header="0" footer="0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.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0"/>
  <sheetViews>
    <sheetView tabSelected="1" topLeftCell="E1" workbookViewId="0">
      <pane ySplit="4" topLeftCell="A15" activePane="bottomLeft" state="frozen"/>
      <selection pane="bottomLeft" activeCell="K20" sqref="K20"/>
    </sheetView>
  </sheetViews>
  <sheetFormatPr defaultColWidth="14.453125" defaultRowHeight="15" customHeight="1"/>
  <cols>
    <col min="1" max="1" width="12.08984375" customWidth="1"/>
    <col min="2" max="2" width="5.7265625" customWidth="1"/>
    <col min="3" max="3" width="15.7265625" customWidth="1"/>
    <col min="4" max="4" width="21.7265625" customWidth="1"/>
    <col min="5" max="5" width="23" customWidth="1"/>
    <col min="6" max="6" width="15.7265625" customWidth="1"/>
    <col min="7" max="7" width="18.54296875" customWidth="1"/>
    <col min="8" max="8" width="15.7265625" customWidth="1"/>
    <col min="9" max="9" width="19.54296875" customWidth="1"/>
    <col min="10" max="10" width="25" customWidth="1"/>
    <col min="11" max="11" width="20.26953125" customWidth="1"/>
    <col min="12" max="12" width="20.453125" customWidth="1"/>
    <col min="13" max="13" width="21.08984375" customWidth="1"/>
    <col min="14" max="31" width="15.7265625" customWidth="1"/>
    <col min="32" max="33" width="8.7265625" customWidth="1"/>
    <col min="34" max="36" width="12.81640625" customWidth="1"/>
    <col min="37" max="39" width="8.7265625" customWidth="1"/>
  </cols>
  <sheetData>
    <row r="1" spans="1:37" ht="14.5">
      <c r="A1" s="116" t="s">
        <v>42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37" ht="14.5">
      <c r="A2" s="116" t="str">
        <f>Demographics!A2</f>
        <v>District:_____________RAWALPINDI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</row>
    <row r="3" spans="1:37" ht="14.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</row>
    <row r="4" spans="1:37" ht="43.5">
      <c r="A4" s="97" t="s">
        <v>3</v>
      </c>
      <c r="B4" s="97" t="s">
        <v>4</v>
      </c>
      <c r="C4" s="97" t="s">
        <v>5</v>
      </c>
      <c r="D4" s="97" t="s">
        <v>43</v>
      </c>
      <c r="E4" s="97" t="s">
        <v>44</v>
      </c>
      <c r="F4" s="97" t="s">
        <v>45</v>
      </c>
      <c r="G4" s="97" t="s">
        <v>46</v>
      </c>
      <c r="H4" s="97" t="s">
        <v>47</v>
      </c>
      <c r="I4" s="97" t="s">
        <v>48</v>
      </c>
      <c r="J4" s="97" t="s">
        <v>49</v>
      </c>
      <c r="K4" s="97" t="s">
        <v>50</v>
      </c>
      <c r="L4" s="97" t="s">
        <v>51</v>
      </c>
      <c r="M4" s="97" t="s">
        <v>52</v>
      </c>
      <c r="N4" s="97" t="s">
        <v>53</v>
      </c>
      <c r="O4" s="97" t="s">
        <v>54</v>
      </c>
      <c r="P4" s="97" t="s">
        <v>54</v>
      </c>
      <c r="Q4" s="97" t="s">
        <v>54</v>
      </c>
      <c r="R4" s="97" t="s">
        <v>54</v>
      </c>
      <c r="S4" s="97" t="s">
        <v>54</v>
      </c>
      <c r="T4" s="97" t="s">
        <v>54</v>
      </c>
      <c r="U4" s="97" t="s">
        <v>54</v>
      </c>
      <c r="V4" s="97" t="s">
        <v>54</v>
      </c>
      <c r="W4" s="97" t="s">
        <v>54</v>
      </c>
      <c r="X4" s="97" t="s">
        <v>54</v>
      </c>
      <c r="Y4" s="97" t="s">
        <v>54</v>
      </c>
      <c r="Z4" s="97" t="s">
        <v>54</v>
      </c>
      <c r="AA4" s="97" t="s">
        <v>54</v>
      </c>
      <c r="AB4" s="97" t="s">
        <v>54</v>
      </c>
      <c r="AC4" s="97" t="s">
        <v>54</v>
      </c>
      <c r="AD4" s="97" t="s">
        <v>54</v>
      </c>
      <c r="AE4" s="97" t="s">
        <v>54</v>
      </c>
      <c r="AF4" s="97" t="s">
        <v>54</v>
      </c>
      <c r="AG4" s="97" t="s">
        <v>54</v>
      </c>
      <c r="AH4" s="97" t="s">
        <v>54</v>
      </c>
      <c r="AI4" s="97" t="s">
        <v>54</v>
      </c>
      <c r="AJ4" s="97" t="s">
        <v>55</v>
      </c>
      <c r="AK4" s="53"/>
    </row>
    <row r="5" spans="1:37" s="1" customFormat="1" ht="15.75" customHeight="1">
      <c r="A5" s="11" t="str">
        <f>Demographics!A7</f>
        <v>Taxilla</v>
      </c>
      <c r="B5" s="21">
        <v>1</v>
      </c>
      <c r="C5" s="13" t="s">
        <v>56</v>
      </c>
      <c r="D5" s="17" t="s">
        <v>57</v>
      </c>
      <c r="E5" s="17" t="s">
        <v>432</v>
      </c>
      <c r="F5" s="17" t="s">
        <v>433</v>
      </c>
      <c r="G5" s="17" t="s">
        <v>58</v>
      </c>
      <c r="H5" s="17" t="s">
        <v>59</v>
      </c>
      <c r="I5" s="17" t="s">
        <v>60</v>
      </c>
      <c r="J5" s="100" t="s">
        <v>154</v>
      </c>
      <c r="K5" s="17" t="s">
        <v>434</v>
      </c>
      <c r="L5" s="17"/>
      <c r="M5" s="17" t="s">
        <v>58</v>
      </c>
      <c r="N5" s="11" t="s">
        <v>62</v>
      </c>
      <c r="O5" s="1" t="s">
        <v>63</v>
      </c>
      <c r="P5" s="11" t="s">
        <v>64</v>
      </c>
      <c r="Q5" s="11" t="s">
        <v>65</v>
      </c>
      <c r="R5" s="11" t="s">
        <v>66</v>
      </c>
      <c r="S5" s="11" t="s">
        <v>67</v>
      </c>
      <c r="T5" s="11" t="s">
        <v>68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s="1" customFormat="1" ht="15.75" customHeight="1">
      <c r="A6" s="11" t="str">
        <f>Demographics!A8</f>
        <v>Taxila</v>
      </c>
      <c r="B6" s="21">
        <v>2</v>
      </c>
      <c r="C6" s="13" t="s">
        <v>69</v>
      </c>
      <c r="D6" s="17" t="s">
        <v>70</v>
      </c>
      <c r="E6" s="17"/>
      <c r="F6" s="17"/>
      <c r="G6" s="17" t="s">
        <v>71</v>
      </c>
      <c r="H6" s="17" t="s">
        <v>59</v>
      </c>
      <c r="I6" s="17"/>
      <c r="J6" s="100" t="s">
        <v>72</v>
      </c>
      <c r="K6" s="17"/>
      <c r="L6" s="17" t="s">
        <v>59</v>
      </c>
      <c r="M6" s="17"/>
      <c r="N6" s="17"/>
      <c r="O6" s="11" t="s">
        <v>73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s="1" customFormat="1" ht="15.75" customHeight="1">
      <c r="A7" s="11" t="str">
        <f>Demographics!A9</f>
        <v>Taxila</v>
      </c>
      <c r="B7" s="21">
        <v>3</v>
      </c>
      <c r="C7" s="13" t="s">
        <v>74</v>
      </c>
      <c r="D7" s="17" t="s">
        <v>70</v>
      </c>
      <c r="E7" s="17"/>
      <c r="F7" s="17"/>
      <c r="G7" s="17" t="s">
        <v>444</v>
      </c>
      <c r="H7" s="17" t="s">
        <v>59</v>
      </c>
      <c r="I7" s="17"/>
      <c r="J7" s="17" t="s">
        <v>75</v>
      </c>
      <c r="K7" s="17"/>
      <c r="L7" s="17"/>
      <c r="M7" s="17"/>
      <c r="N7" s="17"/>
      <c r="O7" s="11" t="s">
        <v>76</v>
      </c>
      <c r="P7" s="11" t="s">
        <v>77</v>
      </c>
      <c r="Q7" s="11" t="s">
        <v>78</v>
      </c>
      <c r="R7" s="11" t="s">
        <v>79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s="1" customFormat="1" ht="15.75" customHeight="1">
      <c r="A8" s="11" t="str">
        <f>Demographics!A10</f>
        <v>Taxila</v>
      </c>
      <c r="B8" s="21">
        <v>4</v>
      </c>
      <c r="C8" s="13" t="s">
        <v>80</v>
      </c>
      <c r="D8" s="17" t="s">
        <v>70</v>
      </c>
      <c r="E8" s="17"/>
      <c r="F8" s="17"/>
      <c r="G8" s="17" t="s">
        <v>82</v>
      </c>
      <c r="H8" s="17" t="s">
        <v>59</v>
      </c>
      <c r="I8" s="17"/>
      <c r="J8" s="17" t="s">
        <v>83</v>
      </c>
      <c r="K8" s="17"/>
      <c r="L8" s="17" t="s">
        <v>59</v>
      </c>
      <c r="M8" s="17" t="s">
        <v>85</v>
      </c>
      <c r="N8" s="17" t="s">
        <v>86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s="1" customFormat="1" ht="15.75" customHeight="1">
      <c r="A9" s="11" t="str">
        <f>Demographics!A11</f>
        <v>Taxila</v>
      </c>
      <c r="B9" s="21">
        <v>5</v>
      </c>
      <c r="C9" s="13" t="s">
        <v>87</v>
      </c>
      <c r="D9" s="17" t="s">
        <v>88</v>
      </c>
      <c r="E9" s="17" t="s">
        <v>89</v>
      </c>
      <c r="F9" s="17" t="s">
        <v>90</v>
      </c>
      <c r="G9" s="17" t="s">
        <v>445</v>
      </c>
      <c r="H9" s="17" t="s">
        <v>59</v>
      </c>
      <c r="I9" s="17"/>
      <c r="J9" s="17" t="s">
        <v>403</v>
      </c>
      <c r="K9" s="17" t="s">
        <v>442</v>
      </c>
      <c r="L9" s="17" t="s">
        <v>59</v>
      </c>
      <c r="M9" s="17"/>
      <c r="N9" s="17" t="s">
        <v>91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s="1" customFormat="1" ht="15.75" customHeight="1">
      <c r="A10" s="11" t="str">
        <f>Demographics!A12</f>
        <v>Taxila</v>
      </c>
      <c r="B10" s="21">
        <v>6</v>
      </c>
      <c r="C10" s="13" t="s">
        <v>92</v>
      </c>
      <c r="D10" s="1" t="s">
        <v>93</v>
      </c>
      <c r="E10" s="17" t="s">
        <v>436</v>
      </c>
      <c r="F10" s="109" t="s">
        <v>437</v>
      </c>
      <c r="G10" s="17" t="s">
        <v>91</v>
      </c>
      <c r="H10" s="17" t="s">
        <v>59</v>
      </c>
      <c r="I10" s="17" t="s">
        <v>94</v>
      </c>
      <c r="J10" s="17" t="s">
        <v>95</v>
      </c>
      <c r="K10" s="17" t="s">
        <v>96</v>
      </c>
      <c r="L10" s="17" t="s">
        <v>59</v>
      </c>
      <c r="M10" s="17"/>
      <c r="N10" s="17" t="s">
        <v>86</v>
      </c>
      <c r="O10" s="11" t="s">
        <v>97</v>
      </c>
      <c r="P10" s="11" t="s">
        <v>98</v>
      </c>
      <c r="Q10" s="11" t="s">
        <v>99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s="1" customFormat="1" ht="15.75" customHeight="1">
      <c r="A11" s="11" t="str">
        <f>Demographics!A13</f>
        <v>Taxila</v>
      </c>
      <c r="B11" s="21">
        <v>7</v>
      </c>
      <c r="C11" s="13" t="s">
        <v>100</v>
      </c>
      <c r="D11" s="17"/>
      <c r="E11" s="17"/>
      <c r="F11" s="17"/>
      <c r="G11" s="17" t="s">
        <v>101</v>
      </c>
      <c r="H11" s="17" t="s">
        <v>59</v>
      </c>
      <c r="I11" s="17"/>
      <c r="J11" s="17" t="s">
        <v>102</v>
      </c>
      <c r="K11" s="17"/>
      <c r="L11" s="17" t="s">
        <v>59</v>
      </c>
      <c r="M11" s="17"/>
      <c r="N11" s="17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s="1" customFormat="1" ht="15.75" customHeight="1">
      <c r="A12" s="11" t="str">
        <f>Demographics!A14</f>
        <v>Taxila</v>
      </c>
      <c r="B12" s="21">
        <v>8</v>
      </c>
      <c r="C12" s="13" t="s">
        <v>103</v>
      </c>
      <c r="D12" s="17" t="s">
        <v>104</v>
      </c>
      <c r="E12" s="17" t="s">
        <v>438</v>
      </c>
      <c r="F12" s="17" t="s">
        <v>439</v>
      </c>
      <c r="G12" s="17" t="s">
        <v>105</v>
      </c>
      <c r="H12" s="17" t="s">
        <v>59</v>
      </c>
      <c r="I12" s="17" t="s">
        <v>106</v>
      </c>
      <c r="J12" s="17" t="s">
        <v>107</v>
      </c>
      <c r="K12" s="17" t="s">
        <v>108</v>
      </c>
      <c r="L12" s="17" t="s">
        <v>59</v>
      </c>
      <c r="M12" s="17" t="s">
        <v>105</v>
      </c>
      <c r="N12" s="17" t="s">
        <v>109</v>
      </c>
      <c r="O12" s="11" t="s">
        <v>110</v>
      </c>
      <c r="P12" s="11" t="s">
        <v>111</v>
      </c>
      <c r="Q12" s="11" t="s">
        <v>112</v>
      </c>
      <c r="R12" s="11" t="s">
        <v>113</v>
      </c>
      <c r="S12" s="11" t="s">
        <v>114</v>
      </c>
      <c r="T12" s="11" t="s">
        <v>115</v>
      </c>
      <c r="U12" s="11" t="s">
        <v>116</v>
      </c>
      <c r="V12" s="11" t="s">
        <v>117</v>
      </c>
      <c r="W12" s="11" t="s">
        <v>118</v>
      </c>
      <c r="X12" s="11" t="s">
        <v>119</v>
      </c>
      <c r="Y12" s="11" t="s">
        <v>120</v>
      </c>
      <c r="Z12" s="11" t="s">
        <v>121</v>
      </c>
      <c r="AA12" s="11" t="s">
        <v>122</v>
      </c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s="1" customFormat="1" ht="15.75" customHeight="1">
      <c r="A13" s="11" t="str">
        <f>Demographics!A15</f>
        <v>Taxila</v>
      </c>
      <c r="B13" s="21">
        <v>9</v>
      </c>
      <c r="C13" s="13" t="s">
        <v>123</v>
      </c>
      <c r="D13" s="17" t="s">
        <v>124</v>
      </c>
      <c r="E13" s="17" t="s">
        <v>125</v>
      </c>
      <c r="F13" s="17" t="s">
        <v>126</v>
      </c>
      <c r="G13" s="17" t="s">
        <v>443</v>
      </c>
      <c r="H13" s="17" t="s">
        <v>59</v>
      </c>
      <c r="I13" s="17" t="s">
        <v>128</v>
      </c>
      <c r="J13" s="17" t="s">
        <v>129</v>
      </c>
      <c r="K13" s="17" t="s">
        <v>443</v>
      </c>
      <c r="L13" s="17" t="s">
        <v>131</v>
      </c>
      <c r="M13" s="17" t="s">
        <v>127</v>
      </c>
      <c r="N13" s="17" t="s">
        <v>82</v>
      </c>
      <c r="O13" s="11" t="s">
        <v>132</v>
      </c>
      <c r="P13" s="11" t="s">
        <v>133</v>
      </c>
      <c r="Q13" s="11" t="s">
        <v>134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s="1" customFormat="1" ht="15.75" customHeight="1">
      <c r="A14" s="11" t="str">
        <f>Demographics!A16</f>
        <v>Taxila</v>
      </c>
      <c r="B14" s="21">
        <v>10</v>
      </c>
      <c r="C14" s="13" t="s">
        <v>135</v>
      </c>
      <c r="D14" s="17" t="s">
        <v>70</v>
      </c>
      <c r="E14" s="17"/>
      <c r="F14" s="17"/>
      <c r="G14" s="17" t="s">
        <v>446</v>
      </c>
      <c r="H14" s="17" t="s">
        <v>59</v>
      </c>
      <c r="I14" s="17"/>
      <c r="J14" s="17" t="s">
        <v>136</v>
      </c>
      <c r="K14" s="17"/>
      <c r="L14" s="17" t="s">
        <v>59</v>
      </c>
      <c r="M14" s="17"/>
      <c r="N14" s="17"/>
      <c r="O14" s="11" t="s">
        <v>137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s="1" customFormat="1" ht="15.75" customHeight="1">
      <c r="A15" s="11" t="str">
        <f>Demographics!A17</f>
        <v>Taxila</v>
      </c>
      <c r="B15" s="21">
        <v>11</v>
      </c>
      <c r="C15" s="24" t="s">
        <v>138</v>
      </c>
      <c r="D15" s="17" t="s">
        <v>70</v>
      </c>
      <c r="E15" s="17"/>
      <c r="F15" s="17"/>
      <c r="G15" s="17" t="s">
        <v>131</v>
      </c>
      <c r="H15" s="17" t="s">
        <v>59</v>
      </c>
      <c r="I15" s="17"/>
      <c r="J15" s="17"/>
      <c r="K15" s="17"/>
      <c r="L15" s="17" t="s">
        <v>59</v>
      </c>
      <c r="M15" s="17"/>
      <c r="N15" s="17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s="1" customFormat="1" ht="15.75" customHeight="1">
      <c r="A16" s="11" t="str">
        <f>Demographics!A18</f>
        <v>Taxila</v>
      </c>
      <c r="B16" s="21">
        <v>12</v>
      </c>
      <c r="C16" s="24" t="s">
        <v>139</v>
      </c>
      <c r="D16" s="17" t="s">
        <v>70</v>
      </c>
      <c r="F16" s="17"/>
      <c r="G16" s="17" t="s">
        <v>140</v>
      </c>
      <c r="H16" s="17" t="s">
        <v>59</v>
      </c>
      <c r="I16" s="17"/>
      <c r="J16" s="17" t="s">
        <v>141</v>
      </c>
      <c r="K16" s="17"/>
      <c r="L16" s="17" t="s">
        <v>59</v>
      </c>
      <c r="M16" s="17"/>
      <c r="N16" s="17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s="1" customFormat="1" ht="15.75" customHeight="1">
      <c r="A17" s="11" t="str">
        <f>Demographics!A19</f>
        <v>Taxila</v>
      </c>
      <c r="B17" s="21">
        <v>13</v>
      </c>
      <c r="C17" s="24" t="s">
        <v>142</v>
      </c>
      <c r="D17" s="17" t="s">
        <v>70</v>
      </c>
      <c r="E17" s="17"/>
      <c r="F17" s="17"/>
      <c r="G17" s="17" t="s">
        <v>447</v>
      </c>
      <c r="H17" s="17" t="s">
        <v>59</v>
      </c>
      <c r="I17" s="17"/>
      <c r="J17" s="17" t="s">
        <v>404</v>
      </c>
      <c r="K17" s="17"/>
      <c r="L17" s="17" t="s">
        <v>59</v>
      </c>
      <c r="M17" s="17"/>
      <c r="N17" s="17"/>
      <c r="O17" s="11" t="s">
        <v>144</v>
      </c>
      <c r="P17" s="11" t="s">
        <v>145</v>
      </c>
      <c r="Q17" s="11" t="s">
        <v>146</v>
      </c>
      <c r="R17" s="11" t="s">
        <v>147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1" customFormat="1" ht="15.75" customHeight="1">
      <c r="A18" s="11" t="str">
        <f>Demographics!A20</f>
        <v>Taxila</v>
      </c>
      <c r="B18" s="21">
        <v>14</v>
      </c>
      <c r="C18" s="24" t="s">
        <v>148</v>
      </c>
      <c r="D18" s="17" t="s">
        <v>70</v>
      </c>
      <c r="E18" s="17"/>
      <c r="F18" s="17"/>
      <c r="G18" s="17" t="s">
        <v>149</v>
      </c>
      <c r="H18" s="17" t="s">
        <v>59</v>
      </c>
      <c r="I18" s="17"/>
      <c r="J18" s="100" t="s">
        <v>405</v>
      </c>
      <c r="K18" s="17"/>
      <c r="L18" s="17" t="s">
        <v>59</v>
      </c>
      <c r="M18" s="17"/>
      <c r="N18" s="17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1" customFormat="1" ht="15.75" customHeight="1">
      <c r="A19" s="11" t="str">
        <f>Demographics!A21</f>
        <v>Taxila</v>
      </c>
      <c r="B19" s="21">
        <v>15</v>
      </c>
      <c r="C19" s="24" t="s">
        <v>151</v>
      </c>
      <c r="D19" s="17" t="s">
        <v>70</v>
      </c>
      <c r="E19" s="70"/>
      <c r="F19" s="70"/>
      <c r="G19" s="11" t="s">
        <v>60</v>
      </c>
      <c r="H19" s="17" t="s">
        <v>59</v>
      </c>
      <c r="I19" s="11"/>
      <c r="J19" s="100" t="s">
        <v>152</v>
      </c>
      <c r="K19" s="17"/>
      <c r="L19" s="17" t="s">
        <v>59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s="1" customFormat="1" ht="15.75" customHeight="1">
      <c r="A20" s="11" t="str">
        <f>Demographics!A22</f>
        <v>Taxila</v>
      </c>
      <c r="B20" s="21">
        <v>16</v>
      </c>
      <c r="C20" s="24" t="s">
        <v>153</v>
      </c>
      <c r="D20" s="98" t="s">
        <v>70</v>
      </c>
      <c r="E20" s="7"/>
      <c r="F20" s="7"/>
      <c r="G20" s="8" t="s">
        <v>448</v>
      </c>
      <c r="H20" s="17" t="s">
        <v>59</v>
      </c>
      <c r="I20" s="11"/>
      <c r="J20" s="100" t="s">
        <v>406</v>
      </c>
      <c r="K20" s="11"/>
      <c r="L20" s="17" t="s">
        <v>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s="1" customFormat="1" ht="15.75" customHeight="1">
      <c r="A21" s="11" t="str">
        <f>Demographics!A23</f>
        <v>Taxila</v>
      </c>
      <c r="B21" s="21">
        <v>17</v>
      </c>
      <c r="C21" s="24" t="s">
        <v>155</v>
      </c>
      <c r="D21" s="98" t="s">
        <v>70</v>
      </c>
      <c r="E21" s="9"/>
      <c r="F21" s="9"/>
      <c r="G21" s="8" t="s">
        <v>156</v>
      </c>
      <c r="H21" s="17" t="s">
        <v>59</v>
      </c>
      <c r="I21" s="11"/>
      <c r="J21" s="11" t="s">
        <v>157</v>
      </c>
      <c r="K21" s="11"/>
      <c r="L21" s="17" t="s">
        <v>59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s="1" customFormat="1" ht="15.75" customHeight="1">
      <c r="A22" s="11" t="str">
        <f>Demographics!A24</f>
        <v>Taxila</v>
      </c>
      <c r="B22" s="21">
        <v>18</v>
      </c>
      <c r="C22" s="24" t="s">
        <v>158</v>
      </c>
      <c r="D22" s="17" t="s">
        <v>159</v>
      </c>
      <c r="E22" s="99" t="s">
        <v>440</v>
      </c>
      <c r="F22" s="99" t="s">
        <v>435</v>
      </c>
      <c r="G22" s="11" t="s">
        <v>160</v>
      </c>
      <c r="H22" s="17" t="s">
        <v>59</v>
      </c>
      <c r="J22" s="17" t="s">
        <v>161</v>
      </c>
      <c r="K22" s="11" t="s">
        <v>162</v>
      </c>
      <c r="L22" s="17" t="s">
        <v>59</v>
      </c>
      <c r="N22" s="1" t="s">
        <v>163</v>
      </c>
      <c r="O22" s="1" t="s">
        <v>164</v>
      </c>
      <c r="P22" s="1" t="s">
        <v>165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s="1" customFormat="1" ht="15.75" customHeight="1">
      <c r="A23" s="11" t="str">
        <f>Demographics!A25</f>
        <v>Taxila</v>
      </c>
      <c r="B23" s="21">
        <v>19</v>
      </c>
      <c r="C23" s="24" t="s">
        <v>166</v>
      </c>
      <c r="D23" s="17" t="s">
        <v>70</v>
      </c>
      <c r="E23" s="11"/>
      <c r="F23" s="11"/>
      <c r="G23" s="11" t="s">
        <v>167</v>
      </c>
      <c r="H23" s="17" t="s">
        <v>59</v>
      </c>
      <c r="I23" s="11"/>
      <c r="J23" s="100" t="s">
        <v>168</v>
      </c>
      <c r="K23" s="11"/>
      <c r="L23" s="17" t="s">
        <v>59</v>
      </c>
      <c r="M23" s="11"/>
      <c r="N23" s="17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s="1" customFormat="1" ht="15.75" customHeight="1">
      <c r="A24" s="11" t="str">
        <f>Demographics!A26</f>
        <v>Taxila</v>
      </c>
      <c r="B24" s="21">
        <v>20</v>
      </c>
      <c r="C24" s="24" t="s">
        <v>169</v>
      </c>
      <c r="D24" s="17" t="s">
        <v>70</v>
      </c>
      <c r="E24" s="11"/>
      <c r="F24" s="11"/>
      <c r="G24" s="11" t="s">
        <v>170</v>
      </c>
      <c r="H24" s="17" t="s">
        <v>59</v>
      </c>
      <c r="I24" s="11"/>
      <c r="J24" s="100"/>
      <c r="K24" s="11"/>
      <c r="L24" s="17" t="s">
        <v>59</v>
      </c>
      <c r="M24" s="11"/>
      <c r="N24" s="17"/>
      <c r="O24" s="11" t="s">
        <v>171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s="1" customFormat="1" ht="15.75" customHeight="1">
      <c r="A25" s="11" t="str">
        <f>Demographics!A27</f>
        <v>Taxila</v>
      </c>
      <c r="B25" s="21">
        <v>21</v>
      </c>
      <c r="C25" s="24" t="s">
        <v>172</v>
      </c>
      <c r="D25" s="17" t="s">
        <v>173</v>
      </c>
      <c r="E25" s="11" t="s">
        <v>174</v>
      </c>
      <c r="F25" s="11" t="s">
        <v>175</v>
      </c>
      <c r="G25" s="11" t="s">
        <v>449</v>
      </c>
      <c r="H25" s="17" t="s">
        <v>59</v>
      </c>
      <c r="I25" s="11" t="s">
        <v>176</v>
      </c>
      <c r="J25" s="100" t="s">
        <v>177</v>
      </c>
      <c r="K25" s="11" t="s">
        <v>178</v>
      </c>
      <c r="L25" s="17" t="s">
        <v>59</v>
      </c>
      <c r="M25" s="11" t="s">
        <v>179</v>
      </c>
      <c r="N25" s="11" t="s">
        <v>82</v>
      </c>
      <c r="O25" s="11" t="s">
        <v>180</v>
      </c>
      <c r="P25" s="11" t="s">
        <v>181</v>
      </c>
      <c r="Q25" s="11" t="s">
        <v>182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s="1" customFormat="1" ht="15.75" customHeight="1">
      <c r="A26" s="11" t="str">
        <f>Demographics!A28</f>
        <v>Taxila</v>
      </c>
      <c r="B26" s="21">
        <v>22</v>
      </c>
      <c r="C26" s="24" t="s">
        <v>183</v>
      </c>
      <c r="D26" s="11" t="s">
        <v>184</v>
      </c>
      <c r="E26" s="11" t="s">
        <v>185</v>
      </c>
      <c r="F26" s="11" t="s">
        <v>441</v>
      </c>
      <c r="G26" s="11" t="s">
        <v>186</v>
      </c>
      <c r="H26" s="17" t="s">
        <v>59</v>
      </c>
      <c r="I26" s="11" t="s">
        <v>187</v>
      </c>
      <c r="J26" s="100" t="s">
        <v>188</v>
      </c>
      <c r="K26" s="11" t="s">
        <v>189</v>
      </c>
      <c r="L26" s="17" t="s">
        <v>59</v>
      </c>
      <c r="M26" s="11" t="s">
        <v>190</v>
      </c>
      <c r="N26" s="17" t="s">
        <v>191</v>
      </c>
      <c r="O26" s="11" t="s">
        <v>116</v>
      </c>
      <c r="P26" s="11" t="s">
        <v>192</v>
      </c>
      <c r="Q26" s="11" t="s">
        <v>193</v>
      </c>
      <c r="R26" s="11" t="s">
        <v>194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s="1" customFormat="1" ht="15.75" customHeight="1"/>
    <row r="28" spans="1:37" s="1" customFormat="1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</sheetData>
  <mergeCells count="2">
    <mergeCell ref="A1:P1"/>
    <mergeCell ref="A2:P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8"/>
  <sheetViews>
    <sheetView workbookViewId="0">
      <pane ySplit="1" topLeftCell="A27" activePane="bottomLeft" state="frozen"/>
      <selection pane="bottomLeft" activeCell="F27" sqref="F27"/>
    </sheetView>
  </sheetViews>
  <sheetFormatPr defaultColWidth="14.453125" defaultRowHeight="15" customHeight="1"/>
  <cols>
    <col min="1" max="1" width="14" customWidth="1"/>
    <col min="2" max="2" width="7.54296875" customWidth="1"/>
    <col min="3" max="3" width="23.81640625" style="87" customWidth="1"/>
    <col min="4" max="4" width="23.81640625" customWidth="1"/>
    <col min="5" max="5" width="16.54296875" customWidth="1"/>
    <col min="6" max="6" width="24" customWidth="1"/>
    <col min="7" max="7" width="16.453125" customWidth="1"/>
    <col min="8" max="8" width="14.54296875" customWidth="1"/>
    <col min="9" max="9" width="11.26953125" customWidth="1"/>
    <col min="10" max="10" width="10.81640625" customWidth="1"/>
    <col min="11" max="11" width="22.08984375" customWidth="1"/>
    <col min="12" max="26" width="8.7265625" customWidth="1"/>
  </cols>
  <sheetData>
    <row r="1" spans="1:21" ht="14.5">
      <c r="B1" s="116" t="s">
        <v>195</v>
      </c>
      <c r="C1" s="131"/>
      <c r="D1" s="117"/>
      <c r="E1" s="117"/>
      <c r="F1" s="117"/>
      <c r="G1" s="117"/>
      <c r="H1" s="117"/>
      <c r="I1" s="117"/>
      <c r="J1" s="117"/>
      <c r="K1" s="117"/>
      <c r="L1" s="3"/>
      <c r="M1" s="3"/>
      <c r="N1" s="3"/>
      <c r="O1" s="3"/>
    </row>
    <row r="2" spans="1:21">
      <c r="B2" s="116" t="s">
        <v>196</v>
      </c>
      <c r="C2" s="131"/>
      <c r="D2" s="117"/>
      <c r="E2" s="117"/>
      <c r="F2" s="117"/>
      <c r="G2" s="117"/>
      <c r="H2" s="117"/>
      <c r="I2" s="117"/>
      <c r="J2" s="117"/>
      <c r="K2" s="117"/>
      <c r="L2" s="3"/>
      <c r="M2" s="3"/>
      <c r="N2" s="3"/>
      <c r="O2" s="47"/>
      <c r="P2" s="47"/>
      <c r="Q2" s="47"/>
      <c r="R2" s="47"/>
      <c r="S2" s="47"/>
      <c r="T2" s="47"/>
    </row>
    <row r="3" spans="1:21" ht="15.5">
      <c r="U3" s="48"/>
    </row>
    <row r="4" spans="1:21" ht="29">
      <c r="A4" s="53" t="s">
        <v>3</v>
      </c>
      <c r="B4" s="54" t="s">
        <v>4</v>
      </c>
      <c r="C4" s="4" t="s">
        <v>5</v>
      </c>
      <c r="D4" s="4" t="s">
        <v>197</v>
      </c>
      <c r="E4" s="4" t="s">
        <v>198</v>
      </c>
      <c r="F4" s="4" t="s">
        <v>199</v>
      </c>
      <c r="G4" s="4" t="s">
        <v>200</v>
      </c>
      <c r="H4" s="4" t="s">
        <v>201</v>
      </c>
      <c r="I4" s="4" t="s">
        <v>202</v>
      </c>
      <c r="J4" s="4" t="s">
        <v>203</v>
      </c>
      <c r="K4" s="4" t="s">
        <v>204</v>
      </c>
      <c r="U4" s="48"/>
    </row>
    <row r="5" spans="1:21" ht="15.75" customHeight="1">
      <c r="A5" s="88" t="s">
        <v>16</v>
      </c>
      <c r="B5" s="89"/>
      <c r="C5" s="121" t="s">
        <v>56</v>
      </c>
      <c r="D5" s="90" t="s">
        <v>205</v>
      </c>
      <c r="E5" s="90" t="s">
        <v>205</v>
      </c>
      <c r="F5" s="90" t="s">
        <v>206</v>
      </c>
      <c r="G5" s="90">
        <v>2017</v>
      </c>
      <c r="H5" s="90" t="s">
        <v>207</v>
      </c>
      <c r="I5" s="90">
        <v>1</v>
      </c>
      <c r="J5" s="90">
        <v>8</v>
      </c>
      <c r="K5" s="124">
        <v>8.7045714536666701</v>
      </c>
    </row>
    <row r="6" spans="1:21" ht="15.75" customHeight="1">
      <c r="A6" s="88" t="s">
        <v>16</v>
      </c>
      <c r="B6" s="89"/>
      <c r="C6" s="129"/>
      <c r="D6" s="90" t="s">
        <v>205</v>
      </c>
      <c r="E6" s="90" t="s">
        <v>205</v>
      </c>
      <c r="F6" s="90" t="s">
        <v>208</v>
      </c>
      <c r="G6" s="90">
        <v>2018</v>
      </c>
      <c r="H6" s="90" t="s">
        <v>209</v>
      </c>
      <c r="I6" s="90">
        <v>1</v>
      </c>
      <c r="J6" s="90">
        <v>8</v>
      </c>
      <c r="K6" s="125"/>
    </row>
    <row r="7" spans="1:21" ht="15.75" customHeight="1">
      <c r="A7" s="88" t="s">
        <v>16</v>
      </c>
      <c r="B7" s="89"/>
      <c r="C7" s="130"/>
      <c r="D7" s="90" t="s">
        <v>205</v>
      </c>
      <c r="E7" s="90" t="s">
        <v>205</v>
      </c>
      <c r="F7" s="90" t="s">
        <v>210</v>
      </c>
      <c r="G7" s="90">
        <v>2021</v>
      </c>
      <c r="H7" s="90" t="s">
        <v>209</v>
      </c>
      <c r="I7" s="90">
        <v>1</v>
      </c>
      <c r="J7" s="90">
        <v>211</v>
      </c>
      <c r="K7" s="126"/>
    </row>
    <row r="8" spans="1:21" ht="15.75" customHeight="1">
      <c r="A8" s="88" t="s">
        <v>16</v>
      </c>
      <c r="B8" s="89"/>
      <c r="C8" s="91" t="s">
        <v>69</v>
      </c>
      <c r="D8" s="90" t="s">
        <v>205</v>
      </c>
      <c r="E8" s="90" t="s">
        <v>205</v>
      </c>
      <c r="F8" s="90" t="s">
        <v>211</v>
      </c>
      <c r="G8" s="90">
        <v>2018</v>
      </c>
      <c r="H8" s="90" t="s">
        <v>209</v>
      </c>
      <c r="I8" s="90">
        <v>1</v>
      </c>
      <c r="J8" s="90">
        <v>8</v>
      </c>
      <c r="K8" s="95">
        <v>4.5437547032733301</v>
      </c>
    </row>
    <row r="9" spans="1:21" ht="15.75" customHeight="1">
      <c r="A9" s="88" t="s">
        <v>16</v>
      </c>
      <c r="B9" s="89"/>
      <c r="C9" s="91" t="s">
        <v>74</v>
      </c>
      <c r="D9" s="90" t="s">
        <v>205</v>
      </c>
      <c r="E9" s="90" t="s">
        <v>205</v>
      </c>
      <c r="F9" s="90" t="s">
        <v>212</v>
      </c>
      <c r="G9" s="90">
        <v>2021</v>
      </c>
      <c r="H9" s="90" t="s">
        <v>209</v>
      </c>
      <c r="I9" s="90">
        <v>1</v>
      </c>
      <c r="J9" s="90">
        <v>8</v>
      </c>
      <c r="K9" s="95">
        <v>5</v>
      </c>
    </row>
    <row r="10" spans="1:21" ht="15.75" customHeight="1">
      <c r="A10" s="88" t="s">
        <v>16</v>
      </c>
      <c r="B10" s="89"/>
      <c r="C10" s="91" t="s">
        <v>80</v>
      </c>
      <c r="D10" s="90" t="s">
        <v>205</v>
      </c>
      <c r="E10" s="90" t="s">
        <v>205</v>
      </c>
      <c r="F10" s="92" t="s">
        <v>213</v>
      </c>
      <c r="G10" s="90">
        <v>2019</v>
      </c>
      <c r="H10" s="90" t="s">
        <v>209</v>
      </c>
      <c r="I10" s="90">
        <v>1</v>
      </c>
      <c r="J10" s="90">
        <v>8</v>
      </c>
      <c r="K10" s="95">
        <v>5</v>
      </c>
    </row>
    <row r="11" spans="1:21" ht="15.75" customHeight="1">
      <c r="A11" s="88" t="s">
        <v>16</v>
      </c>
      <c r="B11" s="89"/>
      <c r="C11" s="121" t="s">
        <v>87</v>
      </c>
      <c r="D11" s="90" t="s">
        <v>205</v>
      </c>
      <c r="E11" s="90" t="s">
        <v>205</v>
      </c>
      <c r="F11" s="90" t="s">
        <v>206</v>
      </c>
      <c r="G11" s="90">
        <v>2017</v>
      </c>
      <c r="H11" s="90" t="s">
        <v>209</v>
      </c>
      <c r="I11" s="90">
        <v>1</v>
      </c>
      <c r="J11" s="90">
        <v>8</v>
      </c>
      <c r="K11" s="124">
        <v>9.4713952256466705</v>
      </c>
    </row>
    <row r="12" spans="1:21" ht="15.75" customHeight="1">
      <c r="A12" s="88" t="s">
        <v>16</v>
      </c>
      <c r="B12" s="89"/>
      <c r="C12" s="129"/>
      <c r="D12" s="90" t="s">
        <v>205</v>
      </c>
      <c r="E12" s="90" t="s">
        <v>205</v>
      </c>
      <c r="F12" s="90" t="s">
        <v>208</v>
      </c>
      <c r="G12" s="90">
        <v>2018</v>
      </c>
      <c r="H12" s="90" t="s">
        <v>209</v>
      </c>
      <c r="I12" s="90">
        <v>1</v>
      </c>
      <c r="J12" s="90"/>
      <c r="K12" s="125"/>
    </row>
    <row r="13" spans="1:21" ht="15.75" customHeight="1">
      <c r="A13" s="88" t="s">
        <v>16</v>
      </c>
      <c r="B13" s="89"/>
      <c r="C13" s="130"/>
      <c r="D13" s="90" t="s">
        <v>205</v>
      </c>
      <c r="E13" s="90" t="s">
        <v>205</v>
      </c>
      <c r="F13" s="90" t="s">
        <v>214</v>
      </c>
      <c r="G13" s="90">
        <v>2021</v>
      </c>
      <c r="H13" s="90" t="s">
        <v>209</v>
      </c>
      <c r="I13" s="90">
        <v>1</v>
      </c>
      <c r="J13" s="90">
        <v>8</v>
      </c>
      <c r="K13" s="126"/>
    </row>
    <row r="14" spans="1:21" ht="15.75" customHeight="1">
      <c r="A14" s="88" t="s">
        <v>16</v>
      </c>
      <c r="B14" s="89"/>
      <c r="C14" s="121" t="s">
        <v>92</v>
      </c>
      <c r="D14" s="90" t="s">
        <v>205</v>
      </c>
      <c r="E14" s="90" t="s">
        <v>205</v>
      </c>
      <c r="F14" s="90" t="s">
        <v>208</v>
      </c>
      <c r="G14" s="90">
        <v>2018</v>
      </c>
      <c r="H14" s="90" t="s">
        <v>209</v>
      </c>
      <c r="I14" s="90">
        <v>1</v>
      </c>
      <c r="J14" s="90">
        <v>8</v>
      </c>
      <c r="K14" s="124">
        <v>9.4233700038333303</v>
      </c>
    </row>
    <row r="15" spans="1:21" ht="15.75" customHeight="1">
      <c r="A15" s="88" t="s">
        <v>16</v>
      </c>
      <c r="B15" s="89"/>
      <c r="C15" s="130"/>
      <c r="D15" s="90" t="s">
        <v>205</v>
      </c>
      <c r="E15" s="90" t="s">
        <v>205</v>
      </c>
      <c r="F15" s="90" t="s">
        <v>214</v>
      </c>
      <c r="G15" s="90">
        <v>2021</v>
      </c>
      <c r="H15" s="90" t="s">
        <v>209</v>
      </c>
      <c r="I15" s="90">
        <v>1</v>
      </c>
      <c r="J15" s="90">
        <v>122</v>
      </c>
      <c r="K15" s="126"/>
    </row>
    <row r="16" spans="1:21" ht="15.75" customHeight="1">
      <c r="A16" s="88" t="s">
        <v>16</v>
      </c>
      <c r="B16" s="89"/>
      <c r="C16" s="121" t="s">
        <v>100</v>
      </c>
      <c r="D16" s="90" t="s">
        <v>205</v>
      </c>
      <c r="E16" s="90" t="s">
        <v>205</v>
      </c>
      <c r="F16" s="90" t="s">
        <v>215</v>
      </c>
      <c r="G16" s="90">
        <v>2018</v>
      </c>
      <c r="H16" s="90" t="s">
        <v>209</v>
      </c>
      <c r="I16" s="90">
        <v>1</v>
      </c>
      <c r="J16" s="90">
        <v>8</v>
      </c>
      <c r="K16" s="124">
        <v>16.4849733428333</v>
      </c>
    </row>
    <row r="17" spans="1:11" ht="15.75" customHeight="1">
      <c r="A17" s="88" t="s">
        <v>16</v>
      </c>
      <c r="B17" s="89"/>
      <c r="C17" s="130"/>
      <c r="D17" s="90" t="s">
        <v>205</v>
      </c>
      <c r="E17" s="90" t="s">
        <v>205</v>
      </c>
      <c r="F17" s="90"/>
      <c r="G17" s="90">
        <v>2017</v>
      </c>
      <c r="H17" s="90" t="s">
        <v>209</v>
      </c>
      <c r="I17" s="90">
        <v>1</v>
      </c>
      <c r="J17" s="90">
        <v>8</v>
      </c>
      <c r="K17" s="126"/>
    </row>
    <row r="18" spans="1:11" ht="15.75" customHeight="1">
      <c r="A18" s="88" t="s">
        <v>16</v>
      </c>
      <c r="B18" s="89"/>
      <c r="C18" s="121" t="s">
        <v>103</v>
      </c>
      <c r="D18" s="90"/>
      <c r="E18" s="90"/>
      <c r="F18" s="90"/>
      <c r="G18" s="90"/>
      <c r="H18" s="90"/>
      <c r="I18" s="90"/>
      <c r="J18" s="90"/>
      <c r="K18" s="95"/>
    </row>
    <row r="19" spans="1:11" ht="15.75" customHeight="1">
      <c r="A19" s="88" t="s">
        <v>16</v>
      </c>
      <c r="B19" s="89"/>
      <c r="C19" s="129"/>
      <c r="D19" s="90"/>
      <c r="E19" s="90"/>
      <c r="F19" s="90"/>
      <c r="G19" s="90"/>
      <c r="H19" s="90"/>
      <c r="I19" s="90"/>
      <c r="J19" s="90"/>
      <c r="K19" s="95"/>
    </row>
    <row r="20" spans="1:11" ht="15.75" customHeight="1">
      <c r="A20" s="88" t="s">
        <v>16</v>
      </c>
      <c r="B20" s="89"/>
      <c r="C20" s="130"/>
      <c r="D20" s="90" t="s">
        <v>205</v>
      </c>
      <c r="E20" s="90" t="s">
        <v>205</v>
      </c>
      <c r="F20" s="90" t="s">
        <v>216</v>
      </c>
      <c r="G20" s="90">
        <v>2017</v>
      </c>
      <c r="H20" s="90" t="s">
        <v>209</v>
      </c>
      <c r="I20" s="90">
        <v>1</v>
      </c>
      <c r="J20" s="90">
        <v>8</v>
      </c>
      <c r="K20" s="95">
        <v>8.73300744026667</v>
      </c>
    </row>
    <row r="21" spans="1:11" ht="15.75" customHeight="1">
      <c r="A21" s="88" t="s">
        <v>16</v>
      </c>
      <c r="B21" s="89"/>
      <c r="C21" s="121" t="s">
        <v>123</v>
      </c>
      <c r="D21" s="90" t="s">
        <v>205</v>
      </c>
      <c r="E21" s="90" t="s">
        <v>205</v>
      </c>
      <c r="F21" s="90" t="s">
        <v>208</v>
      </c>
      <c r="G21" s="90">
        <v>2018</v>
      </c>
      <c r="H21" s="90" t="s">
        <v>209</v>
      </c>
      <c r="I21" s="90">
        <v>1</v>
      </c>
      <c r="J21" s="90">
        <v>8</v>
      </c>
      <c r="K21" s="124">
        <v>7.2435936532399996</v>
      </c>
    </row>
    <row r="22" spans="1:11" ht="15.75" customHeight="1">
      <c r="A22" s="88" t="s">
        <v>16</v>
      </c>
      <c r="B22" s="89"/>
      <c r="C22" s="129"/>
      <c r="D22" s="90"/>
      <c r="E22" s="90"/>
      <c r="F22" s="90" t="s">
        <v>212</v>
      </c>
      <c r="G22" s="90">
        <v>2021</v>
      </c>
      <c r="H22" s="90"/>
      <c r="I22" s="90">
        <v>1</v>
      </c>
      <c r="J22" s="90">
        <v>8</v>
      </c>
      <c r="K22" s="125"/>
    </row>
    <row r="23" spans="1:11" ht="15.75" customHeight="1">
      <c r="A23" s="88" t="s">
        <v>16</v>
      </c>
      <c r="B23" s="89"/>
      <c r="C23" s="129"/>
      <c r="D23" s="90" t="s">
        <v>205</v>
      </c>
      <c r="E23" s="90" t="s">
        <v>205</v>
      </c>
      <c r="F23" s="90" t="s">
        <v>206</v>
      </c>
      <c r="G23" s="90">
        <v>2017</v>
      </c>
      <c r="H23" s="90" t="s">
        <v>209</v>
      </c>
      <c r="I23" s="90">
        <v>1</v>
      </c>
      <c r="J23" s="90">
        <v>8</v>
      </c>
      <c r="K23" s="126"/>
    </row>
    <row r="24" spans="1:11" ht="15.75" customHeight="1">
      <c r="A24" s="88" t="s">
        <v>16</v>
      </c>
      <c r="B24" s="60"/>
      <c r="C24" s="93" t="s">
        <v>135</v>
      </c>
      <c r="D24" s="94"/>
      <c r="E24" s="90" t="s">
        <v>205</v>
      </c>
      <c r="F24" s="90" t="s">
        <v>205</v>
      </c>
      <c r="G24" s="90" t="s">
        <v>206</v>
      </c>
      <c r="H24" s="90">
        <v>2017</v>
      </c>
      <c r="I24" s="90" t="s">
        <v>209</v>
      </c>
      <c r="J24" s="90">
        <v>1</v>
      </c>
      <c r="K24" s="90">
        <v>8</v>
      </c>
    </row>
    <row r="25" spans="1:11" ht="15.75" customHeight="1">
      <c r="A25" s="88" t="s">
        <v>16</v>
      </c>
      <c r="B25" s="60"/>
      <c r="C25" s="93" t="s">
        <v>138</v>
      </c>
      <c r="D25" s="94"/>
      <c r="E25" s="90" t="s">
        <v>205</v>
      </c>
      <c r="F25" s="90" t="s">
        <v>205</v>
      </c>
      <c r="G25" s="90" t="s">
        <v>208</v>
      </c>
      <c r="H25" s="90">
        <v>2018</v>
      </c>
      <c r="I25" s="90" t="s">
        <v>209</v>
      </c>
      <c r="J25" s="90">
        <v>1</v>
      </c>
      <c r="K25" s="90">
        <v>8</v>
      </c>
    </row>
    <row r="26" spans="1:11" ht="15.75" customHeight="1">
      <c r="A26" s="88" t="s">
        <v>16</v>
      </c>
      <c r="B26" s="89"/>
      <c r="C26" s="122" t="s">
        <v>139</v>
      </c>
      <c r="D26" s="90" t="s">
        <v>205</v>
      </c>
      <c r="E26" s="90" t="s">
        <v>205</v>
      </c>
      <c r="F26" s="90" t="s">
        <v>208</v>
      </c>
      <c r="G26" s="90">
        <v>2018</v>
      </c>
      <c r="H26" s="90" t="s">
        <v>209</v>
      </c>
      <c r="I26" s="90">
        <v>1</v>
      </c>
      <c r="J26" s="90">
        <v>8</v>
      </c>
      <c r="K26" s="124">
        <v>19.4157756950733</v>
      </c>
    </row>
    <row r="27" spans="1:11" ht="15.75" customHeight="1">
      <c r="A27" s="88" t="s">
        <v>16</v>
      </c>
      <c r="B27" s="89"/>
      <c r="C27" s="130"/>
      <c r="D27" s="90" t="s">
        <v>205</v>
      </c>
      <c r="E27" s="90" t="s">
        <v>205</v>
      </c>
      <c r="F27" s="90" t="s">
        <v>206</v>
      </c>
      <c r="G27" s="90">
        <v>2017</v>
      </c>
      <c r="H27" s="90" t="s">
        <v>209</v>
      </c>
      <c r="I27" s="90">
        <v>1</v>
      </c>
      <c r="J27" s="90">
        <v>8</v>
      </c>
      <c r="K27" s="126"/>
    </row>
    <row r="28" spans="1:11" ht="15.75" customHeight="1">
      <c r="A28" s="88" t="s">
        <v>16</v>
      </c>
      <c r="B28" s="89"/>
      <c r="C28" s="121" t="s">
        <v>142</v>
      </c>
      <c r="D28" s="90" t="s">
        <v>205</v>
      </c>
      <c r="E28" s="90" t="s">
        <v>205</v>
      </c>
      <c r="F28" s="90" t="s">
        <v>208</v>
      </c>
      <c r="G28" s="90">
        <v>2018</v>
      </c>
      <c r="H28" s="90" t="s">
        <v>209</v>
      </c>
      <c r="I28" s="90">
        <v>1</v>
      </c>
      <c r="J28" s="90">
        <v>8</v>
      </c>
      <c r="K28" s="124">
        <v>23.816718554533299</v>
      </c>
    </row>
    <row r="29" spans="1:11" ht="15.75" customHeight="1">
      <c r="A29" s="88" t="s">
        <v>16</v>
      </c>
      <c r="B29" s="89"/>
      <c r="C29" s="130"/>
      <c r="D29" s="90" t="s">
        <v>205</v>
      </c>
      <c r="E29" s="90" t="s">
        <v>205</v>
      </c>
      <c r="F29" s="90" t="s">
        <v>214</v>
      </c>
      <c r="G29" s="90">
        <v>2021</v>
      </c>
      <c r="H29" s="90" t="s">
        <v>209</v>
      </c>
      <c r="I29" s="90">
        <v>1</v>
      </c>
      <c r="J29" s="90">
        <v>122</v>
      </c>
      <c r="K29" s="126"/>
    </row>
    <row r="30" spans="1:11" ht="15.75" customHeight="1">
      <c r="A30" s="88" t="s">
        <v>16</v>
      </c>
      <c r="B30" s="89"/>
      <c r="C30" s="91" t="s">
        <v>148</v>
      </c>
      <c r="D30" s="90" t="s">
        <v>205</v>
      </c>
      <c r="E30" s="90" t="s">
        <v>205</v>
      </c>
      <c r="F30" s="90" t="s">
        <v>407</v>
      </c>
      <c r="G30" s="90">
        <v>2021</v>
      </c>
      <c r="H30" s="90" t="s">
        <v>209</v>
      </c>
      <c r="I30" s="90">
        <v>1</v>
      </c>
      <c r="J30" s="90">
        <v>122</v>
      </c>
      <c r="K30" s="95"/>
    </row>
    <row r="31" spans="1:11" ht="15.75" customHeight="1">
      <c r="A31" s="88" t="s">
        <v>16</v>
      </c>
      <c r="B31" s="89"/>
      <c r="C31" s="91" t="s">
        <v>151</v>
      </c>
      <c r="D31" s="90" t="s">
        <v>205</v>
      </c>
      <c r="E31" s="90" t="s">
        <v>205</v>
      </c>
      <c r="F31" s="90" t="s">
        <v>206</v>
      </c>
      <c r="G31" s="90">
        <v>2017</v>
      </c>
      <c r="H31" s="90" t="s">
        <v>209</v>
      </c>
      <c r="I31" s="90">
        <v>1</v>
      </c>
      <c r="J31" s="90">
        <v>8</v>
      </c>
      <c r="K31" s="95">
        <v>22.166483465513299</v>
      </c>
    </row>
    <row r="32" spans="1:11" ht="15.75" customHeight="1">
      <c r="A32" s="88" t="s">
        <v>16</v>
      </c>
      <c r="B32" s="89"/>
      <c r="C32" s="121" t="s">
        <v>153</v>
      </c>
      <c r="D32" s="90" t="s">
        <v>205</v>
      </c>
      <c r="E32" s="90" t="s">
        <v>205</v>
      </c>
      <c r="F32" s="90" t="s">
        <v>208</v>
      </c>
      <c r="G32" s="90">
        <v>2018</v>
      </c>
      <c r="H32" s="90" t="s">
        <v>209</v>
      </c>
      <c r="I32" s="90">
        <v>1</v>
      </c>
      <c r="J32" s="90">
        <v>8</v>
      </c>
      <c r="K32" s="124">
        <v>22.166483465513299</v>
      </c>
    </row>
    <row r="33" spans="1:11" ht="15.75" customHeight="1">
      <c r="A33" s="88" t="s">
        <v>16</v>
      </c>
      <c r="B33" s="89"/>
      <c r="C33" s="129"/>
      <c r="D33" s="90"/>
      <c r="E33" s="90"/>
      <c r="F33" s="90"/>
      <c r="G33" s="90"/>
      <c r="H33" s="90"/>
      <c r="I33" s="90"/>
      <c r="J33" s="90"/>
      <c r="K33" s="125"/>
    </row>
    <row r="34" spans="1:11" ht="15.75" customHeight="1">
      <c r="A34" s="88" t="s">
        <v>16</v>
      </c>
      <c r="B34" s="89"/>
      <c r="C34" s="130"/>
      <c r="D34" s="90" t="s">
        <v>205</v>
      </c>
      <c r="E34" s="90" t="s">
        <v>205</v>
      </c>
      <c r="F34" s="90" t="s">
        <v>206</v>
      </c>
      <c r="G34" s="90">
        <v>2017</v>
      </c>
      <c r="H34" s="90" t="s">
        <v>209</v>
      </c>
      <c r="I34" s="90">
        <v>1</v>
      </c>
      <c r="J34" s="90">
        <v>8</v>
      </c>
      <c r="K34" s="126"/>
    </row>
    <row r="35" spans="1:11" ht="15.75" customHeight="1">
      <c r="A35" s="88" t="s">
        <v>16</v>
      </c>
      <c r="B35" s="89"/>
      <c r="C35" s="91" t="s">
        <v>155</v>
      </c>
      <c r="D35" s="90" t="s">
        <v>205</v>
      </c>
      <c r="E35" s="90" t="s">
        <v>205</v>
      </c>
      <c r="F35" s="90" t="s">
        <v>217</v>
      </c>
      <c r="G35" s="90">
        <v>2021</v>
      </c>
      <c r="H35" s="90" t="s">
        <v>209</v>
      </c>
      <c r="I35" s="90">
        <v>1</v>
      </c>
      <c r="J35" s="90">
        <v>122</v>
      </c>
      <c r="K35" s="95"/>
    </row>
    <row r="36" spans="1:11" ht="15.75" customHeight="1">
      <c r="A36" s="88" t="s">
        <v>16</v>
      </c>
      <c r="B36" s="89"/>
      <c r="C36" s="121" t="s">
        <v>158</v>
      </c>
      <c r="D36" s="90" t="s">
        <v>205</v>
      </c>
      <c r="E36" s="90" t="s">
        <v>205</v>
      </c>
      <c r="F36" s="90" t="s">
        <v>208</v>
      </c>
      <c r="G36" s="90">
        <v>2018</v>
      </c>
      <c r="H36" s="90" t="s">
        <v>209</v>
      </c>
      <c r="I36" s="90">
        <v>1</v>
      </c>
      <c r="J36" s="90">
        <v>8</v>
      </c>
      <c r="K36" s="124">
        <v>22.166483465513299</v>
      </c>
    </row>
    <row r="37" spans="1:11" ht="15.75" customHeight="1">
      <c r="A37" s="88" t="s">
        <v>16</v>
      </c>
      <c r="B37" s="89"/>
      <c r="C37" s="129"/>
      <c r="D37" s="90" t="s">
        <v>205</v>
      </c>
      <c r="E37" s="90" t="s">
        <v>205</v>
      </c>
      <c r="F37" s="90" t="s">
        <v>212</v>
      </c>
      <c r="G37" s="90">
        <v>2021</v>
      </c>
      <c r="H37" s="90" t="s">
        <v>209</v>
      </c>
      <c r="I37" s="90">
        <v>1</v>
      </c>
      <c r="J37" s="90">
        <v>122</v>
      </c>
      <c r="K37" s="125"/>
    </row>
    <row r="38" spans="1:11" ht="15.75" customHeight="1">
      <c r="A38" s="88" t="s">
        <v>16</v>
      </c>
      <c r="B38" s="89"/>
      <c r="C38" s="130"/>
      <c r="D38" s="90" t="s">
        <v>205</v>
      </c>
      <c r="E38" s="90" t="s">
        <v>205</v>
      </c>
      <c r="F38" s="90" t="s">
        <v>218</v>
      </c>
      <c r="G38" s="90">
        <v>2019</v>
      </c>
      <c r="H38" s="90" t="s">
        <v>209</v>
      </c>
      <c r="I38" s="90">
        <v>1</v>
      </c>
      <c r="J38" s="90">
        <v>8</v>
      </c>
      <c r="K38" s="126"/>
    </row>
    <row r="39" spans="1:11" ht="15.75" customHeight="1">
      <c r="A39" s="88" t="s">
        <v>16</v>
      </c>
      <c r="B39" s="89"/>
      <c r="C39" s="121" t="s">
        <v>166</v>
      </c>
      <c r="D39" s="90" t="s">
        <v>205</v>
      </c>
      <c r="E39" s="90" t="s">
        <v>205</v>
      </c>
      <c r="F39" s="90" t="s">
        <v>208</v>
      </c>
      <c r="G39" s="90">
        <v>2018</v>
      </c>
      <c r="H39" s="90" t="s">
        <v>209</v>
      </c>
      <c r="I39" s="90">
        <v>1</v>
      </c>
      <c r="J39" s="90">
        <v>8</v>
      </c>
      <c r="K39" s="124">
        <v>22.166483465513299</v>
      </c>
    </row>
    <row r="40" spans="1:11" ht="15.75" customHeight="1">
      <c r="A40" s="88" t="s">
        <v>16</v>
      </c>
      <c r="B40" s="89"/>
      <c r="C40" s="129"/>
      <c r="D40" s="90" t="s">
        <v>205</v>
      </c>
      <c r="E40" s="90" t="s">
        <v>205</v>
      </c>
      <c r="F40" s="90" t="s">
        <v>212</v>
      </c>
      <c r="G40" s="90">
        <v>2021</v>
      </c>
      <c r="H40" s="90" t="s">
        <v>209</v>
      </c>
      <c r="I40" s="90">
        <v>1</v>
      </c>
      <c r="J40" s="90">
        <v>122</v>
      </c>
      <c r="K40" s="125"/>
    </row>
    <row r="41" spans="1:11" ht="15.75" customHeight="1">
      <c r="A41" s="88" t="s">
        <v>16</v>
      </c>
      <c r="B41" s="89"/>
      <c r="C41" s="130"/>
      <c r="D41" s="90" t="s">
        <v>205</v>
      </c>
      <c r="E41" s="90" t="s">
        <v>205</v>
      </c>
      <c r="F41" s="90" t="s">
        <v>218</v>
      </c>
      <c r="G41" s="90">
        <v>2019</v>
      </c>
      <c r="H41" s="90" t="s">
        <v>209</v>
      </c>
      <c r="I41" s="90">
        <v>1</v>
      </c>
      <c r="J41" s="90">
        <v>8</v>
      </c>
      <c r="K41" s="126"/>
    </row>
    <row r="42" spans="1:11" ht="15.75" customHeight="1">
      <c r="A42" s="88" t="s">
        <v>16</v>
      </c>
      <c r="B42" s="89"/>
      <c r="C42" s="121" t="s">
        <v>169</v>
      </c>
      <c r="D42" s="90" t="s">
        <v>205</v>
      </c>
      <c r="E42" s="90" t="s">
        <v>205</v>
      </c>
      <c r="F42" s="90" t="s">
        <v>215</v>
      </c>
      <c r="G42" s="90">
        <v>2018</v>
      </c>
      <c r="H42" s="90" t="s">
        <v>209</v>
      </c>
      <c r="I42" s="90">
        <v>1</v>
      </c>
      <c r="J42" s="90">
        <v>8</v>
      </c>
      <c r="K42" s="124">
        <v>8.7033076320399996</v>
      </c>
    </row>
    <row r="43" spans="1:11" ht="15.75" customHeight="1">
      <c r="A43" s="88" t="s">
        <v>16</v>
      </c>
      <c r="B43" s="89"/>
      <c r="C43" s="129"/>
      <c r="D43" s="90" t="s">
        <v>205</v>
      </c>
      <c r="E43" s="90" t="s">
        <v>205</v>
      </c>
      <c r="F43" s="90" t="s">
        <v>218</v>
      </c>
      <c r="G43" s="90">
        <v>2019</v>
      </c>
      <c r="H43" s="90" t="s">
        <v>209</v>
      </c>
      <c r="I43" s="90">
        <v>1</v>
      </c>
      <c r="J43" s="90">
        <v>8</v>
      </c>
      <c r="K43" s="127"/>
    </row>
    <row r="44" spans="1:11" ht="15.75" customHeight="1">
      <c r="A44" s="88" t="s">
        <v>16</v>
      </c>
      <c r="B44" s="89"/>
      <c r="C44" s="130"/>
      <c r="D44" s="90" t="s">
        <v>205</v>
      </c>
      <c r="E44" s="90" t="s">
        <v>205</v>
      </c>
      <c r="F44" s="90" t="s">
        <v>208</v>
      </c>
      <c r="G44" s="90">
        <v>2018</v>
      </c>
      <c r="H44" s="90" t="s">
        <v>209</v>
      </c>
      <c r="I44" s="90">
        <v>1</v>
      </c>
      <c r="J44" s="90">
        <v>8</v>
      </c>
      <c r="K44" s="128"/>
    </row>
    <row r="45" spans="1:11" ht="15.75" customHeight="1">
      <c r="A45" s="88" t="s">
        <v>16</v>
      </c>
      <c r="B45" s="89"/>
      <c r="C45" s="121" t="s">
        <v>172</v>
      </c>
      <c r="D45" s="90" t="s">
        <v>205</v>
      </c>
      <c r="E45" s="90" t="s">
        <v>205</v>
      </c>
      <c r="F45" s="90" t="s">
        <v>212</v>
      </c>
      <c r="G45" s="90">
        <v>2021</v>
      </c>
      <c r="H45" s="90" t="s">
        <v>209</v>
      </c>
      <c r="I45" s="90">
        <v>1</v>
      </c>
      <c r="J45" s="90">
        <v>122</v>
      </c>
      <c r="K45" s="124">
        <v>22.166483465513299</v>
      </c>
    </row>
    <row r="46" spans="1:11" ht="15.75" customHeight="1">
      <c r="A46" s="88" t="s">
        <v>16</v>
      </c>
      <c r="B46" s="89"/>
      <c r="C46" s="129"/>
      <c r="D46" s="90" t="s">
        <v>205</v>
      </c>
      <c r="E46" s="90" t="s">
        <v>205</v>
      </c>
      <c r="F46" s="90" t="s">
        <v>212</v>
      </c>
      <c r="G46" s="90">
        <v>2021</v>
      </c>
      <c r="H46" s="90" t="s">
        <v>209</v>
      </c>
      <c r="I46" s="90">
        <v>1</v>
      </c>
      <c r="J46" s="90">
        <v>122</v>
      </c>
      <c r="K46" s="125"/>
    </row>
    <row r="47" spans="1:11" ht="15.75" customHeight="1">
      <c r="A47" s="88" t="s">
        <v>16</v>
      </c>
      <c r="B47" s="89"/>
      <c r="C47" s="130"/>
      <c r="D47" s="90" t="s">
        <v>205</v>
      </c>
      <c r="E47" s="90" t="s">
        <v>205</v>
      </c>
      <c r="F47" s="90" t="s">
        <v>218</v>
      </c>
      <c r="G47" s="90">
        <v>2019</v>
      </c>
      <c r="H47" s="90" t="s">
        <v>209</v>
      </c>
      <c r="I47" s="90">
        <v>1</v>
      </c>
      <c r="J47" s="90">
        <v>8</v>
      </c>
      <c r="K47" s="126"/>
    </row>
    <row r="48" spans="1:11" ht="15.75" customHeight="1">
      <c r="A48" s="88" t="s">
        <v>16</v>
      </c>
      <c r="B48" s="89"/>
      <c r="C48" s="121" t="s">
        <v>183</v>
      </c>
      <c r="D48" s="90" t="s">
        <v>205</v>
      </c>
      <c r="E48" s="90" t="s">
        <v>205</v>
      </c>
      <c r="F48" s="90" t="s">
        <v>215</v>
      </c>
      <c r="G48" s="90">
        <v>2018</v>
      </c>
      <c r="H48" s="90" t="s">
        <v>209</v>
      </c>
      <c r="I48" s="90">
        <v>1</v>
      </c>
      <c r="J48" s="90">
        <v>8</v>
      </c>
      <c r="K48" s="124">
        <v>8.7033076320399996</v>
      </c>
    </row>
    <row r="49" spans="1:11" ht="15.75" customHeight="1">
      <c r="A49" s="88" t="s">
        <v>16</v>
      </c>
      <c r="B49" s="89"/>
      <c r="C49" s="122"/>
      <c r="D49" s="90"/>
      <c r="E49" s="90"/>
      <c r="F49" s="90"/>
      <c r="G49" s="90"/>
      <c r="H49" s="90"/>
      <c r="I49" s="90"/>
      <c r="J49" s="90"/>
      <c r="K49" s="127"/>
    </row>
    <row r="50" spans="1:11" ht="15.75" customHeight="1">
      <c r="A50" s="88" t="s">
        <v>16</v>
      </c>
      <c r="B50" s="89"/>
      <c r="C50" s="123"/>
      <c r="D50" s="90" t="s">
        <v>205</v>
      </c>
      <c r="E50" s="90" t="s">
        <v>205</v>
      </c>
      <c r="F50" s="90" t="s">
        <v>206</v>
      </c>
      <c r="G50" s="90">
        <v>2017</v>
      </c>
      <c r="H50" s="90" t="s">
        <v>209</v>
      </c>
      <c r="I50" s="90">
        <v>1</v>
      </c>
      <c r="J50" s="90">
        <v>8</v>
      </c>
      <c r="K50" s="128"/>
    </row>
    <row r="51" spans="1:11" ht="15.75" customHeight="1"/>
    <row r="52" spans="1:11" ht="15.75" customHeight="1"/>
    <row r="53" spans="1:11" ht="15.75" customHeight="1"/>
    <row r="54" spans="1:11" ht="15.75" customHeight="1"/>
    <row r="55" spans="1:11" ht="15.75" customHeight="1"/>
    <row r="56" spans="1:11" ht="15.75" customHeight="1"/>
    <row r="57" spans="1:11" ht="15.75" customHeight="1"/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</sheetData>
  <mergeCells count="29">
    <mergeCell ref="B1:K1"/>
    <mergeCell ref="B2:K2"/>
    <mergeCell ref="C5:C7"/>
    <mergeCell ref="C11:C13"/>
    <mergeCell ref="C14:C15"/>
    <mergeCell ref="C39:C41"/>
    <mergeCell ref="C42:C44"/>
    <mergeCell ref="C45:C47"/>
    <mergeCell ref="C16:C17"/>
    <mergeCell ref="C18:C20"/>
    <mergeCell ref="C21:C23"/>
    <mergeCell ref="C26:C27"/>
    <mergeCell ref="C28:C29"/>
    <mergeCell ref="C48:C50"/>
    <mergeCell ref="K5:K7"/>
    <mergeCell ref="K11:K13"/>
    <mergeCell ref="K14:K15"/>
    <mergeCell ref="K16:K17"/>
    <mergeCell ref="K21:K23"/>
    <mergeCell ref="K26:K27"/>
    <mergeCell ref="K28:K29"/>
    <mergeCell ref="K32:K34"/>
    <mergeCell ref="K36:K38"/>
    <mergeCell ref="K39:K41"/>
    <mergeCell ref="K42:K44"/>
    <mergeCell ref="K45:K47"/>
    <mergeCell ref="K48:K50"/>
    <mergeCell ref="C32:C34"/>
    <mergeCell ref="C36:C38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8"/>
  <sheetViews>
    <sheetView workbookViewId="0">
      <selection activeCell="D23" sqref="D23"/>
    </sheetView>
  </sheetViews>
  <sheetFormatPr defaultColWidth="14.453125" defaultRowHeight="15" customHeight="1"/>
  <cols>
    <col min="1" max="1" width="11.81640625" customWidth="1"/>
    <col min="2" max="2" width="14.81640625" customWidth="1"/>
    <col min="3" max="4" width="23.81640625" customWidth="1"/>
    <col min="5" max="5" width="16.54296875" customWidth="1"/>
    <col min="6" max="7" width="16.453125" customWidth="1"/>
    <col min="8" max="8" width="11.7265625" customWidth="1"/>
    <col min="9" max="9" width="11.26953125" customWidth="1"/>
    <col min="10" max="10" width="10.81640625" customWidth="1"/>
    <col min="11" max="11" width="11.54296875" customWidth="1"/>
    <col min="12" max="26" width="8.7265625" customWidth="1"/>
  </cols>
  <sheetData>
    <row r="1" spans="1:21" ht="14.5">
      <c r="B1" s="116" t="s">
        <v>219</v>
      </c>
      <c r="C1" s="117"/>
      <c r="D1" s="117"/>
      <c r="E1" s="117"/>
      <c r="F1" s="117"/>
      <c r="G1" s="117"/>
      <c r="H1" s="117"/>
      <c r="I1" s="117"/>
      <c r="J1" s="117"/>
      <c r="K1" s="117"/>
      <c r="L1" s="3"/>
      <c r="M1" s="3"/>
      <c r="N1" s="3"/>
      <c r="O1" s="3"/>
    </row>
    <row r="2" spans="1:21">
      <c r="B2" s="116" t="s">
        <v>220</v>
      </c>
      <c r="C2" s="117"/>
      <c r="D2" s="117"/>
      <c r="E2" s="117"/>
      <c r="F2" s="117"/>
      <c r="G2" s="117"/>
      <c r="H2" s="117"/>
      <c r="I2" s="117"/>
      <c r="J2" s="117"/>
      <c r="K2" s="117"/>
      <c r="L2" s="3"/>
      <c r="M2" s="3"/>
      <c r="N2" s="3"/>
      <c r="O2" s="47"/>
      <c r="P2" s="47"/>
      <c r="Q2" s="47"/>
      <c r="R2" s="47"/>
      <c r="S2" s="47"/>
      <c r="T2" s="47"/>
    </row>
    <row r="3" spans="1:21" ht="15.5">
      <c r="U3" s="48"/>
    </row>
    <row r="4" spans="1:21" ht="29">
      <c r="A4" s="53" t="s">
        <v>3</v>
      </c>
      <c r="B4" s="54" t="s">
        <v>4</v>
      </c>
      <c r="C4" s="4" t="s">
        <v>5</v>
      </c>
      <c r="D4" s="4" t="s">
        <v>197</v>
      </c>
      <c r="E4" s="4" t="s">
        <v>198</v>
      </c>
      <c r="F4" s="4" t="s">
        <v>199</v>
      </c>
      <c r="G4" s="4" t="s">
        <v>200</v>
      </c>
      <c r="H4" s="4" t="s">
        <v>201</v>
      </c>
      <c r="I4" s="4" t="s">
        <v>202</v>
      </c>
      <c r="J4" s="4" t="s">
        <v>203</v>
      </c>
      <c r="K4" s="4" t="s">
        <v>221</v>
      </c>
      <c r="U4" s="48"/>
    </row>
    <row r="5" spans="1:21" s="1" customFormat="1" ht="15.75" customHeight="1">
      <c r="A5" s="86" t="s">
        <v>16</v>
      </c>
      <c r="B5" s="43">
        <v>222</v>
      </c>
      <c r="C5" s="11" t="s">
        <v>56</v>
      </c>
      <c r="D5" s="17" t="s">
        <v>70</v>
      </c>
      <c r="E5" s="17" t="s">
        <v>70</v>
      </c>
      <c r="F5" s="17" t="s">
        <v>70</v>
      </c>
      <c r="G5" s="17" t="s">
        <v>70</v>
      </c>
      <c r="H5" s="17" t="s">
        <v>70</v>
      </c>
      <c r="I5" s="17" t="s">
        <v>70</v>
      </c>
      <c r="J5" s="17" t="s">
        <v>70</v>
      </c>
      <c r="K5" s="11"/>
    </row>
    <row r="6" spans="1:21" s="1" customFormat="1" ht="15.75" customHeight="1">
      <c r="A6" s="86" t="s">
        <v>16</v>
      </c>
      <c r="B6" s="43">
        <v>223</v>
      </c>
      <c r="C6" s="11" t="s">
        <v>69</v>
      </c>
      <c r="D6" s="17" t="s">
        <v>70</v>
      </c>
      <c r="E6" s="17" t="s">
        <v>70</v>
      </c>
      <c r="F6" s="17" t="s">
        <v>70</v>
      </c>
      <c r="G6" s="17" t="s">
        <v>70</v>
      </c>
      <c r="H6" s="17" t="s">
        <v>70</v>
      </c>
      <c r="I6" s="17" t="s">
        <v>70</v>
      </c>
      <c r="J6" s="17" t="s">
        <v>70</v>
      </c>
      <c r="K6" s="11"/>
    </row>
    <row r="7" spans="1:21" s="1" customFormat="1" ht="15.75" customHeight="1">
      <c r="A7" s="86" t="s">
        <v>16</v>
      </c>
      <c r="B7" s="43">
        <v>224</v>
      </c>
      <c r="C7" s="11" t="s">
        <v>74</v>
      </c>
      <c r="D7" s="17" t="s">
        <v>70</v>
      </c>
      <c r="E7" s="17" t="s">
        <v>70</v>
      </c>
      <c r="F7" s="17" t="s">
        <v>70</v>
      </c>
      <c r="G7" s="17" t="s">
        <v>70</v>
      </c>
      <c r="H7" s="17" t="s">
        <v>70</v>
      </c>
      <c r="I7" s="17" t="s">
        <v>70</v>
      </c>
      <c r="J7" s="17" t="s">
        <v>70</v>
      </c>
      <c r="K7" s="11"/>
    </row>
    <row r="8" spans="1:21" s="1" customFormat="1" ht="15.75" customHeight="1">
      <c r="A8" s="86" t="s">
        <v>16</v>
      </c>
      <c r="B8" s="43">
        <v>225</v>
      </c>
      <c r="C8" s="11" t="s">
        <v>80</v>
      </c>
      <c r="D8" s="17" t="s">
        <v>70</v>
      </c>
      <c r="E8" s="17" t="s">
        <v>70</v>
      </c>
      <c r="F8" s="17" t="s">
        <v>70</v>
      </c>
      <c r="G8" s="17" t="s">
        <v>70</v>
      </c>
      <c r="H8" s="17" t="s">
        <v>70</v>
      </c>
      <c r="I8" s="17" t="s">
        <v>70</v>
      </c>
      <c r="J8" s="17" t="s">
        <v>70</v>
      </c>
      <c r="K8" s="11"/>
    </row>
    <row r="9" spans="1:21" s="1" customFormat="1" ht="15.75" customHeight="1">
      <c r="A9" s="86" t="s">
        <v>16</v>
      </c>
      <c r="B9" s="43">
        <v>226</v>
      </c>
      <c r="C9" s="11" t="s">
        <v>87</v>
      </c>
      <c r="D9" s="17" t="s">
        <v>70</v>
      </c>
      <c r="E9" s="17" t="s">
        <v>70</v>
      </c>
      <c r="F9" s="17" t="s">
        <v>70</v>
      </c>
      <c r="G9" s="17" t="s">
        <v>70</v>
      </c>
      <c r="H9" s="17" t="s">
        <v>70</v>
      </c>
      <c r="I9" s="17" t="s">
        <v>70</v>
      </c>
      <c r="J9" s="17" t="s">
        <v>70</v>
      </c>
      <c r="K9" s="11"/>
    </row>
    <row r="10" spans="1:21" s="1" customFormat="1" ht="15.75" customHeight="1">
      <c r="A10" s="86" t="s">
        <v>16</v>
      </c>
      <c r="B10" s="43">
        <v>227</v>
      </c>
      <c r="C10" s="11" t="s">
        <v>92</v>
      </c>
      <c r="D10" s="17" t="s">
        <v>70</v>
      </c>
      <c r="E10" s="17" t="s">
        <v>70</v>
      </c>
      <c r="F10" s="17" t="s">
        <v>70</v>
      </c>
      <c r="G10" s="17" t="s">
        <v>70</v>
      </c>
      <c r="H10" s="17" t="s">
        <v>70</v>
      </c>
      <c r="I10" s="17" t="s">
        <v>70</v>
      </c>
      <c r="J10" s="17" t="s">
        <v>70</v>
      </c>
      <c r="K10" s="11"/>
    </row>
    <row r="11" spans="1:21" s="1" customFormat="1" ht="15.75" customHeight="1">
      <c r="A11" s="86" t="s">
        <v>16</v>
      </c>
      <c r="B11" s="43">
        <v>228</v>
      </c>
      <c r="C11" s="11" t="s">
        <v>100</v>
      </c>
      <c r="D11" s="17" t="s">
        <v>70</v>
      </c>
      <c r="E11" s="17" t="s">
        <v>70</v>
      </c>
      <c r="F11" s="17" t="s">
        <v>70</v>
      </c>
      <c r="G11" s="17" t="s">
        <v>70</v>
      </c>
      <c r="H11" s="17" t="s">
        <v>70</v>
      </c>
      <c r="I11" s="17" t="s">
        <v>70</v>
      </c>
      <c r="J11" s="17" t="s">
        <v>70</v>
      </c>
      <c r="K11" s="11"/>
    </row>
    <row r="12" spans="1:21" s="1" customFormat="1" ht="15.75" customHeight="1">
      <c r="A12" s="86" t="s">
        <v>16</v>
      </c>
      <c r="B12" s="43">
        <v>229</v>
      </c>
      <c r="C12" s="11" t="s">
        <v>103</v>
      </c>
      <c r="D12" s="17" t="s">
        <v>70</v>
      </c>
      <c r="E12" s="17" t="s">
        <v>70</v>
      </c>
      <c r="F12" s="17" t="s">
        <v>70</v>
      </c>
      <c r="G12" s="17" t="s">
        <v>70</v>
      </c>
      <c r="H12" s="17" t="s">
        <v>70</v>
      </c>
      <c r="I12" s="17" t="s">
        <v>70</v>
      </c>
      <c r="J12" s="17" t="s">
        <v>70</v>
      </c>
      <c r="K12" s="11"/>
    </row>
    <row r="13" spans="1:21" s="1" customFormat="1" ht="15.75" customHeight="1">
      <c r="A13" s="86" t="s">
        <v>16</v>
      </c>
      <c r="B13" s="43">
        <v>230</v>
      </c>
      <c r="C13" s="11" t="s">
        <v>123</v>
      </c>
      <c r="D13" s="17" t="s">
        <v>70</v>
      </c>
      <c r="E13" s="17" t="s">
        <v>70</v>
      </c>
      <c r="F13" s="17" t="s">
        <v>70</v>
      </c>
      <c r="G13" s="17" t="s">
        <v>70</v>
      </c>
      <c r="H13" s="17" t="s">
        <v>70</v>
      </c>
      <c r="I13" s="17" t="s">
        <v>70</v>
      </c>
      <c r="J13" s="17" t="s">
        <v>70</v>
      </c>
      <c r="K13" s="11"/>
    </row>
    <row r="14" spans="1:21" s="1" customFormat="1" ht="15.75" customHeight="1">
      <c r="A14" s="86" t="s">
        <v>16</v>
      </c>
      <c r="B14" s="43">
        <v>231</v>
      </c>
      <c r="C14" s="24" t="s">
        <v>135</v>
      </c>
      <c r="D14" s="17" t="s">
        <v>70</v>
      </c>
      <c r="E14" s="17" t="s">
        <v>70</v>
      </c>
      <c r="F14" s="17" t="s">
        <v>70</v>
      </c>
      <c r="G14" s="17" t="s">
        <v>70</v>
      </c>
      <c r="H14" s="17" t="s">
        <v>70</v>
      </c>
      <c r="I14" s="17" t="s">
        <v>70</v>
      </c>
      <c r="J14" s="17" t="s">
        <v>70</v>
      </c>
      <c r="K14" s="11"/>
    </row>
    <row r="15" spans="1:21" s="1" customFormat="1" ht="15.75" customHeight="1">
      <c r="A15" s="86" t="s">
        <v>16</v>
      </c>
      <c r="B15" s="43">
        <v>232</v>
      </c>
      <c r="C15" s="24" t="s">
        <v>138</v>
      </c>
      <c r="D15" s="17" t="s">
        <v>70</v>
      </c>
      <c r="E15" s="17" t="s">
        <v>70</v>
      </c>
      <c r="F15" s="17" t="s">
        <v>70</v>
      </c>
      <c r="G15" s="17" t="s">
        <v>70</v>
      </c>
      <c r="H15" s="17" t="s">
        <v>70</v>
      </c>
      <c r="I15" s="17" t="s">
        <v>70</v>
      </c>
      <c r="J15" s="17" t="s">
        <v>70</v>
      </c>
      <c r="K15" s="11"/>
    </row>
    <row r="16" spans="1:21" s="1" customFormat="1" ht="15.75" customHeight="1">
      <c r="A16" s="86" t="s">
        <v>16</v>
      </c>
      <c r="B16" s="43">
        <v>233</v>
      </c>
      <c r="C16" s="24" t="s">
        <v>139</v>
      </c>
      <c r="D16" s="17" t="s">
        <v>70</v>
      </c>
      <c r="E16" s="17" t="s">
        <v>70</v>
      </c>
      <c r="F16" s="17" t="s">
        <v>70</v>
      </c>
      <c r="G16" s="17" t="s">
        <v>70</v>
      </c>
      <c r="H16" s="17" t="s">
        <v>70</v>
      </c>
      <c r="I16" s="17" t="s">
        <v>70</v>
      </c>
      <c r="J16" s="17" t="s">
        <v>70</v>
      </c>
      <c r="K16" s="11"/>
    </row>
    <row r="17" spans="1:11" s="1" customFormat="1" ht="15.75" customHeight="1">
      <c r="A17" s="86" t="s">
        <v>16</v>
      </c>
      <c r="B17" s="43">
        <v>234</v>
      </c>
      <c r="C17" s="24" t="s">
        <v>142</v>
      </c>
      <c r="D17" s="17" t="s">
        <v>70</v>
      </c>
      <c r="E17" s="17" t="s">
        <v>70</v>
      </c>
      <c r="F17" s="17" t="s">
        <v>70</v>
      </c>
      <c r="G17" s="17" t="s">
        <v>70</v>
      </c>
      <c r="H17" s="17" t="s">
        <v>70</v>
      </c>
      <c r="I17" s="17" t="s">
        <v>70</v>
      </c>
      <c r="J17" s="17" t="s">
        <v>70</v>
      </c>
      <c r="K17" s="11"/>
    </row>
    <row r="18" spans="1:11" s="1" customFormat="1" ht="15.75" customHeight="1">
      <c r="A18" s="86" t="s">
        <v>16</v>
      </c>
      <c r="B18" s="43">
        <v>235</v>
      </c>
      <c r="C18" s="24" t="s">
        <v>148</v>
      </c>
      <c r="D18" s="17" t="s">
        <v>70</v>
      </c>
      <c r="E18" s="17" t="s">
        <v>70</v>
      </c>
      <c r="F18" s="17" t="s">
        <v>70</v>
      </c>
      <c r="G18" s="17" t="s">
        <v>70</v>
      </c>
      <c r="H18" s="17" t="s">
        <v>70</v>
      </c>
      <c r="I18" s="17" t="s">
        <v>70</v>
      </c>
      <c r="J18" s="17" t="s">
        <v>70</v>
      </c>
      <c r="K18" s="11"/>
    </row>
    <row r="19" spans="1:11" s="1" customFormat="1" ht="15.75" customHeight="1">
      <c r="A19" s="86" t="s">
        <v>16</v>
      </c>
      <c r="B19" s="43">
        <v>236</v>
      </c>
      <c r="C19" s="24" t="s">
        <v>151</v>
      </c>
      <c r="D19" s="17" t="s">
        <v>70</v>
      </c>
      <c r="E19" s="17" t="s">
        <v>70</v>
      </c>
      <c r="F19" s="17" t="s">
        <v>70</v>
      </c>
      <c r="G19" s="17" t="s">
        <v>70</v>
      </c>
      <c r="H19" s="17" t="s">
        <v>70</v>
      </c>
      <c r="I19" s="17" t="s">
        <v>70</v>
      </c>
      <c r="J19" s="17" t="s">
        <v>70</v>
      </c>
      <c r="K19" s="11"/>
    </row>
    <row r="20" spans="1:11" s="1" customFormat="1" ht="15.75" customHeight="1">
      <c r="A20" s="86" t="s">
        <v>16</v>
      </c>
      <c r="B20" s="43">
        <v>237</v>
      </c>
      <c r="C20" s="24" t="s">
        <v>153</v>
      </c>
      <c r="D20" s="17" t="s">
        <v>70</v>
      </c>
      <c r="E20" s="17" t="s">
        <v>70</v>
      </c>
      <c r="F20" s="17" t="s">
        <v>70</v>
      </c>
      <c r="G20" s="17" t="s">
        <v>70</v>
      </c>
      <c r="H20" s="17" t="s">
        <v>70</v>
      </c>
      <c r="I20" s="17" t="s">
        <v>70</v>
      </c>
      <c r="J20" s="17" t="s">
        <v>70</v>
      </c>
      <c r="K20" s="11"/>
    </row>
    <row r="21" spans="1:11" s="1" customFormat="1" ht="15.75" customHeight="1">
      <c r="A21" s="86" t="s">
        <v>16</v>
      </c>
      <c r="B21" s="43">
        <v>238</v>
      </c>
      <c r="C21" s="24" t="s">
        <v>155</v>
      </c>
      <c r="D21" s="17" t="s">
        <v>70</v>
      </c>
      <c r="E21" s="17" t="s">
        <v>70</v>
      </c>
      <c r="F21" s="17" t="s">
        <v>70</v>
      </c>
      <c r="G21" s="17" t="s">
        <v>70</v>
      </c>
      <c r="H21" s="17" t="s">
        <v>70</v>
      </c>
      <c r="I21" s="17" t="s">
        <v>70</v>
      </c>
      <c r="J21" s="17" t="s">
        <v>70</v>
      </c>
      <c r="K21" s="11"/>
    </row>
    <row r="22" spans="1:11" s="1" customFormat="1" ht="15" customHeight="1">
      <c r="A22" s="86" t="s">
        <v>16</v>
      </c>
      <c r="B22" s="43">
        <v>239</v>
      </c>
      <c r="C22" s="24" t="s">
        <v>158</v>
      </c>
      <c r="D22" s="17" t="s">
        <v>70</v>
      </c>
      <c r="E22" s="17" t="s">
        <v>70</v>
      </c>
      <c r="F22" s="17" t="s">
        <v>70</v>
      </c>
      <c r="G22" s="17" t="s">
        <v>70</v>
      </c>
      <c r="H22" s="17" t="s">
        <v>70</v>
      </c>
      <c r="I22" s="17" t="s">
        <v>70</v>
      </c>
      <c r="J22" s="17" t="s">
        <v>70</v>
      </c>
      <c r="K22" s="11"/>
    </row>
    <row r="23" spans="1:11" s="1" customFormat="1" ht="15" customHeight="1">
      <c r="A23" s="86" t="s">
        <v>16</v>
      </c>
      <c r="B23" s="43">
        <v>240</v>
      </c>
      <c r="C23" s="24" t="s">
        <v>166</v>
      </c>
      <c r="D23" s="17" t="s">
        <v>70</v>
      </c>
      <c r="E23" s="17" t="s">
        <v>70</v>
      </c>
      <c r="F23" s="17" t="s">
        <v>70</v>
      </c>
      <c r="G23" s="17" t="s">
        <v>70</v>
      </c>
      <c r="H23" s="17" t="s">
        <v>70</v>
      </c>
      <c r="I23" s="17" t="s">
        <v>70</v>
      </c>
      <c r="J23" s="17" t="s">
        <v>70</v>
      </c>
      <c r="K23" s="11"/>
    </row>
    <row r="24" spans="1:11" s="1" customFormat="1" ht="15" customHeight="1">
      <c r="A24" s="86" t="s">
        <v>16</v>
      </c>
      <c r="B24" s="43">
        <v>241</v>
      </c>
      <c r="C24" s="24" t="s">
        <v>169</v>
      </c>
      <c r="D24" s="17" t="s">
        <v>70</v>
      </c>
      <c r="E24" s="17" t="s">
        <v>70</v>
      </c>
      <c r="F24" s="17" t="s">
        <v>70</v>
      </c>
      <c r="G24" s="17" t="s">
        <v>70</v>
      </c>
      <c r="H24" s="17" t="s">
        <v>70</v>
      </c>
      <c r="I24" s="17" t="s">
        <v>70</v>
      </c>
      <c r="J24" s="17" t="s">
        <v>70</v>
      </c>
      <c r="K24" s="11"/>
    </row>
    <row r="25" spans="1:11" s="1" customFormat="1" ht="15" customHeight="1">
      <c r="A25" s="86" t="s">
        <v>16</v>
      </c>
      <c r="B25" s="43">
        <v>242</v>
      </c>
      <c r="C25" s="24" t="s">
        <v>172</v>
      </c>
      <c r="D25" s="17" t="s">
        <v>70</v>
      </c>
      <c r="E25" s="17" t="s">
        <v>70</v>
      </c>
      <c r="F25" s="17" t="s">
        <v>70</v>
      </c>
      <c r="G25" s="17" t="s">
        <v>70</v>
      </c>
      <c r="H25" s="17" t="s">
        <v>70</v>
      </c>
      <c r="I25" s="17" t="s">
        <v>70</v>
      </c>
      <c r="J25" s="17" t="s">
        <v>70</v>
      </c>
      <c r="K25" s="11"/>
    </row>
    <row r="26" spans="1:11" s="1" customFormat="1" ht="15" customHeight="1">
      <c r="A26" s="86" t="s">
        <v>16</v>
      </c>
      <c r="B26" s="43">
        <v>243</v>
      </c>
      <c r="C26" s="24" t="s">
        <v>183</v>
      </c>
      <c r="D26" s="17" t="s">
        <v>70</v>
      </c>
      <c r="E26" s="17" t="s">
        <v>70</v>
      </c>
      <c r="F26" s="17" t="s">
        <v>70</v>
      </c>
      <c r="G26" s="17" t="s">
        <v>70</v>
      </c>
      <c r="H26" s="17" t="s">
        <v>70</v>
      </c>
      <c r="I26" s="17" t="s">
        <v>70</v>
      </c>
      <c r="J26" s="17" t="s">
        <v>70</v>
      </c>
      <c r="K26" s="11"/>
    </row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</sheetData>
  <mergeCells count="2">
    <mergeCell ref="B1:K1"/>
    <mergeCell ref="B2:K2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6"/>
  <sheetViews>
    <sheetView topLeftCell="A19" workbookViewId="0">
      <selection activeCell="E25" sqref="E25"/>
    </sheetView>
  </sheetViews>
  <sheetFormatPr defaultColWidth="14.453125" defaultRowHeight="15" customHeight="1"/>
  <cols>
    <col min="1" max="1" width="7.54296875" customWidth="1"/>
    <col min="2" max="2" width="23.81640625" customWidth="1"/>
    <col min="3" max="3" width="20.453125" customWidth="1"/>
    <col min="4" max="4" width="16.453125" customWidth="1"/>
    <col min="5" max="5" width="16.7265625" customWidth="1"/>
    <col min="6" max="6" width="11.26953125" customWidth="1"/>
    <col min="7" max="7" width="10.81640625" customWidth="1"/>
    <col min="8" max="8" width="11.54296875" customWidth="1"/>
    <col min="9" max="26" width="8.7265625" customWidth="1"/>
  </cols>
  <sheetData>
    <row r="1" spans="1:18" ht="14.5">
      <c r="A1" s="116" t="s">
        <v>222</v>
      </c>
      <c r="B1" s="117"/>
      <c r="C1" s="117"/>
      <c r="D1" s="117"/>
      <c r="E1" s="117"/>
      <c r="F1" s="117"/>
      <c r="G1" s="117"/>
      <c r="H1" s="117"/>
      <c r="I1" s="3"/>
      <c r="J1" s="3"/>
      <c r="K1" s="3"/>
      <c r="L1" s="3"/>
    </row>
    <row r="2" spans="1:18">
      <c r="A2" s="116" t="s">
        <v>223</v>
      </c>
      <c r="B2" s="117"/>
      <c r="C2" s="117"/>
      <c r="D2" s="117"/>
      <c r="E2" s="117"/>
      <c r="F2" s="117"/>
      <c r="G2" s="117"/>
      <c r="H2" s="117"/>
      <c r="I2" s="3"/>
      <c r="J2" s="3"/>
      <c r="K2" s="3"/>
      <c r="L2" s="47"/>
      <c r="M2" s="47"/>
      <c r="N2" s="47"/>
      <c r="O2" s="47"/>
      <c r="P2" s="47"/>
      <c r="Q2" s="47"/>
    </row>
    <row r="3" spans="1:18" ht="15.5">
      <c r="R3" s="48"/>
    </row>
    <row r="4" spans="1:18" ht="29">
      <c r="A4" s="54" t="s">
        <v>4</v>
      </c>
      <c r="B4" s="4" t="s">
        <v>5</v>
      </c>
      <c r="C4" s="4" t="s">
        <v>224</v>
      </c>
      <c r="D4" s="4" t="s">
        <v>199</v>
      </c>
      <c r="E4" s="4" t="s">
        <v>201</v>
      </c>
      <c r="F4" s="4" t="s">
        <v>225</v>
      </c>
      <c r="G4" s="4" t="s">
        <v>202</v>
      </c>
      <c r="H4" s="4" t="s">
        <v>221</v>
      </c>
      <c r="R4" s="48"/>
    </row>
    <row r="5" spans="1:18" s="1" customFormat="1" ht="15.75" customHeight="1">
      <c r="A5" s="43">
        <v>1</v>
      </c>
      <c r="B5" s="6" t="s">
        <v>56</v>
      </c>
      <c r="C5" s="11" t="s">
        <v>226</v>
      </c>
      <c r="D5" s="11">
        <v>2018</v>
      </c>
      <c r="E5" s="11" t="s">
        <v>209</v>
      </c>
      <c r="F5" s="11" t="s">
        <v>216</v>
      </c>
      <c r="G5" s="11">
        <v>1</v>
      </c>
      <c r="H5" s="11">
        <v>0</v>
      </c>
    </row>
    <row r="6" spans="1:18" s="1" customFormat="1" ht="15.75" customHeight="1">
      <c r="A6" s="43">
        <v>2</v>
      </c>
      <c r="B6" s="6" t="s">
        <v>69</v>
      </c>
      <c r="C6" s="11" t="s">
        <v>226</v>
      </c>
      <c r="D6" s="11" t="s">
        <v>216</v>
      </c>
      <c r="E6" s="11" t="s">
        <v>216</v>
      </c>
      <c r="F6" s="11" t="s">
        <v>216</v>
      </c>
      <c r="G6" s="11">
        <v>1</v>
      </c>
      <c r="H6" s="11">
        <v>0</v>
      </c>
    </row>
    <row r="7" spans="1:18" s="1" customFormat="1" ht="15.75" customHeight="1">
      <c r="A7" s="43">
        <v>3</v>
      </c>
      <c r="B7" s="6" t="s">
        <v>74</v>
      </c>
      <c r="C7" s="11" t="s">
        <v>226</v>
      </c>
      <c r="D7" s="11" t="s">
        <v>227</v>
      </c>
      <c r="E7" s="11" t="s">
        <v>209</v>
      </c>
      <c r="F7" s="11" t="s">
        <v>216</v>
      </c>
      <c r="G7" s="11">
        <v>1</v>
      </c>
      <c r="H7" s="11">
        <v>0</v>
      </c>
    </row>
    <row r="8" spans="1:18" s="1" customFormat="1" ht="15.75" customHeight="1">
      <c r="A8" s="43">
        <v>4</v>
      </c>
      <c r="B8" s="6" t="s">
        <v>80</v>
      </c>
      <c r="C8" s="11" t="s">
        <v>226</v>
      </c>
      <c r="D8" s="11" t="s">
        <v>228</v>
      </c>
      <c r="E8" s="11" t="s">
        <v>209</v>
      </c>
      <c r="F8" s="11" t="s">
        <v>216</v>
      </c>
      <c r="G8" s="11">
        <v>1</v>
      </c>
      <c r="H8" s="11">
        <v>1</v>
      </c>
    </row>
    <row r="9" spans="1:18" s="1" customFormat="1" ht="15.75" customHeight="1">
      <c r="A9" s="43">
        <v>5</v>
      </c>
      <c r="B9" s="6" t="s">
        <v>87</v>
      </c>
      <c r="C9" s="11" t="s">
        <v>226</v>
      </c>
      <c r="D9" s="11" t="s">
        <v>228</v>
      </c>
      <c r="E9" s="11" t="s">
        <v>209</v>
      </c>
      <c r="F9" s="11" t="s">
        <v>216</v>
      </c>
      <c r="G9" s="11">
        <v>1</v>
      </c>
      <c r="H9" s="11">
        <v>1</v>
      </c>
    </row>
    <row r="10" spans="1:18" s="1" customFormat="1" ht="15.75" customHeight="1">
      <c r="A10" s="43">
        <v>6</v>
      </c>
      <c r="B10" s="6" t="s">
        <v>92</v>
      </c>
      <c r="C10" s="11" t="s">
        <v>226</v>
      </c>
      <c r="D10" s="11" t="s">
        <v>228</v>
      </c>
      <c r="E10" s="11" t="s">
        <v>209</v>
      </c>
      <c r="F10" s="11" t="s">
        <v>216</v>
      </c>
      <c r="G10" s="11">
        <v>1</v>
      </c>
      <c r="H10" s="11">
        <v>1</v>
      </c>
    </row>
    <row r="11" spans="1:18" s="1" customFormat="1" ht="15.75" customHeight="1">
      <c r="A11" s="43">
        <v>7</v>
      </c>
      <c r="B11" s="6" t="s">
        <v>100</v>
      </c>
      <c r="C11" s="11" t="s">
        <v>226</v>
      </c>
      <c r="D11" s="11" t="s">
        <v>228</v>
      </c>
      <c r="E11" s="11" t="s">
        <v>209</v>
      </c>
      <c r="F11" s="11" t="s">
        <v>216</v>
      </c>
      <c r="G11" s="11">
        <v>1</v>
      </c>
      <c r="H11" s="11">
        <v>1</v>
      </c>
    </row>
    <row r="12" spans="1:18" s="1" customFormat="1" ht="15.75" customHeight="1">
      <c r="A12" s="43">
        <v>8</v>
      </c>
      <c r="B12" s="6" t="s">
        <v>103</v>
      </c>
      <c r="C12" s="11" t="s">
        <v>226</v>
      </c>
      <c r="D12" s="11">
        <v>2010</v>
      </c>
      <c r="E12" s="11" t="s">
        <v>209</v>
      </c>
      <c r="F12" s="11" t="s">
        <v>216</v>
      </c>
      <c r="G12" s="11">
        <v>1</v>
      </c>
      <c r="H12" s="11">
        <v>1</v>
      </c>
    </row>
    <row r="13" spans="1:18" s="1" customFormat="1" ht="15.75" customHeight="1">
      <c r="A13" s="43">
        <v>9</v>
      </c>
      <c r="B13" s="6" t="s">
        <v>123</v>
      </c>
      <c r="C13" s="11" t="s">
        <v>226</v>
      </c>
      <c r="D13" s="11" t="s">
        <v>228</v>
      </c>
      <c r="E13" s="11" t="s">
        <v>209</v>
      </c>
      <c r="F13" s="11" t="s">
        <v>216</v>
      </c>
      <c r="G13" s="11">
        <v>1</v>
      </c>
      <c r="H13" s="11">
        <v>1</v>
      </c>
    </row>
    <row r="14" spans="1:18" s="1" customFormat="1" ht="15.75" customHeight="1">
      <c r="A14" s="43">
        <v>10</v>
      </c>
      <c r="B14" s="6" t="s">
        <v>135</v>
      </c>
      <c r="C14" s="11" t="s">
        <v>226</v>
      </c>
      <c r="D14" s="11" t="s">
        <v>228</v>
      </c>
      <c r="E14" s="11" t="s">
        <v>209</v>
      </c>
      <c r="F14" s="11" t="s">
        <v>216</v>
      </c>
      <c r="G14" s="11">
        <v>1</v>
      </c>
      <c r="H14" s="11">
        <v>1</v>
      </c>
    </row>
    <row r="15" spans="1:18" s="1" customFormat="1" ht="15.75" customHeight="1">
      <c r="A15" s="43">
        <v>11</v>
      </c>
      <c r="B15" s="6" t="s">
        <v>138</v>
      </c>
      <c r="C15" s="11" t="s">
        <v>226</v>
      </c>
      <c r="D15" s="11" t="s">
        <v>228</v>
      </c>
      <c r="E15" s="11" t="s">
        <v>209</v>
      </c>
      <c r="F15" s="11" t="s">
        <v>216</v>
      </c>
      <c r="G15" s="11">
        <v>1</v>
      </c>
      <c r="H15" s="11">
        <v>1</v>
      </c>
    </row>
    <row r="16" spans="1:18" s="1" customFormat="1" ht="15.75" customHeight="1">
      <c r="A16" s="43">
        <v>12</v>
      </c>
      <c r="B16" s="6" t="s">
        <v>139</v>
      </c>
      <c r="C16" s="11" t="s">
        <v>226</v>
      </c>
      <c r="D16" s="11" t="s">
        <v>229</v>
      </c>
      <c r="E16" s="11" t="s">
        <v>209</v>
      </c>
      <c r="F16" s="11" t="s">
        <v>216</v>
      </c>
      <c r="G16" s="11">
        <v>1</v>
      </c>
      <c r="H16" s="11">
        <v>0</v>
      </c>
    </row>
    <row r="17" spans="1:8" s="1" customFormat="1" ht="15.75" customHeight="1">
      <c r="A17" s="43">
        <v>13</v>
      </c>
      <c r="B17" s="6" t="s">
        <v>142</v>
      </c>
      <c r="C17" s="11" t="s">
        <v>226</v>
      </c>
      <c r="D17" s="11" t="s">
        <v>228</v>
      </c>
      <c r="E17" s="11" t="s">
        <v>209</v>
      </c>
      <c r="F17" s="11" t="s">
        <v>216</v>
      </c>
      <c r="G17" s="11">
        <v>1</v>
      </c>
      <c r="H17" s="11">
        <v>1</v>
      </c>
    </row>
    <row r="18" spans="1:8" s="1" customFormat="1" ht="15.75" customHeight="1">
      <c r="A18" s="43">
        <v>14</v>
      </c>
      <c r="B18" s="6" t="s">
        <v>148</v>
      </c>
      <c r="C18" s="11" t="s">
        <v>226</v>
      </c>
      <c r="D18" s="11" t="s">
        <v>228</v>
      </c>
      <c r="E18" s="11" t="s">
        <v>209</v>
      </c>
      <c r="F18" s="11" t="s">
        <v>216</v>
      </c>
      <c r="G18" s="11">
        <v>1</v>
      </c>
      <c r="H18" s="11">
        <v>1</v>
      </c>
    </row>
    <row r="19" spans="1:8" s="1" customFormat="1" ht="15.75" customHeight="1">
      <c r="A19" s="43">
        <v>15</v>
      </c>
      <c r="B19" s="6" t="s">
        <v>151</v>
      </c>
      <c r="C19" s="11" t="s">
        <v>226</v>
      </c>
      <c r="D19" s="11" t="s">
        <v>229</v>
      </c>
      <c r="E19" s="11" t="s">
        <v>209</v>
      </c>
      <c r="F19" s="11" t="s">
        <v>216</v>
      </c>
      <c r="G19" s="11">
        <v>1</v>
      </c>
      <c r="H19" s="11">
        <v>0</v>
      </c>
    </row>
    <row r="20" spans="1:8" s="1" customFormat="1" ht="15.75" customHeight="1">
      <c r="A20" s="43">
        <v>16</v>
      </c>
      <c r="B20" s="6" t="s">
        <v>153</v>
      </c>
      <c r="C20" s="11" t="s">
        <v>226</v>
      </c>
      <c r="D20" s="11" t="s">
        <v>228</v>
      </c>
      <c r="E20" s="11" t="s">
        <v>209</v>
      </c>
      <c r="F20" s="11" t="s">
        <v>216</v>
      </c>
      <c r="G20" s="11">
        <v>1</v>
      </c>
      <c r="H20" s="11">
        <v>1</v>
      </c>
    </row>
    <row r="21" spans="1:8" s="1" customFormat="1" ht="15.75" customHeight="1">
      <c r="A21" s="43">
        <v>17</v>
      </c>
      <c r="B21" s="64" t="s">
        <v>155</v>
      </c>
      <c r="C21" s="11" t="s">
        <v>226</v>
      </c>
      <c r="D21" s="11" t="s">
        <v>228</v>
      </c>
      <c r="E21" s="11" t="s">
        <v>209</v>
      </c>
      <c r="F21" s="11" t="s">
        <v>216</v>
      </c>
      <c r="G21" s="11">
        <v>1</v>
      </c>
      <c r="H21" s="11">
        <v>1</v>
      </c>
    </row>
    <row r="22" spans="1:8" s="1" customFormat="1" ht="15.75" customHeight="1">
      <c r="A22" s="63">
        <v>18</v>
      </c>
      <c r="B22" s="9" t="s">
        <v>158</v>
      </c>
      <c r="C22" s="8" t="s">
        <v>226</v>
      </c>
      <c r="D22" s="11" t="s">
        <v>228</v>
      </c>
      <c r="E22" s="11" t="s">
        <v>209</v>
      </c>
      <c r="F22" s="11" t="s">
        <v>216</v>
      </c>
      <c r="G22" s="11">
        <v>1</v>
      </c>
      <c r="H22" s="11">
        <v>1</v>
      </c>
    </row>
    <row r="23" spans="1:8" s="1" customFormat="1" ht="15.75" customHeight="1">
      <c r="A23" s="63">
        <v>19</v>
      </c>
      <c r="B23" s="9" t="s">
        <v>166</v>
      </c>
      <c r="C23" s="8" t="s">
        <v>226</v>
      </c>
      <c r="D23" s="11" t="s">
        <v>228</v>
      </c>
      <c r="E23" s="11" t="s">
        <v>209</v>
      </c>
      <c r="F23" s="11" t="s">
        <v>216</v>
      </c>
      <c r="G23" s="11">
        <v>1</v>
      </c>
      <c r="H23" s="11">
        <v>1</v>
      </c>
    </row>
    <row r="24" spans="1:8" s="1" customFormat="1" ht="15.75" customHeight="1">
      <c r="A24" s="63">
        <v>20</v>
      </c>
      <c r="B24" s="9" t="s">
        <v>169</v>
      </c>
      <c r="C24" s="8" t="s">
        <v>226</v>
      </c>
      <c r="D24" s="11" t="s">
        <v>228</v>
      </c>
      <c r="E24" s="11" t="s">
        <v>209</v>
      </c>
      <c r="F24" s="11" t="s">
        <v>216</v>
      </c>
      <c r="G24" s="11">
        <v>1</v>
      </c>
      <c r="H24" s="11">
        <v>1</v>
      </c>
    </row>
    <row r="25" spans="1:8" s="1" customFormat="1" ht="15.75" customHeight="1">
      <c r="A25" s="63">
        <v>21</v>
      </c>
      <c r="B25" s="9" t="s">
        <v>172</v>
      </c>
      <c r="C25" s="8" t="s">
        <v>226</v>
      </c>
      <c r="D25" s="11" t="s">
        <v>228</v>
      </c>
      <c r="E25" s="11" t="s">
        <v>209</v>
      </c>
      <c r="F25" s="11" t="s">
        <v>216</v>
      </c>
      <c r="G25" s="11">
        <v>1</v>
      </c>
      <c r="H25" s="11">
        <v>1</v>
      </c>
    </row>
    <row r="26" spans="1:8" s="1" customFormat="1" ht="15.75" customHeight="1">
      <c r="A26" s="63">
        <v>22</v>
      </c>
      <c r="B26" s="9" t="s">
        <v>183</v>
      </c>
      <c r="C26" s="8" t="s">
        <v>226</v>
      </c>
      <c r="D26" s="11" t="s">
        <v>228</v>
      </c>
      <c r="E26" s="11" t="s">
        <v>209</v>
      </c>
      <c r="F26" s="11" t="s">
        <v>216</v>
      </c>
      <c r="G26" s="11">
        <v>1</v>
      </c>
      <c r="H26" s="11">
        <v>1</v>
      </c>
    </row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</sheetData>
  <mergeCells count="2">
    <mergeCell ref="A1:H1"/>
    <mergeCell ref="A2:H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8"/>
  <sheetViews>
    <sheetView topLeftCell="D1" workbookViewId="0">
      <selection activeCell="D20" sqref="D20"/>
    </sheetView>
  </sheetViews>
  <sheetFormatPr defaultColWidth="14.453125" defaultRowHeight="15" customHeight="1"/>
  <cols>
    <col min="1" max="1" width="8.7265625" customWidth="1"/>
    <col min="2" max="2" width="7.54296875" customWidth="1"/>
    <col min="3" max="3" width="23.81640625" customWidth="1"/>
    <col min="4" max="4" width="28.54296875" customWidth="1"/>
    <col min="5" max="5" width="8.26953125" customWidth="1"/>
    <col min="6" max="6" width="20.54296875" style="78" customWidth="1"/>
    <col min="7" max="7" width="27.453125" customWidth="1"/>
    <col min="8" max="8" width="15.54296875" customWidth="1"/>
    <col min="9" max="9" width="16" customWidth="1"/>
    <col min="10" max="10" width="8.7265625" customWidth="1"/>
    <col min="11" max="11" width="19.453125" customWidth="1"/>
    <col min="12" max="12" width="12.7265625" customWidth="1"/>
    <col min="13" max="26" width="8.7265625" customWidth="1"/>
  </cols>
  <sheetData>
    <row r="1" spans="2:13" ht="14.5">
      <c r="B1" s="116" t="s">
        <v>230</v>
      </c>
      <c r="C1" s="117"/>
      <c r="D1" s="117"/>
      <c r="E1" s="3"/>
      <c r="F1" s="2"/>
      <c r="G1" s="3"/>
      <c r="H1" s="3"/>
      <c r="K1" s="82"/>
    </row>
    <row r="2" spans="2:13">
      <c r="B2" s="116" t="s">
        <v>231</v>
      </c>
      <c r="C2" s="117"/>
      <c r="D2" s="117"/>
      <c r="E2" s="3"/>
      <c r="F2" s="2"/>
      <c r="G2" s="3"/>
      <c r="H2" s="47"/>
      <c r="I2" s="47"/>
      <c r="J2" s="47"/>
      <c r="K2" s="83"/>
      <c r="L2" s="47"/>
    </row>
    <row r="3" spans="2:13" ht="15.5">
      <c r="K3" s="82"/>
      <c r="M3" s="48"/>
    </row>
    <row r="4" spans="2:13" ht="43.5">
      <c r="B4" s="54" t="s">
        <v>4</v>
      </c>
      <c r="C4" s="4" t="s">
        <v>5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  <c r="I4" s="4" t="s">
        <v>237</v>
      </c>
      <c r="J4" s="4" t="s">
        <v>238</v>
      </c>
      <c r="K4" s="84" t="s">
        <v>234</v>
      </c>
      <c r="L4" s="4" t="s">
        <v>235</v>
      </c>
      <c r="M4" s="48"/>
    </row>
    <row r="5" spans="2:13" s="1" customFormat="1" ht="15.75" customHeight="1">
      <c r="B5" s="49">
        <v>1</v>
      </c>
      <c r="C5" s="6" t="s">
        <v>56</v>
      </c>
      <c r="D5" s="7" t="s">
        <v>154</v>
      </c>
      <c r="E5" s="49" t="s">
        <v>239</v>
      </c>
      <c r="F5" s="79">
        <v>352865325394799</v>
      </c>
      <c r="G5" s="80">
        <v>314.49492520000001</v>
      </c>
      <c r="H5" s="17" t="s">
        <v>57</v>
      </c>
      <c r="I5" s="11" t="s">
        <v>61</v>
      </c>
      <c r="J5" s="7" t="s">
        <v>240</v>
      </c>
      <c r="K5" s="85">
        <v>353627873873871</v>
      </c>
      <c r="L5" s="110" t="s">
        <v>241</v>
      </c>
    </row>
    <row r="6" spans="2:13" s="1" customFormat="1" ht="15.75" customHeight="1">
      <c r="B6" s="49">
        <v>2</v>
      </c>
      <c r="C6" s="6" t="s">
        <v>69</v>
      </c>
      <c r="D6" s="7" t="s">
        <v>72</v>
      </c>
      <c r="E6" s="49" t="s">
        <v>239</v>
      </c>
      <c r="F6" s="79">
        <v>352865325394085</v>
      </c>
      <c r="G6" s="111" t="s">
        <v>242</v>
      </c>
      <c r="H6" s="17" t="s">
        <v>70</v>
      </c>
      <c r="I6" s="11"/>
      <c r="J6" s="7" t="s">
        <v>243</v>
      </c>
      <c r="K6" s="85"/>
      <c r="L6" s="7"/>
    </row>
    <row r="7" spans="2:13" s="1" customFormat="1" ht="15.75" customHeight="1">
      <c r="B7" s="49">
        <v>3</v>
      </c>
      <c r="C7" s="6" t="s">
        <v>74</v>
      </c>
      <c r="D7" s="7" t="s">
        <v>75</v>
      </c>
      <c r="E7" s="49" t="s">
        <v>239</v>
      </c>
      <c r="F7" s="79" t="s">
        <v>244</v>
      </c>
      <c r="G7" s="111" t="s">
        <v>245</v>
      </c>
      <c r="H7" s="17" t="s">
        <v>70</v>
      </c>
      <c r="I7" s="11"/>
      <c r="J7" s="7" t="s">
        <v>243</v>
      </c>
      <c r="K7" s="85"/>
      <c r="L7" s="7"/>
    </row>
    <row r="8" spans="2:13" s="1" customFormat="1" ht="15.75" customHeight="1">
      <c r="B8" s="49">
        <v>4</v>
      </c>
      <c r="C8" s="6" t="s">
        <v>80</v>
      </c>
      <c r="D8" s="7" t="s">
        <v>83</v>
      </c>
      <c r="E8" s="49" t="s">
        <v>239</v>
      </c>
      <c r="F8" s="79">
        <v>352865325394864</v>
      </c>
      <c r="G8" s="111" t="s">
        <v>246</v>
      </c>
      <c r="H8" s="17" t="s">
        <v>81</v>
      </c>
      <c r="I8" s="11" t="s">
        <v>84</v>
      </c>
      <c r="J8" s="7" t="s">
        <v>247</v>
      </c>
      <c r="K8" s="85">
        <v>35354267920121</v>
      </c>
      <c r="L8" s="110" t="s">
        <v>248</v>
      </c>
    </row>
    <row r="9" spans="2:13" s="1" customFormat="1" ht="15.75" customHeight="1">
      <c r="B9" s="49">
        <v>5</v>
      </c>
      <c r="C9" s="6" t="s">
        <v>87</v>
      </c>
      <c r="D9" s="7" t="s">
        <v>249</v>
      </c>
      <c r="E9" s="49" t="s">
        <v>239</v>
      </c>
      <c r="F9" s="79">
        <v>353184117008644</v>
      </c>
      <c r="G9" s="111" t="s">
        <v>250</v>
      </c>
      <c r="H9" s="17" t="s">
        <v>88</v>
      </c>
      <c r="I9" s="11"/>
      <c r="J9" s="7" t="s">
        <v>243</v>
      </c>
      <c r="K9" s="85"/>
      <c r="L9" s="7"/>
    </row>
    <row r="10" spans="2:13" s="1" customFormat="1" ht="15.75" customHeight="1">
      <c r="B10" s="49">
        <v>6</v>
      </c>
      <c r="C10" s="6" t="s">
        <v>92</v>
      </c>
      <c r="D10" s="7" t="s">
        <v>95</v>
      </c>
      <c r="E10" s="49" t="s">
        <v>239</v>
      </c>
      <c r="F10" s="79" t="s">
        <v>251</v>
      </c>
      <c r="G10" s="111" t="s">
        <v>252</v>
      </c>
      <c r="H10" s="17" t="s">
        <v>93</v>
      </c>
      <c r="I10" s="11" t="s">
        <v>96</v>
      </c>
      <c r="J10" s="7" t="s">
        <v>247</v>
      </c>
      <c r="K10" s="85">
        <v>353672817181723</v>
      </c>
      <c r="L10" s="110" t="s">
        <v>253</v>
      </c>
    </row>
    <row r="11" spans="2:13" s="1" customFormat="1" ht="15.75" customHeight="1">
      <c r="B11" s="49">
        <v>7</v>
      </c>
      <c r="C11" s="6" t="s">
        <v>100</v>
      </c>
      <c r="D11" s="7" t="s">
        <v>102</v>
      </c>
      <c r="E11" s="49" t="s">
        <v>239</v>
      </c>
      <c r="F11" s="79">
        <v>357188894616160</v>
      </c>
      <c r="G11" s="111" t="s">
        <v>254</v>
      </c>
      <c r="H11" s="17"/>
      <c r="I11" s="11"/>
      <c r="J11" s="7" t="s">
        <v>243</v>
      </c>
      <c r="K11" s="85"/>
      <c r="L11" s="7"/>
    </row>
    <row r="12" spans="2:13" s="1" customFormat="1" ht="15.75" customHeight="1">
      <c r="B12" s="49">
        <v>8</v>
      </c>
      <c r="C12" s="6" t="s">
        <v>103</v>
      </c>
      <c r="D12" s="7" t="s">
        <v>107</v>
      </c>
      <c r="E12" s="49" t="s">
        <v>239</v>
      </c>
      <c r="F12" s="79">
        <v>357188894286261</v>
      </c>
      <c r="G12" s="111" t="s">
        <v>255</v>
      </c>
      <c r="H12" s="17" t="s">
        <v>88</v>
      </c>
      <c r="I12" s="11" t="s">
        <v>108</v>
      </c>
      <c r="J12" s="7" t="s">
        <v>247</v>
      </c>
      <c r="K12" s="85">
        <v>35352739101918</v>
      </c>
      <c r="L12" s="110" t="s">
        <v>256</v>
      </c>
    </row>
    <row r="13" spans="2:13" s="1" customFormat="1" ht="15.75" customHeight="1">
      <c r="B13" s="49">
        <v>9</v>
      </c>
      <c r="C13" s="6" t="s">
        <v>123</v>
      </c>
      <c r="D13" s="7" t="s">
        <v>129</v>
      </c>
      <c r="E13" s="49" t="s">
        <v>239</v>
      </c>
      <c r="F13" s="26">
        <v>352865325396422</v>
      </c>
      <c r="G13" s="111" t="s">
        <v>257</v>
      </c>
      <c r="H13" s="17" t="s">
        <v>124</v>
      </c>
      <c r="I13" s="11" t="s">
        <v>130</v>
      </c>
      <c r="J13" s="7" t="s">
        <v>247</v>
      </c>
      <c r="K13" s="85">
        <v>35356272871813</v>
      </c>
      <c r="L13" s="110" t="s">
        <v>258</v>
      </c>
    </row>
    <row r="14" spans="2:13" s="1" customFormat="1" ht="15.75" customHeight="1">
      <c r="B14" s="49">
        <v>10</v>
      </c>
      <c r="C14" s="50" t="s">
        <v>135</v>
      </c>
      <c r="D14" s="7" t="s">
        <v>136</v>
      </c>
      <c r="E14" s="49" t="s">
        <v>239</v>
      </c>
      <c r="F14" s="79">
        <v>352865325394542</v>
      </c>
      <c r="G14" s="81" t="s">
        <v>259</v>
      </c>
      <c r="H14" s="17" t="s">
        <v>70</v>
      </c>
      <c r="I14" s="11"/>
      <c r="J14" s="7" t="s">
        <v>243</v>
      </c>
      <c r="K14" s="85"/>
      <c r="L14" s="7"/>
    </row>
    <row r="15" spans="2:13" s="1" customFormat="1" ht="15.75" customHeight="1">
      <c r="B15" s="49">
        <v>11</v>
      </c>
      <c r="C15" s="50" t="s">
        <v>138</v>
      </c>
      <c r="D15" s="9"/>
      <c r="E15" s="9"/>
      <c r="F15" s="73"/>
      <c r="G15" s="9"/>
      <c r="H15" s="17" t="s">
        <v>70</v>
      </c>
      <c r="I15" s="11"/>
      <c r="J15" s="7" t="s">
        <v>243</v>
      </c>
      <c r="K15" s="85"/>
      <c r="L15" s="7"/>
    </row>
    <row r="16" spans="2:13" s="1" customFormat="1" ht="15.75" customHeight="1">
      <c r="B16" s="49">
        <v>12</v>
      </c>
      <c r="C16" s="50" t="s">
        <v>139</v>
      </c>
      <c r="D16" s="7" t="s">
        <v>141</v>
      </c>
      <c r="E16" s="49" t="s">
        <v>239</v>
      </c>
      <c r="F16" s="79">
        <v>352865325395648</v>
      </c>
      <c r="G16" s="111" t="s">
        <v>260</v>
      </c>
      <c r="H16" s="17" t="s">
        <v>70</v>
      </c>
      <c r="I16" s="11"/>
      <c r="J16" s="7" t="s">
        <v>243</v>
      </c>
      <c r="K16" s="85"/>
      <c r="L16" s="7"/>
    </row>
    <row r="17" spans="2:12" s="1" customFormat="1" ht="15.75" customHeight="1">
      <c r="B17" s="49">
        <v>13</v>
      </c>
      <c r="C17" s="50" t="s">
        <v>142</v>
      </c>
      <c r="D17" s="7" t="s">
        <v>143</v>
      </c>
      <c r="E17" s="49" t="s">
        <v>239</v>
      </c>
      <c r="F17" s="79" t="s">
        <v>261</v>
      </c>
      <c r="G17" s="111" t="s">
        <v>262</v>
      </c>
      <c r="H17" s="17" t="s">
        <v>70</v>
      </c>
      <c r="I17" s="11"/>
      <c r="J17" s="7" t="s">
        <v>243</v>
      </c>
      <c r="K17" s="85"/>
      <c r="L17" s="7"/>
    </row>
    <row r="18" spans="2:12" s="1" customFormat="1" ht="15.75" customHeight="1">
      <c r="B18" s="49">
        <v>14</v>
      </c>
      <c r="C18" s="50" t="s">
        <v>148</v>
      </c>
      <c r="D18" s="7" t="s">
        <v>150</v>
      </c>
      <c r="E18" s="49" t="s">
        <v>239</v>
      </c>
      <c r="F18" s="79">
        <v>352865325394013</v>
      </c>
      <c r="G18" s="111" t="s">
        <v>263</v>
      </c>
      <c r="H18" s="17" t="s">
        <v>70</v>
      </c>
      <c r="I18" s="11"/>
      <c r="J18" s="7" t="s">
        <v>243</v>
      </c>
      <c r="K18" s="85"/>
      <c r="L18" s="7"/>
    </row>
    <row r="19" spans="2:12" s="1" customFormat="1" ht="15.75" customHeight="1">
      <c r="B19" s="49">
        <v>15</v>
      </c>
      <c r="C19" s="50" t="s">
        <v>151</v>
      </c>
      <c r="D19" s="7" t="s">
        <v>152</v>
      </c>
      <c r="E19" s="49" t="s">
        <v>239</v>
      </c>
      <c r="F19" s="79">
        <v>353184116987251</v>
      </c>
      <c r="G19" s="7" t="s">
        <v>264</v>
      </c>
      <c r="H19" s="17" t="s">
        <v>70</v>
      </c>
      <c r="I19" s="11"/>
      <c r="J19" s="7" t="s">
        <v>243</v>
      </c>
      <c r="K19" s="85"/>
      <c r="L19" s="7"/>
    </row>
    <row r="20" spans="2:12" s="1" customFormat="1" ht="15.75" customHeight="1">
      <c r="B20" s="49">
        <v>16</v>
      </c>
      <c r="C20" s="50" t="s">
        <v>153</v>
      </c>
      <c r="D20" s="7" t="s">
        <v>406</v>
      </c>
      <c r="E20" s="49" t="s">
        <v>239</v>
      </c>
      <c r="F20" s="79" t="s">
        <v>409</v>
      </c>
      <c r="G20" s="80" t="s">
        <v>410</v>
      </c>
      <c r="H20" s="17" t="s">
        <v>70</v>
      </c>
      <c r="I20" s="11"/>
      <c r="J20" s="7" t="s">
        <v>243</v>
      </c>
      <c r="K20" s="85"/>
      <c r="L20" s="7"/>
    </row>
    <row r="21" spans="2:12" s="1" customFormat="1" ht="15.75" customHeight="1">
      <c r="B21" s="49">
        <v>17</v>
      </c>
      <c r="C21" s="50" t="s">
        <v>155</v>
      </c>
      <c r="D21" s="7" t="s">
        <v>157</v>
      </c>
      <c r="E21" s="49" t="s">
        <v>239</v>
      </c>
      <c r="F21" s="79">
        <v>35286535395861</v>
      </c>
      <c r="G21" s="111" t="s">
        <v>265</v>
      </c>
      <c r="H21" s="17" t="s">
        <v>70</v>
      </c>
      <c r="I21" s="11"/>
      <c r="J21" s="7" t="s">
        <v>243</v>
      </c>
      <c r="K21" s="85"/>
      <c r="L21" s="7"/>
    </row>
    <row r="22" spans="2:12" s="1" customFormat="1" ht="15.75" customHeight="1">
      <c r="B22" s="49">
        <v>18</v>
      </c>
      <c r="C22" s="9" t="s">
        <v>158</v>
      </c>
      <c r="D22" s="7" t="s">
        <v>161</v>
      </c>
      <c r="E22" s="49" t="s">
        <v>239</v>
      </c>
      <c r="F22" s="79">
        <v>353571690926061</v>
      </c>
      <c r="G22" s="111" t="s">
        <v>266</v>
      </c>
      <c r="H22" s="17" t="s">
        <v>159</v>
      </c>
      <c r="I22" s="11" t="s">
        <v>162</v>
      </c>
      <c r="J22" s="9" t="s">
        <v>247</v>
      </c>
      <c r="K22" s="112" t="s">
        <v>267</v>
      </c>
      <c r="L22" s="112" t="s">
        <v>268</v>
      </c>
    </row>
    <row r="23" spans="2:12" s="1" customFormat="1" ht="15.75" customHeight="1">
      <c r="B23" s="49">
        <v>19</v>
      </c>
      <c r="C23" s="9" t="s">
        <v>166</v>
      </c>
      <c r="D23" s="9" t="s">
        <v>168</v>
      </c>
      <c r="E23" s="49" t="s">
        <v>239</v>
      </c>
      <c r="F23" s="26">
        <v>352865325369916</v>
      </c>
      <c r="G23" s="111" t="s">
        <v>269</v>
      </c>
      <c r="H23" s="17" t="s">
        <v>70</v>
      </c>
      <c r="I23" s="11"/>
      <c r="J23" s="9" t="s">
        <v>243</v>
      </c>
      <c r="K23" s="9"/>
      <c r="L23" s="9"/>
    </row>
    <row r="24" spans="2:12" s="1" customFormat="1" ht="15.75" customHeight="1">
      <c r="B24" s="49">
        <v>20</v>
      </c>
      <c r="C24" s="9" t="s">
        <v>169</v>
      </c>
      <c r="D24" s="9"/>
      <c r="E24" s="49" t="s">
        <v>239</v>
      </c>
      <c r="F24" s="74"/>
      <c r="G24" s="9"/>
      <c r="H24" s="17" t="s">
        <v>70</v>
      </c>
      <c r="I24" s="11"/>
      <c r="J24" s="9" t="s">
        <v>243</v>
      </c>
      <c r="K24" s="9"/>
      <c r="L24" s="9"/>
    </row>
    <row r="25" spans="2:12" s="1" customFormat="1" ht="15.75" customHeight="1">
      <c r="B25" s="49">
        <v>21</v>
      </c>
      <c r="C25" s="9" t="s">
        <v>172</v>
      </c>
      <c r="D25" s="9" t="s">
        <v>408</v>
      </c>
      <c r="E25" s="49" t="s">
        <v>239</v>
      </c>
      <c r="F25" s="26" t="s">
        <v>270</v>
      </c>
      <c r="G25" s="111" t="s">
        <v>271</v>
      </c>
      <c r="H25" s="17" t="s">
        <v>173</v>
      </c>
      <c r="I25" s="11" t="s">
        <v>178</v>
      </c>
      <c r="J25" s="9" t="s">
        <v>240</v>
      </c>
      <c r="K25" s="112" t="s">
        <v>272</v>
      </c>
      <c r="L25" s="112" t="s">
        <v>273</v>
      </c>
    </row>
    <row r="26" spans="2:12" s="1" customFormat="1" ht="15.75" customHeight="1">
      <c r="B26" s="49">
        <v>22</v>
      </c>
      <c r="C26" s="9" t="s">
        <v>183</v>
      </c>
      <c r="D26" s="9" t="s">
        <v>188</v>
      </c>
      <c r="E26" s="49" t="s">
        <v>239</v>
      </c>
      <c r="F26" s="79" t="s">
        <v>274</v>
      </c>
      <c r="G26" s="111" t="s">
        <v>275</v>
      </c>
      <c r="H26" s="11" t="s">
        <v>184</v>
      </c>
      <c r="I26" s="11" t="s">
        <v>189</v>
      </c>
      <c r="J26" s="9" t="s">
        <v>240</v>
      </c>
      <c r="K26" s="112" t="s">
        <v>276</v>
      </c>
      <c r="L26" s="112" t="s">
        <v>277</v>
      </c>
    </row>
    <row r="27" spans="2:12" ht="15.75" customHeight="1">
      <c r="K27" s="82"/>
    </row>
    <row r="28" spans="2:12" ht="15.75" customHeight="1">
      <c r="K28" s="82"/>
    </row>
    <row r="29" spans="2:12" ht="15.75" customHeight="1">
      <c r="K29" s="82"/>
    </row>
    <row r="30" spans="2:12" ht="15.75" customHeight="1">
      <c r="K30" s="82"/>
    </row>
    <row r="31" spans="2:12" ht="15.75" customHeight="1">
      <c r="K31" s="82"/>
    </row>
    <row r="32" spans="2:12" ht="15.75" customHeight="1">
      <c r="K32" s="82"/>
    </row>
    <row r="33" spans="11:11" ht="15.75" customHeight="1">
      <c r="K33" s="82"/>
    </row>
    <row r="34" spans="11:11" ht="15.75" customHeight="1">
      <c r="K34" s="82"/>
    </row>
    <row r="35" spans="11:11" ht="15.75" customHeight="1">
      <c r="K35" s="82"/>
    </row>
    <row r="36" spans="11:11" ht="15.75" customHeight="1">
      <c r="K36" s="82"/>
    </row>
    <row r="37" spans="11:11" ht="15.75" customHeight="1">
      <c r="K37" s="82"/>
    </row>
    <row r="38" spans="11:11" ht="15.75" customHeight="1">
      <c r="K38" s="82"/>
    </row>
    <row r="39" spans="11:11" ht="15.75" customHeight="1">
      <c r="K39" s="82"/>
    </row>
    <row r="40" spans="11:11" ht="15.75" customHeight="1">
      <c r="K40" s="82"/>
    </row>
    <row r="41" spans="11:11" ht="15.75" customHeight="1">
      <c r="K41" s="82"/>
    </row>
    <row r="42" spans="11:11" ht="15.75" customHeight="1">
      <c r="K42" s="82"/>
    </row>
    <row r="43" spans="11:11" ht="15.75" customHeight="1">
      <c r="K43" s="82"/>
    </row>
    <row r="44" spans="11:11" ht="15.75" customHeight="1">
      <c r="K44" s="82"/>
    </row>
    <row r="45" spans="11:11" ht="15.75" customHeight="1">
      <c r="K45" s="82"/>
    </row>
    <row r="46" spans="11:11" ht="15.75" customHeight="1">
      <c r="K46" s="82"/>
    </row>
    <row r="47" spans="11:11" ht="15.75" customHeight="1">
      <c r="K47" s="82"/>
    </row>
    <row r="48" spans="11:11" ht="15.75" customHeight="1">
      <c r="K48" s="82"/>
    </row>
    <row r="49" spans="11:11" ht="15.75" customHeight="1">
      <c r="K49" s="82"/>
    </row>
    <row r="50" spans="11:11" ht="15.75" customHeight="1">
      <c r="K50" s="82"/>
    </row>
    <row r="51" spans="11:11" ht="15.75" customHeight="1">
      <c r="K51" s="82"/>
    </row>
    <row r="52" spans="11:11" ht="15.75" customHeight="1">
      <c r="K52" s="82"/>
    </row>
    <row r="53" spans="11:11" ht="15.75" customHeight="1">
      <c r="K53" s="82"/>
    </row>
    <row r="54" spans="11:11" ht="15.75" customHeight="1">
      <c r="K54" s="82"/>
    </row>
    <row r="55" spans="11:11" ht="15.75" customHeight="1">
      <c r="K55" s="82"/>
    </row>
    <row r="56" spans="11:11" ht="15.75" customHeight="1">
      <c r="K56" s="82"/>
    </row>
    <row r="57" spans="11:11" ht="15.75" customHeight="1">
      <c r="K57" s="82"/>
    </row>
    <row r="58" spans="11:11" ht="15.75" customHeight="1">
      <c r="K58" s="82"/>
    </row>
    <row r="59" spans="11:11" ht="15.75" customHeight="1">
      <c r="K59" s="82"/>
    </row>
    <row r="60" spans="11:11" ht="15.75" customHeight="1">
      <c r="K60" s="82"/>
    </row>
    <row r="61" spans="11:11" ht="15.75" customHeight="1">
      <c r="K61" s="82"/>
    </row>
    <row r="62" spans="11:11" ht="15.75" customHeight="1">
      <c r="K62" s="82"/>
    </row>
    <row r="63" spans="11:11" ht="15.75" customHeight="1">
      <c r="K63" s="82"/>
    </row>
    <row r="64" spans="11:11" ht="15.75" customHeight="1">
      <c r="K64" s="82"/>
    </row>
    <row r="65" spans="11:11" ht="15.75" customHeight="1">
      <c r="K65" s="82"/>
    </row>
    <row r="66" spans="11:11" ht="15.75" customHeight="1">
      <c r="K66" s="82"/>
    </row>
    <row r="67" spans="11:11" ht="15.75" customHeight="1">
      <c r="K67" s="82"/>
    </row>
    <row r="68" spans="11:11" ht="15.75" customHeight="1">
      <c r="K68" s="82"/>
    </row>
    <row r="69" spans="11:11" ht="15.75" customHeight="1">
      <c r="K69" s="82"/>
    </row>
    <row r="70" spans="11:11" ht="15.75" customHeight="1">
      <c r="K70" s="82"/>
    </row>
    <row r="71" spans="11:11" ht="15.75" customHeight="1">
      <c r="K71" s="82"/>
    </row>
    <row r="72" spans="11:11" ht="15.75" customHeight="1">
      <c r="K72" s="82"/>
    </row>
    <row r="73" spans="11:11" ht="15.75" customHeight="1">
      <c r="K73" s="82"/>
    </row>
    <row r="74" spans="11:11" ht="15.75" customHeight="1">
      <c r="K74" s="82"/>
    </row>
    <row r="75" spans="11:11" ht="15.75" customHeight="1">
      <c r="K75" s="82"/>
    </row>
    <row r="76" spans="11:11" ht="15.75" customHeight="1">
      <c r="K76" s="82"/>
    </row>
    <row r="77" spans="11:11" ht="15.75" customHeight="1">
      <c r="K77" s="82"/>
    </row>
    <row r="78" spans="11:11" ht="15.75" customHeight="1">
      <c r="K78" s="82"/>
    </row>
    <row r="79" spans="11:11" ht="15.75" customHeight="1">
      <c r="K79" s="82"/>
    </row>
    <row r="80" spans="11:11" ht="15.75" customHeight="1">
      <c r="K80" s="82"/>
    </row>
    <row r="81" spans="11:11" ht="15.75" customHeight="1">
      <c r="K81" s="82"/>
    </row>
    <row r="82" spans="11:11" ht="15.75" customHeight="1">
      <c r="K82" s="82"/>
    </row>
    <row r="83" spans="11:11" ht="15.75" customHeight="1">
      <c r="K83" s="82"/>
    </row>
    <row r="84" spans="11:11" ht="15.75" customHeight="1">
      <c r="K84" s="82"/>
    </row>
    <row r="85" spans="11:11" ht="15.75" customHeight="1">
      <c r="K85" s="82"/>
    </row>
    <row r="86" spans="11:11" ht="15.75" customHeight="1">
      <c r="K86" s="82"/>
    </row>
    <row r="87" spans="11:11" ht="15.75" customHeight="1">
      <c r="K87" s="82"/>
    </row>
    <row r="88" spans="11:11" ht="15.75" customHeight="1">
      <c r="K88" s="82"/>
    </row>
    <row r="89" spans="11:11" ht="15.75" customHeight="1">
      <c r="K89" s="82"/>
    </row>
    <row r="90" spans="11:11" ht="15.75" customHeight="1">
      <c r="K90" s="82"/>
    </row>
    <row r="91" spans="11:11" ht="15.75" customHeight="1">
      <c r="K91" s="82"/>
    </row>
    <row r="92" spans="11:11" ht="15.75" customHeight="1">
      <c r="K92" s="82"/>
    </row>
    <row r="93" spans="11:11" ht="15.75" customHeight="1">
      <c r="K93" s="82"/>
    </row>
    <row r="94" spans="11:11" ht="15.75" customHeight="1">
      <c r="K94" s="82"/>
    </row>
    <row r="95" spans="11:11" ht="15.75" customHeight="1">
      <c r="K95" s="82"/>
    </row>
    <row r="96" spans="11:11" ht="15.75" customHeight="1">
      <c r="K96" s="82"/>
    </row>
    <row r="97" spans="11:11" ht="15.75" customHeight="1">
      <c r="K97" s="82"/>
    </row>
    <row r="98" spans="11:11" ht="15.75" customHeight="1">
      <c r="K98" s="82"/>
    </row>
    <row r="99" spans="11:11" ht="15.75" customHeight="1">
      <c r="K99" s="82"/>
    </row>
    <row r="100" spans="11:11" ht="15.75" customHeight="1">
      <c r="K100" s="82"/>
    </row>
    <row r="101" spans="11:11" ht="15.75" customHeight="1">
      <c r="K101" s="82"/>
    </row>
    <row r="102" spans="11:11" ht="15.75" customHeight="1">
      <c r="K102" s="82"/>
    </row>
    <row r="103" spans="11:11" ht="15.75" customHeight="1">
      <c r="K103" s="82"/>
    </row>
    <row r="104" spans="11:11" ht="15.75" customHeight="1">
      <c r="K104" s="82"/>
    </row>
    <row r="105" spans="11:11" ht="15.75" customHeight="1">
      <c r="K105" s="82"/>
    </row>
    <row r="106" spans="11:11" ht="15.75" customHeight="1">
      <c r="K106" s="82"/>
    </row>
    <row r="107" spans="11:11" ht="15.75" customHeight="1">
      <c r="K107" s="82"/>
    </row>
    <row r="108" spans="11:11" ht="15.75" customHeight="1">
      <c r="K108" s="82"/>
    </row>
    <row r="109" spans="11:11" ht="15.75" customHeight="1">
      <c r="K109" s="82"/>
    </row>
    <row r="110" spans="11:11" ht="15.75" customHeight="1">
      <c r="K110" s="82"/>
    </row>
    <row r="111" spans="11:11" ht="15.75" customHeight="1">
      <c r="K111" s="82"/>
    </row>
    <row r="112" spans="11:11" ht="15.75" customHeight="1">
      <c r="K112" s="82"/>
    </row>
    <row r="113" spans="11:11" ht="15.75" customHeight="1">
      <c r="K113" s="82"/>
    </row>
    <row r="114" spans="11:11" ht="15.75" customHeight="1">
      <c r="K114" s="82"/>
    </row>
    <row r="115" spans="11:11" ht="15.75" customHeight="1">
      <c r="K115" s="82"/>
    </row>
    <row r="116" spans="11:11" ht="15.75" customHeight="1">
      <c r="K116" s="82"/>
    </row>
    <row r="117" spans="11:11" ht="15.75" customHeight="1">
      <c r="K117" s="82"/>
    </row>
    <row r="118" spans="11:11" ht="15.75" customHeight="1">
      <c r="K118" s="82"/>
    </row>
    <row r="119" spans="11:11" ht="15.75" customHeight="1">
      <c r="K119" s="82"/>
    </row>
    <row r="120" spans="11:11" ht="15.75" customHeight="1">
      <c r="K120" s="82"/>
    </row>
    <row r="121" spans="11:11" ht="15.75" customHeight="1">
      <c r="K121" s="82"/>
    </row>
    <row r="122" spans="11:11" ht="15.75" customHeight="1">
      <c r="K122" s="82"/>
    </row>
    <row r="123" spans="11:11" ht="15.75" customHeight="1">
      <c r="K123" s="82"/>
    </row>
    <row r="124" spans="11:11" ht="15.75" customHeight="1">
      <c r="K124" s="82"/>
    </row>
    <row r="125" spans="11:11" ht="15.75" customHeight="1">
      <c r="K125" s="82"/>
    </row>
    <row r="126" spans="11:11" ht="15.75" customHeight="1">
      <c r="K126" s="82"/>
    </row>
    <row r="127" spans="11:11" ht="15.75" customHeight="1">
      <c r="K127" s="82"/>
    </row>
    <row r="128" spans="11:11" ht="15.75" customHeight="1">
      <c r="K128" s="82"/>
    </row>
    <row r="129" spans="11:11" ht="15.75" customHeight="1">
      <c r="K129" s="82"/>
    </row>
    <row r="130" spans="11:11" ht="15.75" customHeight="1">
      <c r="K130" s="82"/>
    </row>
    <row r="131" spans="11:11" ht="15.75" customHeight="1">
      <c r="K131" s="82"/>
    </row>
    <row r="132" spans="11:11" ht="15.75" customHeight="1">
      <c r="K132" s="82"/>
    </row>
    <row r="133" spans="11:11" ht="15.75" customHeight="1">
      <c r="K133" s="82"/>
    </row>
    <row r="134" spans="11:11" ht="15.75" customHeight="1">
      <c r="K134" s="82"/>
    </row>
    <row r="135" spans="11:11" ht="15.75" customHeight="1">
      <c r="K135" s="82"/>
    </row>
    <row r="136" spans="11:11" ht="15.75" customHeight="1">
      <c r="K136" s="82"/>
    </row>
    <row r="137" spans="11:11" ht="15.75" customHeight="1">
      <c r="K137" s="82"/>
    </row>
    <row r="138" spans="11:11" ht="15.75" customHeight="1">
      <c r="K138" s="82"/>
    </row>
    <row r="139" spans="11:11" ht="15.75" customHeight="1">
      <c r="K139" s="82"/>
    </row>
    <row r="140" spans="11:11" ht="15.75" customHeight="1">
      <c r="K140" s="82"/>
    </row>
    <row r="141" spans="11:11" ht="15.75" customHeight="1">
      <c r="K141" s="82"/>
    </row>
    <row r="142" spans="11:11" ht="15.75" customHeight="1">
      <c r="K142" s="82"/>
    </row>
    <row r="143" spans="11:11" ht="15.75" customHeight="1">
      <c r="K143" s="82"/>
    </row>
    <row r="144" spans="11:11" ht="15.75" customHeight="1">
      <c r="K144" s="82"/>
    </row>
    <row r="145" spans="11:11" ht="15.75" customHeight="1">
      <c r="K145" s="82"/>
    </row>
    <row r="146" spans="11:11" ht="15.75" customHeight="1">
      <c r="K146" s="82"/>
    </row>
    <row r="147" spans="11:11" ht="15.75" customHeight="1">
      <c r="K147" s="82"/>
    </row>
    <row r="148" spans="11:11" ht="15.75" customHeight="1">
      <c r="K148" s="82"/>
    </row>
    <row r="149" spans="11:11" ht="15.75" customHeight="1">
      <c r="K149" s="82"/>
    </row>
    <row r="150" spans="11:11" ht="15.75" customHeight="1">
      <c r="K150" s="82"/>
    </row>
    <row r="151" spans="11:11" ht="15.75" customHeight="1">
      <c r="K151" s="82"/>
    </row>
    <row r="152" spans="11:11" ht="15.75" customHeight="1">
      <c r="K152" s="82"/>
    </row>
    <row r="153" spans="11:11" ht="15.75" customHeight="1">
      <c r="K153" s="82"/>
    </row>
    <row r="154" spans="11:11" ht="15.75" customHeight="1">
      <c r="K154" s="82"/>
    </row>
    <row r="155" spans="11:11" ht="15.75" customHeight="1">
      <c r="K155" s="82"/>
    </row>
    <row r="156" spans="11:11" ht="15.75" customHeight="1">
      <c r="K156" s="82"/>
    </row>
    <row r="157" spans="11:11" ht="15.75" customHeight="1">
      <c r="K157" s="82"/>
    </row>
    <row r="158" spans="11:11" ht="15.75" customHeight="1">
      <c r="K158" s="82"/>
    </row>
    <row r="159" spans="11:11" ht="15.75" customHeight="1">
      <c r="K159" s="82"/>
    </row>
    <row r="160" spans="11:11" ht="15.75" customHeight="1">
      <c r="K160" s="82"/>
    </row>
    <row r="161" spans="11:11" ht="15.75" customHeight="1">
      <c r="K161" s="82"/>
    </row>
    <row r="162" spans="11:11" ht="15.75" customHeight="1">
      <c r="K162" s="82"/>
    </row>
    <row r="163" spans="11:11" ht="15.75" customHeight="1">
      <c r="K163" s="82"/>
    </row>
    <row r="164" spans="11:11" ht="15.75" customHeight="1">
      <c r="K164" s="82"/>
    </row>
    <row r="165" spans="11:11" ht="15.75" customHeight="1">
      <c r="K165" s="82"/>
    </row>
    <row r="166" spans="11:11" ht="15.75" customHeight="1">
      <c r="K166" s="82"/>
    </row>
    <row r="167" spans="11:11" ht="15.75" customHeight="1">
      <c r="K167" s="82"/>
    </row>
    <row r="168" spans="11:11" ht="15.75" customHeight="1">
      <c r="K168" s="82"/>
    </row>
    <row r="169" spans="11:11" ht="15.75" customHeight="1">
      <c r="K169" s="82"/>
    </row>
    <row r="170" spans="11:11" ht="15.75" customHeight="1">
      <c r="K170" s="82"/>
    </row>
    <row r="171" spans="11:11" ht="15.75" customHeight="1">
      <c r="K171" s="82"/>
    </row>
    <row r="172" spans="11:11" ht="15.75" customHeight="1">
      <c r="K172" s="82"/>
    </row>
    <row r="173" spans="11:11" ht="15.75" customHeight="1">
      <c r="K173" s="82"/>
    </row>
    <row r="174" spans="11:11" ht="15.75" customHeight="1">
      <c r="K174" s="82"/>
    </row>
    <row r="175" spans="11:11" ht="15.75" customHeight="1">
      <c r="K175" s="82"/>
    </row>
    <row r="176" spans="11:11" ht="15.75" customHeight="1">
      <c r="K176" s="82"/>
    </row>
    <row r="177" spans="11:11" ht="15.75" customHeight="1">
      <c r="K177" s="82"/>
    </row>
    <row r="178" spans="11:11" ht="15.75" customHeight="1">
      <c r="K178" s="82"/>
    </row>
    <row r="179" spans="11:11" ht="15.75" customHeight="1">
      <c r="K179" s="82"/>
    </row>
    <row r="180" spans="11:11" ht="15.75" customHeight="1">
      <c r="K180" s="82"/>
    </row>
    <row r="181" spans="11:11" ht="15.75" customHeight="1">
      <c r="K181" s="82"/>
    </row>
    <row r="182" spans="11:11" ht="15.75" customHeight="1">
      <c r="K182" s="82"/>
    </row>
    <row r="183" spans="11:11" ht="15.75" customHeight="1">
      <c r="K183" s="82"/>
    </row>
    <row r="184" spans="11:11" ht="15.75" customHeight="1">
      <c r="K184" s="82"/>
    </row>
    <row r="185" spans="11:11" ht="15.75" customHeight="1">
      <c r="K185" s="82"/>
    </row>
    <row r="186" spans="11:11" ht="15.75" customHeight="1">
      <c r="K186" s="82"/>
    </row>
    <row r="187" spans="11:11" ht="15.75" customHeight="1">
      <c r="K187" s="82"/>
    </row>
    <row r="188" spans="11:11" ht="15.75" customHeight="1">
      <c r="K188" s="82"/>
    </row>
    <row r="189" spans="11:11" ht="15.75" customHeight="1">
      <c r="K189" s="82"/>
    </row>
    <row r="190" spans="11:11" ht="15.75" customHeight="1">
      <c r="K190" s="82"/>
    </row>
    <row r="191" spans="11:11" ht="15.75" customHeight="1">
      <c r="K191" s="82"/>
    </row>
    <row r="192" spans="11:11" ht="15.75" customHeight="1">
      <c r="K192" s="82"/>
    </row>
    <row r="193" spans="11:11" ht="15.75" customHeight="1">
      <c r="K193" s="82"/>
    </row>
    <row r="194" spans="11:11" ht="15.75" customHeight="1">
      <c r="K194" s="82"/>
    </row>
    <row r="195" spans="11:11" ht="15.75" customHeight="1">
      <c r="K195" s="82"/>
    </row>
    <row r="196" spans="11:11" ht="15.75" customHeight="1">
      <c r="K196" s="82"/>
    </row>
    <row r="197" spans="11:11" ht="15.75" customHeight="1">
      <c r="K197" s="82"/>
    </row>
    <row r="198" spans="11:11" ht="15.75" customHeight="1">
      <c r="K198" s="82"/>
    </row>
    <row r="199" spans="11:11" ht="15.75" customHeight="1">
      <c r="K199" s="82"/>
    </row>
    <row r="200" spans="11:11" ht="15.75" customHeight="1">
      <c r="K200" s="82"/>
    </row>
    <row r="201" spans="11:11" ht="15.75" customHeight="1">
      <c r="K201" s="82"/>
    </row>
    <row r="202" spans="11:11" ht="15.75" customHeight="1">
      <c r="K202" s="82"/>
    </row>
    <row r="203" spans="11:11" ht="15.75" customHeight="1">
      <c r="K203" s="82"/>
    </row>
    <row r="204" spans="11:11" ht="15.75" customHeight="1">
      <c r="K204" s="82"/>
    </row>
    <row r="205" spans="11:11" ht="15.75" customHeight="1">
      <c r="K205" s="82"/>
    </row>
    <row r="206" spans="11:11" ht="15.75" customHeight="1">
      <c r="K206" s="82"/>
    </row>
    <row r="207" spans="11:11" ht="15.75" customHeight="1">
      <c r="K207" s="82"/>
    </row>
    <row r="208" spans="11:11" ht="15.75" customHeight="1">
      <c r="K208" s="82"/>
    </row>
    <row r="209" spans="11:11" ht="15.75" customHeight="1">
      <c r="K209" s="82"/>
    </row>
    <row r="210" spans="11:11" ht="15.75" customHeight="1">
      <c r="K210" s="82"/>
    </row>
    <row r="211" spans="11:11" ht="15.75" customHeight="1">
      <c r="K211" s="82"/>
    </row>
    <row r="212" spans="11:11" ht="15.75" customHeight="1">
      <c r="K212" s="82"/>
    </row>
    <row r="213" spans="11:11" ht="15.75" customHeight="1">
      <c r="K213" s="82"/>
    </row>
    <row r="214" spans="11:11" ht="15.75" customHeight="1">
      <c r="K214" s="82"/>
    </row>
    <row r="215" spans="11:11" ht="15.75" customHeight="1">
      <c r="K215" s="82"/>
    </row>
    <row r="216" spans="11:11" ht="15.75" customHeight="1">
      <c r="K216" s="82"/>
    </row>
    <row r="217" spans="11:11" ht="15.75" customHeight="1">
      <c r="K217" s="82"/>
    </row>
    <row r="218" spans="11:11" ht="15.75" customHeight="1">
      <c r="K218" s="82"/>
    </row>
    <row r="219" spans="11:11" ht="15.75" customHeight="1">
      <c r="K219" s="82"/>
    </row>
    <row r="220" spans="11:11" ht="15.75" customHeight="1">
      <c r="K220" s="82"/>
    </row>
    <row r="221" spans="11:11" ht="15.75" customHeight="1">
      <c r="K221" s="82"/>
    </row>
    <row r="222" spans="11:11" ht="15.75" customHeight="1">
      <c r="K222" s="82"/>
    </row>
    <row r="223" spans="11:11" ht="15.75" customHeight="1">
      <c r="K223" s="82"/>
    </row>
    <row r="224" spans="11:11" ht="15.75" customHeight="1">
      <c r="K224" s="82"/>
    </row>
    <row r="225" spans="11:11" ht="15.75" customHeight="1">
      <c r="K225" s="82"/>
    </row>
    <row r="226" spans="11:11" ht="15.75" customHeight="1">
      <c r="K226" s="82"/>
    </row>
    <row r="227" spans="11:11" ht="15.75" customHeight="1">
      <c r="K227" s="82"/>
    </row>
    <row r="228" spans="11:11" ht="15.75" customHeight="1">
      <c r="K228" s="82"/>
    </row>
    <row r="229" spans="11:11" ht="15.75" customHeight="1">
      <c r="K229" s="82"/>
    </row>
    <row r="230" spans="11:11" ht="15.75" customHeight="1">
      <c r="K230" s="82"/>
    </row>
    <row r="231" spans="11:11" ht="15.75" customHeight="1">
      <c r="K231" s="82"/>
    </row>
    <row r="232" spans="11:11" ht="15.75" customHeight="1">
      <c r="K232" s="82"/>
    </row>
    <row r="233" spans="11:11" ht="15.75" customHeight="1">
      <c r="K233" s="82"/>
    </row>
    <row r="234" spans="11:11" ht="15.75" customHeight="1">
      <c r="K234" s="82"/>
    </row>
    <row r="235" spans="11:11" ht="15.75" customHeight="1">
      <c r="K235" s="82"/>
    </row>
    <row r="236" spans="11:11" ht="15.75" customHeight="1">
      <c r="K236" s="82"/>
    </row>
    <row r="237" spans="11:11" ht="15.75" customHeight="1">
      <c r="K237" s="82"/>
    </row>
    <row r="238" spans="11:11" ht="15.75" customHeight="1">
      <c r="K238" s="82"/>
    </row>
    <row r="239" spans="11:11" ht="15.75" customHeight="1">
      <c r="K239" s="82"/>
    </row>
    <row r="240" spans="11:11" ht="15.75" customHeight="1">
      <c r="K240" s="82"/>
    </row>
    <row r="241" spans="11:11" ht="15.75" customHeight="1">
      <c r="K241" s="82"/>
    </row>
    <row r="242" spans="11:11" ht="15.75" customHeight="1">
      <c r="K242" s="82"/>
    </row>
    <row r="243" spans="11:11" ht="15.75" customHeight="1">
      <c r="K243" s="82"/>
    </row>
    <row r="244" spans="11:11" ht="15.75" customHeight="1">
      <c r="K244" s="82"/>
    </row>
    <row r="245" spans="11:11" ht="15.75" customHeight="1">
      <c r="K245" s="82"/>
    </row>
    <row r="246" spans="11:11" ht="15.75" customHeight="1">
      <c r="K246" s="82"/>
    </row>
    <row r="247" spans="11:11" ht="15.75" customHeight="1">
      <c r="K247" s="82"/>
    </row>
    <row r="248" spans="11:11" ht="15.75" customHeight="1">
      <c r="K248" s="82"/>
    </row>
    <row r="249" spans="11:11" ht="15.75" customHeight="1">
      <c r="K249" s="82"/>
    </row>
    <row r="250" spans="11:11" ht="15.75" customHeight="1">
      <c r="K250" s="82"/>
    </row>
    <row r="251" spans="11:11" ht="15.75" customHeight="1">
      <c r="K251" s="82"/>
    </row>
    <row r="252" spans="11:11" ht="15.75" customHeight="1">
      <c r="K252" s="82"/>
    </row>
    <row r="253" spans="11:11" ht="15.75" customHeight="1">
      <c r="K253" s="82"/>
    </row>
    <row r="254" spans="11:11" ht="15.75" customHeight="1">
      <c r="K254" s="82"/>
    </row>
    <row r="255" spans="11:11" ht="15.75" customHeight="1">
      <c r="K255" s="82"/>
    </row>
    <row r="256" spans="11:11" ht="15.75" customHeight="1">
      <c r="K256" s="82"/>
    </row>
    <row r="257" spans="11:11" ht="15.75" customHeight="1">
      <c r="K257" s="82"/>
    </row>
    <row r="258" spans="11:11" ht="15.75" customHeight="1">
      <c r="K258" s="82"/>
    </row>
    <row r="259" spans="11:11" ht="15.75" customHeight="1">
      <c r="K259" s="82"/>
    </row>
    <row r="260" spans="11:11" ht="15.75" customHeight="1">
      <c r="K260" s="82"/>
    </row>
    <row r="261" spans="11:11" ht="15.75" customHeight="1">
      <c r="K261" s="82"/>
    </row>
    <row r="262" spans="11:11" ht="15.75" customHeight="1">
      <c r="K262" s="82"/>
    </row>
    <row r="263" spans="11:11" ht="15.75" customHeight="1">
      <c r="K263" s="82"/>
    </row>
    <row r="264" spans="11:11" ht="15.75" customHeight="1">
      <c r="K264" s="82"/>
    </row>
    <row r="265" spans="11:11" ht="15.75" customHeight="1">
      <c r="K265" s="82"/>
    </row>
    <row r="266" spans="11:11" ht="15.75" customHeight="1">
      <c r="K266" s="82"/>
    </row>
    <row r="267" spans="11:11" ht="15.75" customHeight="1">
      <c r="K267" s="82"/>
    </row>
    <row r="268" spans="11:11" ht="15.75" customHeight="1">
      <c r="K268" s="82"/>
    </row>
    <row r="269" spans="11:11" ht="15.75" customHeight="1">
      <c r="K269" s="82"/>
    </row>
    <row r="270" spans="11:11" ht="15.75" customHeight="1">
      <c r="K270" s="82"/>
    </row>
    <row r="271" spans="11:11" ht="15.75" customHeight="1">
      <c r="K271" s="82"/>
    </row>
    <row r="272" spans="11:11" ht="15.75" customHeight="1">
      <c r="K272" s="82"/>
    </row>
    <row r="273" spans="11:11" ht="15.75" customHeight="1">
      <c r="K273" s="82"/>
    </row>
    <row r="274" spans="11:11" ht="15.75" customHeight="1">
      <c r="K274" s="82"/>
    </row>
    <row r="275" spans="11:11" ht="15.75" customHeight="1">
      <c r="K275" s="82"/>
    </row>
    <row r="276" spans="11:11" ht="15.75" customHeight="1">
      <c r="K276" s="82"/>
    </row>
    <row r="277" spans="11:11" ht="15.75" customHeight="1">
      <c r="K277" s="82"/>
    </row>
    <row r="278" spans="11:11" ht="15.75" customHeight="1">
      <c r="K278" s="82"/>
    </row>
    <row r="279" spans="11:11" ht="15.75" customHeight="1">
      <c r="K279" s="82"/>
    </row>
    <row r="280" spans="11:11" ht="15.75" customHeight="1">
      <c r="K280" s="82"/>
    </row>
    <row r="281" spans="11:11" ht="15.75" customHeight="1">
      <c r="K281" s="82"/>
    </row>
    <row r="282" spans="11:11" ht="15.75" customHeight="1">
      <c r="K282" s="82"/>
    </row>
    <row r="283" spans="11:11" ht="15.75" customHeight="1">
      <c r="K283" s="82"/>
    </row>
    <row r="284" spans="11:11" ht="15.75" customHeight="1">
      <c r="K284" s="82"/>
    </row>
    <row r="285" spans="11:11" ht="15.75" customHeight="1">
      <c r="K285" s="82"/>
    </row>
    <row r="286" spans="11:11" ht="15.75" customHeight="1">
      <c r="K286" s="82"/>
    </row>
    <row r="287" spans="11:11" ht="15.75" customHeight="1">
      <c r="K287" s="82"/>
    </row>
    <row r="288" spans="11:11" ht="15.75" customHeight="1">
      <c r="K288" s="82"/>
    </row>
    <row r="289" spans="11:11" ht="15.75" customHeight="1">
      <c r="K289" s="82"/>
    </row>
    <row r="290" spans="11:11" ht="15.75" customHeight="1">
      <c r="K290" s="82"/>
    </row>
    <row r="291" spans="11:11" ht="15.75" customHeight="1">
      <c r="K291" s="82"/>
    </row>
    <row r="292" spans="11:11" ht="15.75" customHeight="1">
      <c r="K292" s="82"/>
    </row>
    <row r="293" spans="11:11" ht="15.75" customHeight="1">
      <c r="K293" s="82"/>
    </row>
    <row r="294" spans="11:11" ht="15.75" customHeight="1">
      <c r="K294" s="82"/>
    </row>
    <row r="295" spans="11:11" ht="15.75" customHeight="1">
      <c r="K295" s="82"/>
    </row>
    <row r="296" spans="11:11" ht="15.75" customHeight="1">
      <c r="K296" s="82"/>
    </row>
    <row r="297" spans="11:11" ht="15.75" customHeight="1">
      <c r="K297" s="82"/>
    </row>
    <row r="298" spans="11:11" ht="15.75" customHeight="1">
      <c r="K298" s="82"/>
    </row>
    <row r="299" spans="11:11" ht="15.75" customHeight="1">
      <c r="K299" s="82"/>
    </row>
    <row r="300" spans="11:11" ht="15.75" customHeight="1">
      <c r="K300" s="82"/>
    </row>
    <row r="301" spans="11:11" ht="15.75" customHeight="1">
      <c r="K301" s="82"/>
    </row>
    <row r="302" spans="11:11" ht="15.75" customHeight="1">
      <c r="K302" s="82"/>
    </row>
    <row r="303" spans="11:11" ht="15.75" customHeight="1">
      <c r="K303" s="82"/>
    </row>
    <row r="304" spans="11:11" ht="15.75" customHeight="1">
      <c r="K304" s="82"/>
    </row>
    <row r="305" spans="11:11" ht="15.75" customHeight="1">
      <c r="K305" s="82"/>
    </row>
    <row r="306" spans="11:11" ht="15.75" customHeight="1">
      <c r="K306" s="82"/>
    </row>
    <row r="307" spans="11:11" ht="15.75" customHeight="1">
      <c r="K307" s="82"/>
    </row>
    <row r="308" spans="11:11" ht="15.75" customHeight="1">
      <c r="K308" s="82"/>
    </row>
    <row r="309" spans="11:11" ht="15.75" customHeight="1">
      <c r="K309" s="82"/>
    </row>
    <row r="310" spans="11:11" ht="15.75" customHeight="1">
      <c r="K310" s="82"/>
    </row>
    <row r="311" spans="11:11" ht="15.75" customHeight="1">
      <c r="K311" s="82"/>
    </row>
    <row r="312" spans="11:11" ht="15.75" customHeight="1">
      <c r="K312" s="82"/>
    </row>
    <row r="313" spans="11:11" ht="15.75" customHeight="1">
      <c r="K313" s="82"/>
    </row>
    <row r="314" spans="11:11" ht="15.75" customHeight="1">
      <c r="K314" s="82"/>
    </row>
    <row r="315" spans="11:11" ht="15.75" customHeight="1">
      <c r="K315" s="82"/>
    </row>
    <row r="316" spans="11:11" ht="15.75" customHeight="1">
      <c r="K316" s="82"/>
    </row>
    <row r="317" spans="11:11" ht="15.75" customHeight="1">
      <c r="K317" s="82"/>
    </row>
    <row r="318" spans="11:11" ht="15.75" customHeight="1">
      <c r="K318" s="82"/>
    </row>
    <row r="319" spans="11:11" ht="15.75" customHeight="1">
      <c r="K319" s="82"/>
    </row>
    <row r="320" spans="11:11" ht="15.75" customHeight="1">
      <c r="K320" s="82"/>
    </row>
    <row r="321" spans="11:11" ht="15.75" customHeight="1">
      <c r="K321" s="82"/>
    </row>
    <row r="322" spans="11:11" ht="15.75" customHeight="1">
      <c r="K322" s="82"/>
    </row>
    <row r="323" spans="11:11" ht="15.75" customHeight="1">
      <c r="K323" s="82"/>
    </row>
    <row r="324" spans="11:11" ht="15.75" customHeight="1">
      <c r="K324" s="82"/>
    </row>
    <row r="325" spans="11:11" ht="15.75" customHeight="1">
      <c r="K325" s="82"/>
    </row>
    <row r="326" spans="11:11" ht="15.75" customHeight="1">
      <c r="K326" s="82"/>
    </row>
    <row r="327" spans="11:11" ht="15.75" customHeight="1">
      <c r="K327" s="82"/>
    </row>
    <row r="328" spans="11:11" ht="15.75" customHeight="1">
      <c r="K328" s="82"/>
    </row>
    <row r="329" spans="11:11" ht="15.75" customHeight="1">
      <c r="K329" s="82"/>
    </row>
    <row r="330" spans="11:11" ht="15.75" customHeight="1">
      <c r="K330" s="82"/>
    </row>
    <row r="331" spans="11:11" ht="15.75" customHeight="1">
      <c r="K331" s="82"/>
    </row>
    <row r="332" spans="11:11" ht="15.75" customHeight="1">
      <c r="K332" s="82"/>
    </row>
    <row r="333" spans="11:11" ht="15.75" customHeight="1">
      <c r="K333" s="82"/>
    </row>
    <row r="334" spans="11:11" ht="15.75" customHeight="1">
      <c r="K334" s="82"/>
    </row>
    <row r="335" spans="11:11" ht="15.75" customHeight="1">
      <c r="K335" s="82"/>
    </row>
    <row r="336" spans="11:11" ht="15.75" customHeight="1">
      <c r="K336" s="82"/>
    </row>
    <row r="337" spans="11:11" ht="15.75" customHeight="1">
      <c r="K337" s="82"/>
    </row>
    <row r="338" spans="11:11" ht="15.75" customHeight="1">
      <c r="K338" s="82"/>
    </row>
    <row r="339" spans="11:11" ht="15.75" customHeight="1">
      <c r="K339" s="82"/>
    </row>
    <row r="340" spans="11:11" ht="15.75" customHeight="1">
      <c r="K340" s="82"/>
    </row>
    <row r="341" spans="11:11" ht="15.75" customHeight="1">
      <c r="K341" s="82"/>
    </row>
    <row r="342" spans="11:11" ht="15.75" customHeight="1">
      <c r="K342" s="82"/>
    </row>
    <row r="343" spans="11:11" ht="15.75" customHeight="1">
      <c r="K343" s="82"/>
    </row>
    <row r="344" spans="11:11" ht="15.75" customHeight="1">
      <c r="K344" s="82"/>
    </row>
    <row r="345" spans="11:11" ht="15.75" customHeight="1">
      <c r="K345" s="82"/>
    </row>
    <row r="346" spans="11:11" ht="15.75" customHeight="1">
      <c r="K346" s="82"/>
    </row>
    <row r="347" spans="11:11" ht="15.75" customHeight="1">
      <c r="K347" s="82"/>
    </row>
    <row r="348" spans="11:11" ht="15.75" customHeight="1">
      <c r="K348" s="82"/>
    </row>
    <row r="349" spans="11:11" ht="15.75" customHeight="1">
      <c r="K349" s="82"/>
    </row>
    <row r="350" spans="11:11" ht="15.75" customHeight="1">
      <c r="K350" s="82"/>
    </row>
    <row r="351" spans="11:11" ht="15.75" customHeight="1">
      <c r="K351" s="82"/>
    </row>
    <row r="352" spans="11:11" ht="15.75" customHeight="1">
      <c r="K352" s="82"/>
    </row>
    <row r="353" spans="11:11" ht="15.75" customHeight="1">
      <c r="K353" s="82"/>
    </row>
    <row r="354" spans="11:11" ht="15.75" customHeight="1">
      <c r="K354" s="82"/>
    </row>
    <row r="355" spans="11:11" ht="15.75" customHeight="1">
      <c r="K355" s="82"/>
    </row>
    <row r="356" spans="11:11" ht="15.75" customHeight="1">
      <c r="K356" s="82"/>
    </row>
    <row r="357" spans="11:11" ht="15.75" customHeight="1">
      <c r="K357" s="82"/>
    </row>
    <row r="358" spans="11:11" ht="15.75" customHeight="1">
      <c r="K358" s="82"/>
    </row>
    <row r="359" spans="11:11" ht="15.75" customHeight="1">
      <c r="K359" s="82"/>
    </row>
    <row r="360" spans="11:11" ht="15.75" customHeight="1">
      <c r="K360" s="82"/>
    </row>
    <row r="361" spans="11:11" ht="15.75" customHeight="1">
      <c r="K361" s="82"/>
    </row>
    <row r="362" spans="11:11" ht="15.75" customHeight="1">
      <c r="K362" s="82"/>
    </row>
    <row r="363" spans="11:11" ht="15.75" customHeight="1">
      <c r="K363" s="82"/>
    </row>
    <row r="364" spans="11:11" ht="15.75" customHeight="1">
      <c r="K364" s="82"/>
    </row>
    <row r="365" spans="11:11" ht="15.75" customHeight="1">
      <c r="K365" s="82"/>
    </row>
    <row r="366" spans="11:11" ht="15.75" customHeight="1">
      <c r="K366" s="82"/>
    </row>
    <row r="367" spans="11:11" ht="15.75" customHeight="1">
      <c r="K367" s="82"/>
    </row>
    <row r="368" spans="11:11" ht="15.75" customHeight="1">
      <c r="K368" s="82"/>
    </row>
    <row r="369" spans="11:11" ht="15.75" customHeight="1">
      <c r="K369" s="82"/>
    </row>
    <row r="370" spans="11:11" ht="15.75" customHeight="1">
      <c r="K370" s="82"/>
    </row>
    <row r="371" spans="11:11" ht="15.75" customHeight="1">
      <c r="K371" s="82"/>
    </row>
    <row r="372" spans="11:11" ht="15.75" customHeight="1">
      <c r="K372" s="82"/>
    </row>
    <row r="373" spans="11:11" ht="15.75" customHeight="1">
      <c r="K373" s="82"/>
    </row>
    <row r="374" spans="11:11" ht="15.75" customHeight="1">
      <c r="K374" s="82"/>
    </row>
    <row r="375" spans="11:11" ht="15.75" customHeight="1">
      <c r="K375" s="82"/>
    </row>
    <row r="376" spans="11:11" ht="15.75" customHeight="1">
      <c r="K376" s="82"/>
    </row>
    <row r="377" spans="11:11" ht="15.75" customHeight="1">
      <c r="K377" s="82"/>
    </row>
    <row r="378" spans="11:11" ht="15.75" customHeight="1">
      <c r="K378" s="82"/>
    </row>
    <row r="379" spans="11:11" ht="15.75" customHeight="1">
      <c r="K379" s="82"/>
    </row>
    <row r="380" spans="11:11" ht="15.75" customHeight="1">
      <c r="K380" s="82"/>
    </row>
    <row r="381" spans="11:11" ht="15.75" customHeight="1">
      <c r="K381" s="82"/>
    </row>
    <row r="382" spans="11:11" ht="15.75" customHeight="1">
      <c r="K382" s="82"/>
    </row>
    <row r="383" spans="11:11" ht="15.75" customHeight="1">
      <c r="K383" s="82"/>
    </row>
    <row r="384" spans="11:11" ht="15.75" customHeight="1">
      <c r="K384" s="82"/>
    </row>
    <row r="385" spans="11:11" ht="15.75" customHeight="1">
      <c r="K385" s="82"/>
    </row>
    <row r="386" spans="11:11" ht="15.75" customHeight="1">
      <c r="K386" s="82"/>
    </row>
    <row r="387" spans="11:11" ht="15.75" customHeight="1">
      <c r="K387" s="82"/>
    </row>
    <row r="388" spans="11:11" ht="15.75" customHeight="1">
      <c r="K388" s="82"/>
    </row>
    <row r="389" spans="11:11" ht="15.75" customHeight="1">
      <c r="K389" s="82"/>
    </row>
    <row r="390" spans="11:11" ht="15.75" customHeight="1">
      <c r="K390" s="82"/>
    </row>
    <row r="391" spans="11:11" ht="15.75" customHeight="1">
      <c r="K391" s="82"/>
    </row>
    <row r="392" spans="11:11" ht="15.75" customHeight="1">
      <c r="K392" s="82"/>
    </row>
    <row r="393" spans="11:11" ht="15.75" customHeight="1">
      <c r="K393" s="82"/>
    </row>
    <row r="394" spans="11:11" ht="15.75" customHeight="1">
      <c r="K394" s="82"/>
    </row>
    <row r="395" spans="11:11" ht="15.75" customHeight="1">
      <c r="K395" s="82"/>
    </row>
    <row r="396" spans="11:11" ht="15.75" customHeight="1">
      <c r="K396" s="82"/>
    </row>
    <row r="397" spans="11:11" ht="15.75" customHeight="1">
      <c r="K397" s="82"/>
    </row>
    <row r="398" spans="11:11" ht="15.75" customHeight="1">
      <c r="K398" s="82"/>
    </row>
    <row r="399" spans="11:11" ht="15.75" customHeight="1">
      <c r="K399" s="82"/>
    </row>
    <row r="400" spans="11:11" ht="15.75" customHeight="1">
      <c r="K400" s="82"/>
    </row>
    <row r="401" spans="11:11" ht="15.75" customHeight="1">
      <c r="K401" s="82"/>
    </row>
    <row r="402" spans="11:11" ht="15.75" customHeight="1">
      <c r="K402" s="82"/>
    </row>
    <row r="403" spans="11:11" ht="15.75" customHeight="1">
      <c r="K403" s="82"/>
    </row>
    <row r="404" spans="11:11" ht="15.75" customHeight="1">
      <c r="K404" s="82"/>
    </row>
    <row r="405" spans="11:11" ht="15.75" customHeight="1">
      <c r="K405" s="82"/>
    </row>
    <row r="406" spans="11:11" ht="15.75" customHeight="1">
      <c r="K406" s="82"/>
    </row>
    <row r="407" spans="11:11" ht="15.75" customHeight="1">
      <c r="K407" s="82"/>
    </row>
    <row r="408" spans="11:11" ht="15.75" customHeight="1">
      <c r="K408" s="82"/>
    </row>
    <row r="409" spans="11:11" ht="15.75" customHeight="1">
      <c r="K409" s="82"/>
    </row>
    <row r="410" spans="11:11" ht="15.75" customHeight="1">
      <c r="K410" s="82"/>
    </row>
    <row r="411" spans="11:11" ht="15.75" customHeight="1">
      <c r="K411" s="82"/>
    </row>
    <row r="412" spans="11:11" ht="15.75" customHeight="1">
      <c r="K412" s="82"/>
    </row>
    <row r="413" spans="11:11" ht="15.75" customHeight="1">
      <c r="K413" s="82"/>
    </row>
    <row r="414" spans="11:11" ht="15.75" customHeight="1">
      <c r="K414" s="82"/>
    </row>
    <row r="415" spans="11:11" ht="15.75" customHeight="1">
      <c r="K415" s="82"/>
    </row>
    <row r="416" spans="11:11" ht="15.75" customHeight="1">
      <c r="K416" s="82"/>
    </row>
    <row r="417" spans="11:11" ht="15.75" customHeight="1">
      <c r="K417" s="82"/>
    </row>
    <row r="418" spans="11:11" ht="15.75" customHeight="1">
      <c r="K418" s="82"/>
    </row>
    <row r="419" spans="11:11" ht="15.75" customHeight="1">
      <c r="K419" s="82"/>
    </row>
    <row r="420" spans="11:11" ht="15.75" customHeight="1">
      <c r="K420" s="82"/>
    </row>
    <row r="421" spans="11:11" ht="15.75" customHeight="1">
      <c r="K421" s="82"/>
    </row>
    <row r="422" spans="11:11" ht="15.75" customHeight="1">
      <c r="K422" s="82"/>
    </row>
    <row r="423" spans="11:11" ht="15.75" customHeight="1">
      <c r="K423" s="82"/>
    </row>
    <row r="424" spans="11:11" ht="15.75" customHeight="1">
      <c r="K424" s="82"/>
    </row>
    <row r="425" spans="11:11" ht="15.75" customHeight="1">
      <c r="K425" s="82"/>
    </row>
    <row r="426" spans="11:11" ht="15.75" customHeight="1">
      <c r="K426" s="82"/>
    </row>
    <row r="427" spans="11:11" ht="15.75" customHeight="1">
      <c r="K427" s="82"/>
    </row>
    <row r="428" spans="11:11" ht="15.75" customHeight="1">
      <c r="K428" s="82"/>
    </row>
    <row r="429" spans="11:11" ht="15.75" customHeight="1">
      <c r="K429" s="82"/>
    </row>
    <row r="430" spans="11:11" ht="15.75" customHeight="1">
      <c r="K430" s="82"/>
    </row>
    <row r="431" spans="11:11" ht="15.75" customHeight="1">
      <c r="K431" s="82"/>
    </row>
    <row r="432" spans="11:11" ht="15.75" customHeight="1">
      <c r="K432" s="82"/>
    </row>
    <row r="433" spans="11:11" ht="15.75" customHeight="1">
      <c r="K433" s="82"/>
    </row>
    <row r="434" spans="11:11" ht="15.75" customHeight="1">
      <c r="K434" s="82"/>
    </row>
    <row r="435" spans="11:11" ht="15.75" customHeight="1">
      <c r="K435" s="82"/>
    </row>
    <row r="436" spans="11:11" ht="15.75" customHeight="1">
      <c r="K436" s="82"/>
    </row>
    <row r="437" spans="11:11" ht="15.75" customHeight="1">
      <c r="K437" s="82"/>
    </row>
    <row r="438" spans="11:11" ht="15.75" customHeight="1">
      <c r="K438" s="82"/>
    </row>
    <row r="439" spans="11:11" ht="15.75" customHeight="1">
      <c r="K439" s="82"/>
    </row>
    <row r="440" spans="11:11" ht="15.75" customHeight="1">
      <c r="K440" s="82"/>
    </row>
    <row r="441" spans="11:11" ht="15.75" customHeight="1">
      <c r="K441" s="82"/>
    </row>
    <row r="442" spans="11:11" ht="15.75" customHeight="1">
      <c r="K442" s="82"/>
    </row>
    <row r="443" spans="11:11" ht="15.75" customHeight="1">
      <c r="K443" s="82"/>
    </row>
    <row r="444" spans="11:11" ht="15.75" customHeight="1">
      <c r="K444" s="82"/>
    </row>
    <row r="445" spans="11:11" ht="15.75" customHeight="1">
      <c r="K445" s="82"/>
    </row>
    <row r="446" spans="11:11" ht="15.75" customHeight="1">
      <c r="K446" s="82"/>
    </row>
    <row r="447" spans="11:11" ht="15.75" customHeight="1">
      <c r="K447" s="82"/>
    </row>
    <row r="448" spans="11:11" ht="15.75" customHeight="1">
      <c r="K448" s="82"/>
    </row>
    <row r="449" spans="11:11" ht="15.75" customHeight="1">
      <c r="K449" s="82"/>
    </row>
    <row r="450" spans="11:11" ht="15.75" customHeight="1">
      <c r="K450" s="82"/>
    </row>
    <row r="451" spans="11:11" ht="15.75" customHeight="1">
      <c r="K451" s="82"/>
    </row>
    <row r="452" spans="11:11" ht="15.75" customHeight="1">
      <c r="K452" s="82"/>
    </row>
    <row r="453" spans="11:11" ht="15.75" customHeight="1">
      <c r="K453" s="82"/>
    </row>
    <row r="454" spans="11:11" ht="15.75" customHeight="1">
      <c r="K454" s="82"/>
    </row>
    <row r="455" spans="11:11" ht="15.75" customHeight="1">
      <c r="K455" s="82"/>
    </row>
    <row r="456" spans="11:11" ht="15.75" customHeight="1">
      <c r="K456" s="82"/>
    </row>
    <row r="457" spans="11:11" ht="15.75" customHeight="1">
      <c r="K457" s="82"/>
    </row>
    <row r="458" spans="11:11" ht="15.75" customHeight="1">
      <c r="K458" s="82"/>
    </row>
    <row r="459" spans="11:11" ht="15.75" customHeight="1">
      <c r="K459" s="82"/>
    </row>
    <row r="460" spans="11:11" ht="15.75" customHeight="1">
      <c r="K460" s="82"/>
    </row>
    <row r="461" spans="11:11" ht="15.75" customHeight="1">
      <c r="K461" s="82"/>
    </row>
    <row r="462" spans="11:11" ht="15.75" customHeight="1">
      <c r="K462" s="82"/>
    </row>
    <row r="463" spans="11:11" ht="15.75" customHeight="1">
      <c r="K463" s="82"/>
    </row>
    <row r="464" spans="11:11" ht="15.75" customHeight="1">
      <c r="K464" s="82"/>
    </row>
    <row r="465" spans="11:11" ht="15.75" customHeight="1">
      <c r="K465" s="82"/>
    </row>
    <row r="466" spans="11:11" ht="15.75" customHeight="1">
      <c r="K466" s="82"/>
    </row>
    <row r="467" spans="11:11" ht="15.75" customHeight="1">
      <c r="K467" s="82"/>
    </row>
    <row r="468" spans="11:11" ht="15.75" customHeight="1">
      <c r="K468" s="82"/>
    </row>
    <row r="469" spans="11:11" ht="15.75" customHeight="1">
      <c r="K469" s="82"/>
    </row>
    <row r="470" spans="11:11" ht="15.75" customHeight="1">
      <c r="K470" s="82"/>
    </row>
    <row r="471" spans="11:11" ht="15.75" customHeight="1">
      <c r="K471" s="82"/>
    </row>
    <row r="472" spans="11:11" ht="15.75" customHeight="1">
      <c r="K472" s="82"/>
    </row>
    <row r="473" spans="11:11" ht="15.75" customHeight="1">
      <c r="K473" s="82"/>
    </row>
    <row r="474" spans="11:11" ht="15.75" customHeight="1">
      <c r="K474" s="82"/>
    </row>
    <row r="475" spans="11:11" ht="15.75" customHeight="1">
      <c r="K475" s="82"/>
    </row>
    <row r="476" spans="11:11" ht="15.75" customHeight="1">
      <c r="K476" s="82"/>
    </row>
    <row r="477" spans="11:11" ht="15.75" customHeight="1">
      <c r="K477" s="82"/>
    </row>
    <row r="478" spans="11:11" ht="15.75" customHeight="1">
      <c r="K478" s="82"/>
    </row>
    <row r="479" spans="11:11" ht="15.75" customHeight="1">
      <c r="K479" s="82"/>
    </row>
    <row r="480" spans="11:11" ht="15.75" customHeight="1">
      <c r="K480" s="82"/>
    </row>
    <row r="481" spans="11:11" ht="15.75" customHeight="1">
      <c r="K481" s="82"/>
    </row>
    <row r="482" spans="11:11" ht="15.75" customHeight="1">
      <c r="K482" s="82"/>
    </row>
    <row r="483" spans="11:11" ht="15.75" customHeight="1">
      <c r="K483" s="82"/>
    </row>
    <row r="484" spans="11:11" ht="15.75" customHeight="1">
      <c r="K484" s="82"/>
    </row>
    <row r="485" spans="11:11" ht="15.75" customHeight="1">
      <c r="K485" s="82"/>
    </row>
    <row r="486" spans="11:11" ht="15.75" customHeight="1">
      <c r="K486" s="82"/>
    </row>
    <row r="487" spans="11:11" ht="15.75" customHeight="1">
      <c r="K487" s="82"/>
    </row>
    <row r="488" spans="11:11" ht="15.75" customHeight="1">
      <c r="K488" s="82"/>
    </row>
    <row r="489" spans="11:11" ht="15.75" customHeight="1">
      <c r="K489" s="82"/>
    </row>
    <row r="490" spans="11:11" ht="15.75" customHeight="1">
      <c r="K490" s="82"/>
    </row>
    <row r="491" spans="11:11" ht="15.75" customHeight="1">
      <c r="K491" s="82"/>
    </row>
    <row r="492" spans="11:11" ht="15.75" customHeight="1">
      <c r="K492" s="82"/>
    </row>
    <row r="493" spans="11:11" ht="15.75" customHeight="1">
      <c r="K493" s="82"/>
    </row>
    <row r="494" spans="11:11" ht="15.75" customHeight="1">
      <c r="K494" s="82"/>
    </row>
    <row r="495" spans="11:11" ht="15.75" customHeight="1">
      <c r="K495" s="82"/>
    </row>
    <row r="496" spans="11:11" ht="15.75" customHeight="1">
      <c r="K496" s="82"/>
    </row>
    <row r="497" spans="11:11" ht="15.75" customHeight="1">
      <c r="K497" s="82"/>
    </row>
    <row r="498" spans="11:11" ht="15.75" customHeight="1">
      <c r="K498" s="82"/>
    </row>
    <row r="499" spans="11:11" ht="15.75" customHeight="1">
      <c r="K499" s="82"/>
    </row>
    <row r="500" spans="11:11" ht="15.75" customHeight="1">
      <c r="K500" s="82"/>
    </row>
    <row r="501" spans="11:11" ht="15.75" customHeight="1">
      <c r="K501" s="82"/>
    </row>
    <row r="502" spans="11:11" ht="15.75" customHeight="1">
      <c r="K502" s="82"/>
    </row>
    <row r="503" spans="11:11" ht="15.75" customHeight="1">
      <c r="K503" s="82"/>
    </row>
    <row r="504" spans="11:11" ht="15.75" customHeight="1">
      <c r="K504" s="82"/>
    </row>
    <row r="505" spans="11:11" ht="15.75" customHeight="1">
      <c r="K505" s="82"/>
    </row>
    <row r="506" spans="11:11" ht="15.75" customHeight="1">
      <c r="K506" s="82"/>
    </row>
    <row r="507" spans="11:11" ht="15.75" customHeight="1">
      <c r="K507" s="82"/>
    </row>
    <row r="508" spans="11:11" ht="15.75" customHeight="1">
      <c r="K508" s="82"/>
    </row>
    <row r="509" spans="11:11" ht="15.75" customHeight="1">
      <c r="K509" s="82"/>
    </row>
    <row r="510" spans="11:11" ht="15.75" customHeight="1">
      <c r="K510" s="82"/>
    </row>
    <row r="511" spans="11:11" ht="15.75" customHeight="1">
      <c r="K511" s="82"/>
    </row>
    <row r="512" spans="11:11" ht="15.75" customHeight="1">
      <c r="K512" s="82"/>
    </row>
    <row r="513" spans="11:11" ht="15.75" customHeight="1">
      <c r="K513" s="82"/>
    </row>
    <row r="514" spans="11:11" ht="15.75" customHeight="1">
      <c r="K514" s="82"/>
    </row>
    <row r="515" spans="11:11" ht="15.75" customHeight="1">
      <c r="K515" s="82"/>
    </row>
    <row r="516" spans="11:11" ht="15.75" customHeight="1">
      <c r="K516" s="82"/>
    </row>
    <row r="517" spans="11:11" ht="15.75" customHeight="1">
      <c r="K517" s="82"/>
    </row>
    <row r="518" spans="11:11" ht="15.75" customHeight="1">
      <c r="K518" s="82"/>
    </row>
    <row r="519" spans="11:11" ht="15.75" customHeight="1">
      <c r="K519" s="82"/>
    </row>
    <row r="520" spans="11:11" ht="15.75" customHeight="1">
      <c r="K520" s="82"/>
    </row>
    <row r="521" spans="11:11" ht="15.75" customHeight="1">
      <c r="K521" s="82"/>
    </row>
    <row r="522" spans="11:11" ht="15.75" customHeight="1">
      <c r="K522" s="82"/>
    </row>
    <row r="523" spans="11:11" ht="15.75" customHeight="1">
      <c r="K523" s="82"/>
    </row>
    <row r="524" spans="11:11" ht="15.75" customHeight="1">
      <c r="K524" s="82"/>
    </row>
    <row r="525" spans="11:11" ht="15.75" customHeight="1">
      <c r="K525" s="82"/>
    </row>
    <row r="526" spans="11:11" ht="15.75" customHeight="1">
      <c r="K526" s="82"/>
    </row>
    <row r="527" spans="11:11" ht="15.75" customHeight="1">
      <c r="K527" s="82"/>
    </row>
    <row r="528" spans="11:11" ht="15.75" customHeight="1">
      <c r="K528" s="82"/>
    </row>
    <row r="529" spans="11:11" ht="15.75" customHeight="1">
      <c r="K529" s="82"/>
    </row>
    <row r="530" spans="11:11" ht="15.75" customHeight="1">
      <c r="K530" s="82"/>
    </row>
    <row r="531" spans="11:11" ht="15.75" customHeight="1">
      <c r="K531" s="82"/>
    </row>
    <row r="532" spans="11:11" ht="15.75" customHeight="1">
      <c r="K532" s="82"/>
    </row>
    <row r="533" spans="11:11" ht="15.75" customHeight="1">
      <c r="K533" s="82"/>
    </row>
    <row r="534" spans="11:11" ht="15.75" customHeight="1">
      <c r="K534" s="82"/>
    </row>
    <row r="535" spans="11:11" ht="15.75" customHeight="1">
      <c r="K535" s="82"/>
    </row>
    <row r="536" spans="11:11" ht="15.75" customHeight="1">
      <c r="K536" s="82"/>
    </row>
    <row r="537" spans="11:11" ht="15.75" customHeight="1">
      <c r="K537" s="82"/>
    </row>
    <row r="538" spans="11:11" ht="15.75" customHeight="1">
      <c r="K538" s="82"/>
    </row>
    <row r="539" spans="11:11" ht="15.75" customHeight="1">
      <c r="K539" s="82"/>
    </row>
    <row r="540" spans="11:11" ht="15.75" customHeight="1">
      <c r="K540" s="82"/>
    </row>
    <row r="541" spans="11:11" ht="15.75" customHeight="1">
      <c r="K541" s="82"/>
    </row>
    <row r="542" spans="11:11" ht="15.75" customHeight="1">
      <c r="K542" s="82"/>
    </row>
    <row r="543" spans="11:11" ht="15.75" customHeight="1">
      <c r="K543" s="82"/>
    </row>
    <row r="544" spans="11:11" ht="15.75" customHeight="1">
      <c r="K544" s="82"/>
    </row>
    <row r="545" spans="11:11" ht="15.75" customHeight="1">
      <c r="K545" s="82"/>
    </row>
    <row r="546" spans="11:11" ht="15.75" customHeight="1">
      <c r="K546" s="82"/>
    </row>
    <row r="547" spans="11:11" ht="15.75" customHeight="1">
      <c r="K547" s="82"/>
    </row>
    <row r="548" spans="11:11" ht="15.75" customHeight="1">
      <c r="K548" s="82"/>
    </row>
    <row r="549" spans="11:11" ht="15.75" customHeight="1">
      <c r="K549" s="82"/>
    </row>
    <row r="550" spans="11:11" ht="15.75" customHeight="1">
      <c r="K550" s="82"/>
    </row>
    <row r="551" spans="11:11" ht="15.75" customHeight="1">
      <c r="K551" s="82"/>
    </row>
    <row r="552" spans="11:11" ht="15.75" customHeight="1">
      <c r="K552" s="82"/>
    </row>
    <row r="553" spans="11:11" ht="15.75" customHeight="1">
      <c r="K553" s="82"/>
    </row>
    <row r="554" spans="11:11" ht="15.75" customHeight="1">
      <c r="K554" s="82"/>
    </row>
    <row r="555" spans="11:11" ht="15.75" customHeight="1">
      <c r="K555" s="82"/>
    </row>
    <row r="556" spans="11:11" ht="15.75" customHeight="1">
      <c r="K556" s="82"/>
    </row>
    <row r="557" spans="11:11" ht="15.75" customHeight="1">
      <c r="K557" s="82"/>
    </row>
    <row r="558" spans="11:11" ht="15.75" customHeight="1">
      <c r="K558" s="82"/>
    </row>
    <row r="559" spans="11:11" ht="15.75" customHeight="1">
      <c r="K559" s="82"/>
    </row>
    <row r="560" spans="11:11" ht="15.75" customHeight="1">
      <c r="K560" s="82"/>
    </row>
    <row r="561" spans="11:11" ht="15.75" customHeight="1">
      <c r="K561" s="82"/>
    </row>
    <row r="562" spans="11:11" ht="15.75" customHeight="1">
      <c r="K562" s="82"/>
    </row>
    <row r="563" spans="11:11" ht="15.75" customHeight="1">
      <c r="K563" s="82"/>
    </row>
    <row r="564" spans="11:11" ht="15.75" customHeight="1">
      <c r="K564" s="82"/>
    </row>
    <row r="565" spans="11:11" ht="15.75" customHeight="1">
      <c r="K565" s="82"/>
    </row>
    <row r="566" spans="11:11" ht="15.75" customHeight="1">
      <c r="K566" s="82"/>
    </row>
    <row r="567" spans="11:11" ht="15.75" customHeight="1">
      <c r="K567" s="82"/>
    </row>
    <row r="568" spans="11:11" ht="15.75" customHeight="1">
      <c r="K568" s="82"/>
    </row>
    <row r="569" spans="11:11" ht="15.75" customHeight="1">
      <c r="K569" s="82"/>
    </row>
    <row r="570" spans="11:11" ht="15.75" customHeight="1">
      <c r="K570" s="82"/>
    </row>
    <row r="571" spans="11:11" ht="15.75" customHeight="1">
      <c r="K571" s="82"/>
    </row>
    <row r="572" spans="11:11" ht="15.75" customHeight="1">
      <c r="K572" s="82"/>
    </row>
    <row r="573" spans="11:11" ht="15.75" customHeight="1">
      <c r="K573" s="82"/>
    </row>
    <row r="574" spans="11:11" ht="15.75" customHeight="1">
      <c r="K574" s="82"/>
    </row>
    <row r="575" spans="11:11" ht="15.75" customHeight="1">
      <c r="K575" s="82"/>
    </row>
    <row r="576" spans="11:11" ht="15.75" customHeight="1">
      <c r="K576" s="82"/>
    </row>
    <row r="577" spans="11:11" ht="15.75" customHeight="1">
      <c r="K577" s="82"/>
    </row>
    <row r="578" spans="11:11" ht="15.75" customHeight="1">
      <c r="K578" s="82"/>
    </row>
    <row r="579" spans="11:11" ht="15.75" customHeight="1">
      <c r="K579" s="82"/>
    </row>
    <row r="580" spans="11:11" ht="15.75" customHeight="1">
      <c r="K580" s="82"/>
    </row>
    <row r="581" spans="11:11" ht="15.75" customHeight="1">
      <c r="K581" s="82"/>
    </row>
    <row r="582" spans="11:11" ht="15.75" customHeight="1">
      <c r="K582" s="82"/>
    </row>
    <row r="583" spans="11:11" ht="15.75" customHeight="1">
      <c r="K583" s="82"/>
    </row>
    <row r="584" spans="11:11" ht="15.75" customHeight="1">
      <c r="K584" s="82"/>
    </row>
    <row r="585" spans="11:11" ht="15.75" customHeight="1">
      <c r="K585" s="82"/>
    </row>
    <row r="586" spans="11:11" ht="15.75" customHeight="1">
      <c r="K586" s="82"/>
    </row>
    <row r="587" spans="11:11" ht="15.75" customHeight="1">
      <c r="K587" s="82"/>
    </row>
    <row r="588" spans="11:11" ht="15.75" customHeight="1">
      <c r="K588" s="82"/>
    </row>
    <row r="589" spans="11:11" ht="15.75" customHeight="1">
      <c r="K589" s="82"/>
    </row>
    <row r="590" spans="11:11" ht="15.75" customHeight="1">
      <c r="K590" s="82"/>
    </row>
    <row r="591" spans="11:11" ht="15.75" customHeight="1">
      <c r="K591" s="82"/>
    </row>
    <row r="592" spans="11:11" ht="15.75" customHeight="1">
      <c r="K592" s="82"/>
    </row>
    <row r="593" spans="11:11" ht="15.75" customHeight="1">
      <c r="K593" s="82"/>
    </row>
    <row r="594" spans="11:11" ht="15.75" customHeight="1">
      <c r="K594" s="82"/>
    </row>
    <row r="595" spans="11:11" ht="15.75" customHeight="1">
      <c r="K595" s="82"/>
    </row>
    <row r="596" spans="11:11" ht="15.75" customHeight="1">
      <c r="K596" s="82"/>
    </row>
    <row r="597" spans="11:11" ht="15.75" customHeight="1">
      <c r="K597" s="82"/>
    </row>
    <row r="598" spans="11:11" ht="15.75" customHeight="1">
      <c r="K598" s="82"/>
    </row>
    <row r="599" spans="11:11" ht="15.75" customHeight="1">
      <c r="K599" s="82"/>
    </row>
    <row r="600" spans="11:11" ht="15.75" customHeight="1">
      <c r="K600" s="82"/>
    </row>
    <row r="601" spans="11:11" ht="15.75" customHeight="1">
      <c r="K601" s="82"/>
    </row>
    <row r="602" spans="11:11" ht="15.75" customHeight="1">
      <c r="K602" s="82"/>
    </row>
    <row r="603" spans="11:11" ht="15.75" customHeight="1">
      <c r="K603" s="82"/>
    </row>
    <row r="604" spans="11:11" ht="15.75" customHeight="1">
      <c r="K604" s="82"/>
    </row>
    <row r="605" spans="11:11" ht="15.75" customHeight="1">
      <c r="K605" s="82"/>
    </row>
    <row r="606" spans="11:11" ht="15.75" customHeight="1">
      <c r="K606" s="82"/>
    </row>
    <row r="607" spans="11:11" ht="15.75" customHeight="1">
      <c r="K607" s="82"/>
    </row>
    <row r="608" spans="11:11" ht="15.75" customHeight="1">
      <c r="K608" s="82"/>
    </row>
    <row r="609" spans="11:11" ht="15.75" customHeight="1">
      <c r="K609" s="82"/>
    </row>
    <row r="610" spans="11:11" ht="15.75" customHeight="1">
      <c r="K610" s="82"/>
    </row>
    <row r="611" spans="11:11" ht="15.75" customHeight="1">
      <c r="K611" s="82"/>
    </row>
    <row r="612" spans="11:11" ht="15.75" customHeight="1">
      <c r="K612" s="82"/>
    </row>
    <row r="613" spans="11:11" ht="15.75" customHeight="1">
      <c r="K613" s="82"/>
    </row>
    <row r="614" spans="11:11" ht="15.75" customHeight="1">
      <c r="K614" s="82"/>
    </row>
    <row r="615" spans="11:11" ht="15.75" customHeight="1">
      <c r="K615" s="82"/>
    </row>
    <row r="616" spans="11:11" ht="15.75" customHeight="1">
      <c r="K616" s="82"/>
    </row>
    <row r="617" spans="11:11" ht="15.75" customHeight="1">
      <c r="K617" s="82"/>
    </row>
    <row r="618" spans="11:11" ht="15.75" customHeight="1">
      <c r="K618" s="82"/>
    </row>
    <row r="619" spans="11:11" ht="15.75" customHeight="1">
      <c r="K619" s="82"/>
    </row>
    <row r="620" spans="11:11" ht="15.75" customHeight="1">
      <c r="K620" s="82"/>
    </row>
    <row r="621" spans="11:11" ht="15.75" customHeight="1">
      <c r="K621" s="82"/>
    </row>
    <row r="622" spans="11:11" ht="15.75" customHeight="1">
      <c r="K622" s="82"/>
    </row>
    <row r="623" spans="11:11" ht="15.75" customHeight="1">
      <c r="K623" s="82"/>
    </row>
    <row r="624" spans="11:11" ht="15.75" customHeight="1">
      <c r="K624" s="82"/>
    </row>
    <row r="625" spans="11:11" ht="15.75" customHeight="1">
      <c r="K625" s="82"/>
    </row>
    <row r="626" spans="11:11" ht="15.75" customHeight="1">
      <c r="K626" s="82"/>
    </row>
    <row r="627" spans="11:11" ht="15.75" customHeight="1">
      <c r="K627" s="82"/>
    </row>
    <row r="628" spans="11:11" ht="15.75" customHeight="1">
      <c r="K628" s="82"/>
    </row>
    <row r="629" spans="11:11" ht="15.75" customHeight="1">
      <c r="K629" s="82"/>
    </row>
    <row r="630" spans="11:11" ht="15.75" customHeight="1">
      <c r="K630" s="82"/>
    </row>
    <row r="631" spans="11:11" ht="15.75" customHeight="1">
      <c r="K631" s="82"/>
    </row>
    <row r="632" spans="11:11" ht="15.75" customHeight="1">
      <c r="K632" s="82"/>
    </row>
    <row r="633" spans="11:11" ht="15.75" customHeight="1">
      <c r="K633" s="82"/>
    </row>
    <row r="634" spans="11:11" ht="15.75" customHeight="1">
      <c r="K634" s="82"/>
    </row>
    <row r="635" spans="11:11" ht="15.75" customHeight="1">
      <c r="K635" s="82"/>
    </row>
    <row r="636" spans="11:11" ht="15.75" customHeight="1">
      <c r="K636" s="82"/>
    </row>
    <row r="637" spans="11:11" ht="15.75" customHeight="1">
      <c r="K637" s="82"/>
    </row>
    <row r="638" spans="11:11" ht="15.75" customHeight="1">
      <c r="K638" s="82"/>
    </row>
    <row r="639" spans="11:11" ht="15.75" customHeight="1">
      <c r="K639" s="82"/>
    </row>
    <row r="640" spans="11:11" ht="15.75" customHeight="1">
      <c r="K640" s="82"/>
    </row>
    <row r="641" spans="11:11" ht="15.75" customHeight="1">
      <c r="K641" s="82"/>
    </row>
    <row r="642" spans="11:11" ht="15.75" customHeight="1">
      <c r="K642" s="82"/>
    </row>
    <row r="643" spans="11:11" ht="15.75" customHeight="1">
      <c r="K643" s="82"/>
    </row>
    <row r="644" spans="11:11" ht="15.75" customHeight="1">
      <c r="K644" s="82"/>
    </row>
    <row r="645" spans="11:11" ht="15.75" customHeight="1">
      <c r="K645" s="82"/>
    </row>
    <row r="646" spans="11:11" ht="15.75" customHeight="1">
      <c r="K646" s="82"/>
    </row>
    <row r="647" spans="11:11" ht="15.75" customHeight="1">
      <c r="K647" s="82"/>
    </row>
    <row r="648" spans="11:11" ht="15.75" customHeight="1">
      <c r="K648" s="82"/>
    </row>
    <row r="649" spans="11:11" ht="15.75" customHeight="1">
      <c r="K649" s="82"/>
    </row>
    <row r="650" spans="11:11" ht="15.75" customHeight="1">
      <c r="K650" s="82"/>
    </row>
    <row r="651" spans="11:11" ht="15.75" customHeight="1">
      <c r="K651" s="82"/>
    </row>
    <row r="652" spans="11:11" ht="15.75" customHeight="1">
      <c r="K652" s="82"/>
    </row>
    <row r="653" spans="11:11" ht="15.75" customHeight="1">
      <c r="K653" s="82"/>
    </row>
    <row r="654" spans="11:11" ht="15.75" customHeight="1">
      <c r="K654" s="82"/>
    </row>
    <row r="655" spans="11:11" ht="15.75" customHeight="1">
      <c r="K655" s="82"/>
    </row>
    <row r="656" spans="11:11" ht="15.75" customHeight="1">
      <c r="K656" s="82"/>
    </row>
    <row r="657" spans="11:11" ht="15.75" customHeight="1">
      <c r="K657" s="82"/>
    </row>
    <row r="658" spans="11:11" ht="15.75" customHeight="1">
      <c r="K658" s="82"/>
    </row>
    <row r="659" spans="11:11" ht="15.75" customHeight="1">
      <c r="K659" s="82"/>
    </row>
    <row r="660" spans="11:11" ht="15.75" customHeight="1">
      <c r="K660" s="82"/>
    </row>
    <row r="661" spans="11:11" ht="15.75" customHeight="1">
      <c r="K661" s="82"/>
    </row>
    <row r="662" spans="11:11" ht="15.75" customHeight="1">
      <c r="K662" s="82"/>
    </row>
    <row r="663" spans="11:11" ht="15.75" customHeight="1">
      <c r="K663" s="82"/>
    </row>
    <row r="664" spans="11:11" ht="15.75" customHeight="1">
      <c r="K664" s="82"/>
    </row>
    <row r="665" spans="11:11" ht="15.75" customHeight="1">
      <c r="K665" s="82"/>
    </row>
    <row r="666" spans="11:11" ht="15.75" customHeight="1">
      <c r="K666" s="82"/>
    </row>
    <row r="667" spans="11:11" ht="15.75" customHeight="1">
      <c r="K667" s="82"/>
    </row>
    <row r="668" spans="11:11" ht="15.75" customHeight="1">
      <c r="K668" s="82"/>
    </row>
    <row r="669" spans="11:11" ht="15.75" customHeight="1">
      <c r="K669" s="82"/>
    </row>
    <row r="670" spans="11:11" ht="15.75" customHeight="1">
      <c r="K670" s="82"/>
    </row>
    <row r="671" spans="11:11" ht="15.75" customHeight="1">
      <c r="K671" s="82"/>
    </row>
    <row r="672" spans="11:11" ht="15.75" customHeight="1">
      <c r="K672" s="82"/>
    </row>
    <row r="673" spans="11:11" ht="15.75" customHeight="1">
      <c r="K673" s="82"/>
    </row>
    <row r="674" spans="11:11" ht="15.75" customHeight="1">
      <c r="K674" s="82"/>
    </row>
    <row r="675" spans="11:11" ht="15.75" customHeight="1">
      <c r="K675" s="82"/>
    </row>
    <row r="676" spans="11:11" ht="15.75" customHeight="1">
      <c r="K676" s="82"/>
    </row>
    <row r="677" spans="11:11" ht="15.75" customHeight="1">
      <c r="K677" s="82"/>
    </row>
    <row r="678" spans="11:11" ht="15.75" customHeight="1">
      <c r="K678" s="82"/>
    </row>
    <row r="679" spans="11:11" ht="15.75" customHeight="1">
      <c r="K679" s="82"/>
    </row>
    <row r="680" spans="11:11" ht="15.75" customHeight="1">
      <c r="K680" s="82"/>
    </row>
    <row r="681" spans="11:11" ht="15.75" customHeight="1">
      <c r="K681" s="82"/>
    </row>
    <row r="682" spans="11:11" ht="15.75" customHeight="1">
      <c r="K682" s="82"/>
    </row>
    <row r="683" spans="11:11" ht="15.75" customHeight="1">
      <c r="K683" s="82"/>
    </row>
    <row r="684" spans="11:11" ht="15.75" customHeight="1">
      <c r="K684" s="82"/>
    </row>
    <row r="685" spans="11:11" ht="15.75" customHeight="1">
      <c r="K685" s="82"/>
    </row>
    <row r="686" spans="11:11" ht="15.75" customHeight="1">
      <c r="K686" s="82"/>
    </row>
    <row r="687" spans="11:11" ht="15.75" customHeight="1">
      <c r="K687" s="82"/>
    </row>
    <row r="688" spans="11:11" ht="15.75" customHeight="1">
      <c r="K688" s="82"/>
    </row>
    <row r="689" spans="11:11" ht="15.75" customHeight="1">
      <c r="K689" s="82"/>
    </row>
    <row r="690" spans="11:11" ht="15.75" customHeight="1">
      <c r="K690" s="82"/>
    </row>
    <row r="691" spans="11:11" ht="15.75" customHeight="1">
      <c r="K691" s="82"/>
    </row>
    <row r="692" spans="11:11" ht="15.75" customHeight="1">
      <c r="K692" s="82"/>
    </row>
    <row r="693" spans="11:11" ht="15.75" customHeight="1">
      <c r="K693" s="82"/>
    </row>
    <row r="694" spans="11:11" ht="15.75" customHeight="1">
      <c r="K694" s="82"/>
    </row>
    <row r="695" spans="11:11" ht="15.75" customHeight="1">
      <c r="K695" s="82"/>
    </row>
    <row r="696" spans="11:11" ht="15.75" customHeight="1">
      <c r="K696" s="82"/>
    </row>
    <row r="697" spans="11:11" ht="15.75" customHeight="1">
      <c r="K697" s="82"/>
    </row>
    <row r="698" spans="11:11" ht="15.75" customHeight="1">
      <c r="K698" s="82"/>
    </row>
    <row r="699" spans="11:11" ht="15.75" customHeight="1">
      <c r="K699" s="82"/>
    </row>
    <row r="700" spans="11:11" ht="15.75" customHeight="1">
      <c r="K700" s="82"/>
    </row>
    <row r="701" spans="11:11" ht="15.75" customHeight="1">
      <c r="K701" s="82"/>
    </row>
    <row r="702" spans="11:11" ht="15.75" customHeight="1">
      <c r="K702" s="82"/>
    </row>
    <row r="703" spans="11:11" ht="15.75" customHeight="1">
      <c r="K703" s="82"/>
    </row>
    <row r="704" spans="11:11" ht="15.75" customHeight="1">
      <c r="K704" s="82"/>
    </row>
    <row r="705" spans="11:11" ht="15.75" customHeight="1">
      <c r="K705" s="82"/>
    </row>
    <row r="706" spans="11:11" ht="15.75" customHeight="1">
      <c r="K706" s="82"/>
    </row>
    <row r="707" spans="11:11" ht="15.75" customHeight="1">
      <c r="K707" s="82"/>
    </row>
    <row r="708" spans="11:11" ht="15.75" customHeight="1">
      <c r="K708" s="82"/>
    </row>
    <row r="709" spans="11:11" ht="15.75" customHeight="1">
      <c r="K709" s="82"/>
    </row>
    <row r="710" spans="11:11" ht="15.75" customHeight="1">
      <c r="K710" s="82"/>
    </row>
    <row r="711" spans="11:11" ht="15.75" customHeight="1">
      <c r="K711" s="82"/>
    </row>
    <row r="712" spans="11:11" ht="15.75" customHeight="1">
      <c r="K712" s="82"/>
    </row>
    <row r="713" spans="11:11" ht="15.75" customHeight="1">
      <c r="K713" s="82"/>
    </row>
    <row r="714" spans="11:11" ht="15.75" customHeight="1">
      <c r="K714" s="82"/>
    </row>
    <row r="715" spans="11:11" ht="15.75" customHeight="1">
      <c r="K715" s="82"/>
    </row>
    <row r="716" spans="11:11" ht="15.75" customHeight="1">
      <c r="K716" s="82"/>
    </row>
    <row r="717" spans="11:11" ht="15.75" customHeight="1">
      <c r="K717" s="82"/>
    </row>
    <row r="718" spans="11:11" ht="15.75" customHeight="1">
      <c r="K718" s="82"/>
    </row>
    <row r="719" spans="11:11" ht="15.75" customHeight="1">
      <c r="K719" s="82"/>
    </row>
    <row r="720" spans="11:11" ht="15.75" customHeight="1">
      <c r="K720" s="82"/>
    </row>
    <row r="721" spans="11:11" ht="15.75" customHeight="1">
      <c r="K721" s="82"/>
    </row>
    <row r="722" spans="11:11" ht="15.75" customHeight="1">
      <c r="K722" s="82"/>
    </row>
    <row r="723" spans="11:11" ht="15.75" customHeight="1">
      <c r="K723" s="82"/>
    </row>
    <row r="724" spans="11:11" ht="15.75" customHeight="1">
      <c r="K724" s="82"/>
    </row>
    <row r="725" spans="11:11" ht="15.75" customHeight="1">
      <c r="K725" s="82"/>
    </row>
    <row r="726" spans="11:11" ht="15.75" customHeight="1">
      <c r="K726" s="82"/>
    </row>
    <row r="727" spans="11:11" ht="15.75" customHeight="1">
      <c r="K727" s="82"/>
    </row>
    <row r="728" spans="11:11" ht="15.75" customHeight="1">
      <c r="K728" s="82"/>
    </row>
    <row r="729" spans="11:11" ht="15.75" customHeight="1">
      <c r="K729" s="82"/>
    </row>
    <row r="730" spans="11:11" ht="15.75" customHeight="1">
      <c r="K730" s="82"/>
    </row>
    <row r="731" spans="11:11" ht="15.75" customHeight="1">
      <c r="K731" s="82"/>
    </row>
    <row r="732" spans="11:11" ht="15.75" customHeight="1">
      <c r="K732" s="82"/>
    </row>
    <row r="733" spans="11:11" ht="15.75" customHeight="1">
      <c r="K733" s="82"/>
    </row>
    <row r="734" spans="11:11" ht="15.75" customHeight="1">
      <c r="K734" s="82"/>
    </row>
    <row r="735" spans="11:11" ht="15.75" customHeight="1">
      <c r="K735" s="82"/>
    </row>
    <row r="736" spans="11:11" ht="15.75" customHeight="1">
      <c r="K736" s="82"/>
    </row>
    <row r="737" spans="11:11" ht="15.75" customHeight="1">
      <c r="K737" s="82"/>
    </row>
    <row r="738" spans="11:11" ht="15.75" customHeight="1">
      <c r="K738" s="82"/>
    </row>
    <row r="739" spans="11:11" ht="15.75" customHeight="1">
      <c r="K739" s="82"/>
    </row>
    <row r="740" spans="11:11" ht="15.75" customHeight="1">
      <c r="K740" s="82"/>
    </row>
    <row r="741" spans="11:11" ht="15.75" customHeight="1">
      <c r="K741" s="82"/>
    </row>
    <row r="742" spans="11:11" ht="15.75" customHeight="1">
      <c r="K742" s="82"/>
    </row>
    <row r="743" spans="11:11" ht="15.75" customHeight="1">
      <c r="K743" s="82"/>
    </row>
    <row r="744" spans="11:11" ht="15.75" customHeight="1">
      <c r="K744" s="82"/>
    </row>
    <row r="745" spans="11:11" ht="15.75" customHeight="1">
      <c r="K745" s="82"/>
    </row>
    <row r="746" spans="11:11" ht="15.75" customHeight="1">
      <c r="K746" s="82"/>
    </row>
    <row r="747" spans="11:11" ht="15.75" customHeight="1">
      <c r="K747" s="82"/>
    </row>
    <row r="748" spans="11:11" ht="15.75" customHeight="1">
      <c r="K748" s="82"/>
    </row>
    <row r="749" spans="11:11" ht="15.75" customHeight="1">
      <c r="K749" s="82"/>
    </row>
    <row r="750" spans="11:11" ht="15.75" customHeight="1">
      <c r="K750" s="82"/>
    </row>
    <row r="751" spans="11:11" ht="15.75" customHeight="1">
      <c r="K751" s="82"/>
    </row>
    <row r="752" spans="11:11" ht="15.75" customHeight="1">
      <c r="K752" s="82"/>
    </row>
    <row r="753" spans="11:11" ht="15.75" customHeight="1">
      <c r="K753" s="82"/>
    </row>
    <row r="754" spans="11:11" ht="15.75" customHeight="1">
      <c r="K754" s="82"/>
    </row>
    <row r="755" spans="11:11" ht="15.75" customHeight="1">
      <c r="K755" s="82"/>
    </row>
    <row r="756" spans="11:11" ht="15.75" customHeight="1">
      <c r="K756" s="82"/>
    </row>
    <row r="757" spans="11:11" ht="15.75" customHeight="1">
      <c r="K757" s="82"/>
    </row>
    <row r="758" spans="11:11" ht="15.75" customHeight="1">
      <c r="K758" s="82"/>
    </row>
    <row r="759" spans="11:11" ht="15.75" customHeight="1">
      <c r="K759" s="82"/>
    </row>
    <row r="760" spans="11:11" ht="15.75" customHeight="1">
      <c r="K760" s="82"/>
    </row>
    <row r="761" spans="11:11" ht="15.75" customHeight="1">
      <c r="K761" s="82"/>
    </row>
    <row r="762" spans="11:11" ht="15.75" customHeight="1">
      <c r="K762" s="82"/>
    </row>
    <row r="763" spans="11:11" ht="15.75" customHeight="1">
      <c r="K763" s="82"/>
    </row>
    <row r="764" spans="11:11" ht="15.75" customHeight="1">
      <c r="K764" s="82"/>
    </row>
    <row r="765" spans="11:11" ht="15.75" customHeight="1">
      <c r="K765" s="82"/>
    </row>
    <row r="766" spans="11:11" ht="15.75" customHeight="1">
      <c r="K766" s="82"/>
    </row>
    <row r="767" spans="11:11" ht="15.75" customHeight="1">
      <c r="K767" s="82"/>
    </row>
    <row r="768" spans="11:11" ht="15.75" customHeight="1">
      <c r="K768" s="82"/>
    </row>
    <row r="769" spans="11:11" ht="15.75" customHeight="1">
      <c r="K769" s="82"/>
    </row>
    <row r="770" spans="11:11" ht="15.75" customHeight="1">
      <c r="K770" s="82"/>
    </row>
    <row r="771" spans="11:11" ht="15.75" customHeight="1">
      <c r="K771" s="82"/>
    </row>
    <row r="772" spans="11:11" ht="15.75" customHeight="1">
      <c r="K772" s="82"/>
    </row>
    <row r="773" spans="11:11" ht="15.75" customHeight="1">
      <c r="K773" s="82"/>
    </row>
    <row r="774" spans="11:11" ht="15.75" customHeight="1">
      <c r="K774" s="82"/>
    </row>
    <row r="775" spans="11:11" ht="15.75" customHeight="1">
      <c r="K775" s="82"/>
    </row>
    <row r="776" spans="11:11" ht="15.75" customHeight="1">
      <c r="K776" s="82"/>
    </row>
    <row r="777" spans="11:11" ht="15.75" customHeight="1">
      <c r="K777" s="82"/>
    </row>
    <row r="778" spans="11:11" ht="15.75" customHeight="1">
      <c r="K778" s="82"/>
    </row>
    <row r="779" spans="11:11" ht="15.75" customHeight="1">
      <c r="K779" s="82"/>
    </row>
    <row r="780" spans="11:11" ht="15.75" customHeight="1">
      <c r="K780" s="82"/>
    </row>
    <row r="781" spans="11:11" ht="15.75" customHeight="1">
      <c r="K781" s="82"/>
    </row>
    <row r="782" spans="11:11" ht="15.75" customHeight="1">
      <c r="K782" s="82"/>
    </row>
    <row r="783" spans="11:11" ht="15.75" customHeight="1">
      <c r="K783" s="82"/>
    </row>
    <row r="784" spans="11:11" ht="15.75" customHeight="1">
      <c r="K784" s="82"/>
    </row>
    <row r="785" spans="11:11" ht="15.75" customHeight="1">
      <c r="K785" s="82"/>
    </row>
    <row r="786" spans="11:11" ht="15.75" customHeight="1">
      <c r="K786" s="82"/>
    </row>
    <row r="787" spans="11:11" ht="15.75" customHeight="1">
      <c r="K787" s="82"/>
    </row>
    <row r="788" spans="11:11" ht="15.75" customHeight="1">
      <c r="K788" s="82"/>
    </row>
    <row r="789" spans="11:11" ht="15.75" customHeight="1">
      <c r="K789" s="82"/>
    </row>
    <row r="790" spans="11:11" ht="15.75" customHeight="1">
      <c r="K790" s="82"/>
    </row>
    <row r="791" spans="11:11" ht="15.75" customHeight="1">
      <c r="K791" s="82"/>
    </row>
    <row r="792" spans="11:11" ht="15.75" customHeight="1">
      <c r="K792" s="82"/>
    </row>
    <row r="793" spans="11:11" ht="15.75" customHeight="1">
      <c r="K793" s="82"/>
    </row>
    <row r="794" spans="11:11" ht="15.75" customHeight="1">
      <c r="K794" s="82"/>
    </row>
    <row r="795" spans="11:11" ht="15.75" customHeight="1">
      <c r="K795" s="82"/>
    </row>
    <row r="796" spans="11:11" ht="15.75" customHeight="1">
      <c r="K796" s="82"/>
    </row>
    <row r="797" spans="11:11" ht="15.75" customHeight="1">
      <c r="K797" s="82"/>
    </row>
    <row r="798" spans="11:11" ht="15.75" customHeight="1">
      <c r="K798" s="82"/>
    </row>
  </sheetData>
  <mergeCells count="2">
    <mergeCell ref="B1:D1"/>
    <mergeCell ref="B2:D2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05"/>
  <sheetViews>
    <sheetView topLeftCell="B1" workbookViewId="0">
      <selection activeCell="H11" sqref="H11"/>
    </sheetView>
  </sheetViews>
  <sheetFormatPr defaultColWidth="14.453125" defaultRowHeight="15" customHeight="1"/>
  <cols>
    <col min="1" max="1" width="8.7265625" customWidth="1"/>
    <col min="2" max="2" width="7.54296875" customWidth="1"/>
    <col min="3" max="3" width="23.81640625" customWidth="1"/>
    <col min="4" max="4" width="28.7265625" customWidth="1"/>
    <col min="5" max="5" width="16.453125" customWidth="1"/>
    <col min="6" max="6" width="11.7265625" customWidth="1"/>
    <col min="7" max="7" width="11.26953125" customWidth="1"/>
    <col min="8" max="8" width="20.7265625" customWidth="1"/>
    <col min="9" max="9" width="11.26953125" customWidth="1"/>
    <col min="10" max="10" width="10.81640625" customWidth="1"/>
    <col min="11" max="11" width="11.54296875" customWidth="1"/>
    <col min="12" max="26" width="8.7265625" customWidth="1"/>
  </cols>
  <sheetData>
    <row r="1" spans="2:18" ht="14.5">
      <c r="B1" s="116" t="s">
        <v>278</v>
      </c>
      <c r="C1" s="117"/>
      <c r="D1" s="117"/>
      <c r="E1" s="117"/>
      <c r="F1" s="117"/>
      <c r="G1" s="117"/>
      <c r="H1" s="117"/>
      <c r="I1" s="117"/>
      <c r="J1" s="117"/>
      <c r="K1" s="117"/>
      <c r="L1" s="3"/>
    </row>
    <row r="2" spans="2:18">
      <c r="B2" s="116" t="s">
        <v>279</v>
      </c>
      <c r="C2" s="117"/>
      <c r="D2" s="117"/>
      <c r="E2" s="117"/>
      <c r="F2" s="117"/>
      <c r="G2" s="117"/>
      <c r="H2" s="117"/>
      <c r="I2" s="117"/>
      <c r="J2" s="117"/>
      <c r="K2" s="117"/>
      <c r="L2" s="47"/>
      <c r="M2" s="47"/>
      <c r="N2" s="47"/>
      <c r="O2" s="47"/>
      <c r="P2" s="47"/>
      <c r="Q2" s="47"/>
    </row>
    <row r="3" spans="2:18" ht="15.5">
      <c r="R3" s="48"/>
    </row>
    <row r="4" spans="2:18" ht="29">
      <c r="B4" s="20" t="s">
        <v>4</v>
      </c>
      <c r="C4" s="62" t="s">
        <v>5</v>
      </c>
      <c r="D4" s="62" t="s">
        <v>232</v>
      </c>
      <c r="E4" s="62" t="s">
        <v>280</v>
      </c>
      <c r="F4" s="62" t="s">
        <v>199</v>
      </c>
      <c r="G4" s="62" t="s">
        <v>281</v>
      </c>
      <c r="H4" s="62" t="s">
        <v>282</v>
      </c>
      <c r="I4" s="62" t="s">
        <v>283</v>
      </c>
      <c r="J4" s="62" t="s">
        <v>202</v>
      </c>
      <c r="K4" s="62" t="s">
        <v>221</v>
      </c>
      <c r="N4" s="75"/>
      <c r="R4" s="48"/>
    </row>
    <row r="5" spans="2:18" s="1" customFormat="1" ht="15.75" customHeight="1">
      <c r="B5" s="63">
        <v>1</v>
      </c>
      <c r="C5" s="6" t="s">
        <v>56</v>
      </c>
      <c r="D5" s="65" t="s">
        <v>154</v>
      </c>
      <c r="E5" s="43" t="s">
        <v>239</v>
      </c>
      <c r="F5" s="11" t="s">
        <v>286</v>
      </c>
      <c r="G5" s="11">
        <v>2022</v>
      </c>
      <c r="H5" s="43" t="s">
        <v>414</v>
      </c>
      <c r="I5" s="76" t="s">
        <v>284</v>
      </c>
      <c r="J5" s="76">
        <v>1</v>
      </c>
      <c r="K5" s="70">
        <v>0</v>
      </c>
    </row>
    <row r="6" spans="2:18" s="1" customFormat="1" ht="15.75" customHeight="1">
      <c r="B6" s="63">
        <v>2</v>
      </c>
      <c r="C6" s="6" t="s">
        <v>69</v>
      </c>
      <c r="D6" s="11" t="s">
        <v>72</v>
      </c>
      <c r="E6" s="43" t="s">
        <v>285</v>
      </c>
      <c r="F6" s="11" t="s">
        <v>286</v>
      </c>
      <c r="G6" s="11">
        <v>2022</v>
      </c>
      <c r="H6" s="43" t="s">
        <v>415</v>
      </c>
      <c r="I6" s="76" t="s">
        <v>284</v>
      </c>
      <c r="J6" s="76">
        <v>1</v>
      </c>
      <c r="K6" s="70">
        <v>0</v>
      </c>
    </row>
    <row r="7" spans="2:18" s="1" customFormat="1" ht="15.75" customHeight="1">
      <c r="B7" s="63">
        <v>3</v>
      </c>
      <c r="C7" s="6" t="s">
        <v>74</v>
      </c>
      <c r="D7" s="11" t="s">
        <v>75</v>
      </c>
      <c r="E7" s="43" t="s">
        <v>239</v>
      </c>
      <c r="F7" s="11" t="s">
        <v>286</v>
      </c>
      <c r="G7" s="11">
        <v>2017</v>
      </c>
      <c r="H7" s="43" t="s">
        <v>287</v>
      </c>
      <c r="I7" s="76" t="s">
        <v>284</v>
      </c>
      <c r="J7" s="76">
        <v>1</v>
      </c>
      <c r="K7" s="70">
        <v>0</v>
      </c>
    </row>
    <row r="8" spans="2:18" s="1" customFormat="1" ht="15.75" customHeight="1">
      <c r="B8" s="63">
        <v>4</v>
      </c>
      <c r="C8" s="6" t="s">
        <v>80</v>
      </c>
      <c r="D8" s="11" t="s">
        <v>83</v>
      </c>
      <c r="E8" s="43" t="s">
        <v>239</v>
      </c>
      <c r="F8" s="11" t="s">
        <v>286</v>
      </c>
      <c r="G8" s="11">
        <v>2018</v>
      </c>
      <c r="H8" s="43" t="s">
        <v>416</v>
      </c>
      <c r="I8" s="76" t="s">
        <v>284</v>
      </c>
      <c r="J8" s="76">
        <v>1</v>
      </c>
      <c r="K8" s="70">
        <v>0</v>
      </c>
    </row>
    <row r="9" spans="2:18" s="1" customFormat="1" ht="15.75" customHeight="1">
      <c r="B9" s="63">
        <v>5</v>
      </c>
      <c r="C9" s="6" t="s">
        <v>87</v>
      </c>
      <c r="D9" s="11" t="s">
        <v>411</v>
      </c>
      <c r="E9" s="43" t="s">
        <v>239</v>
      </c>
      <c r="F9" s="11" t="s">
        <v>286</v>
      </c>
      <c r="G9" s="11">
        <v>2017</v>
      </c>
      <c r="H9" s="43" t="s">
        <v>417</v>
      </c>
      <c r="I9" s="76" t="s">
        <v>284</v>
      </c>
      <c r="J9" s="76">
        <v>1</v>
      </c>
      <c r="K9" s="70">
        <v>0</v>
      </c>
    </row>
    <row r="10" spans="2:18" s="1" customFormat="1" ht="15.75" customHeight="1">
      <c r="B10" s="63">
        <v>6</v>
      </c>
      <c r="C10" s="6" t="s">
        <v>92</v>
      </c>
      <c r="D10" s="11" t="s">
        <v>95</v>
      </c>
      <c r="E10" s="43" t="s">
        <v>239</v>
      </c>
      <c r="F10" s="11" t="s">
        <v>286</v>
      </c>
      <c r="G10" s="11">
        <v>2017</v>
      </c>
      <c r="H10" s="43" t="s">
        <v>418</v>
      </c>
      <c r="I10" s="76" t="s">
        <v>284</v>
      </c>
      <c r="J10" s="76">
        <v>1</v>
      </c>
      <c r="K10" s="70">
        <v>0</v>
      </c>
    </row>
    <row r="11" spans="2:18" s="1" customFormat="1" ht="15.75" customHeight="1">
      <c r="B11" s="63">
        <v>7</v>
      </c>
      <c r="C11" s="6" t="s">
        <v>100</v>
      </c>
      <c r="D11" s="11" t="s">
        <v>102</v>
      </c>
      <c r="E11" s="43" t="s">
        <v>239</v>
      </c>
      <c r="F11" s="11" t="s">
        <v>286</v>
      </c>
      <c r="G11" s="11">
        <v>2018</v>
      </c>
      <c r="H11" s="43" t="s">
        <v>419</v>
      </c>
      <c r="I11" s="76" t="s">
        <v>284</v>
      </c>
      <c r="J11" s="76">
        <v>1</v>
      </c>
      <c r="K11" s="70">
        <v>0</v>
      </c>
    </row>
    <row r="12" spans="2:18" s="1" customFormat="1" ht="15.75" customHeight="1">
      <c r="B12" s="63">
        <v>8</v>
      </c>
      <c r="C12" s="6" t="s">
        <v>103</v>
      </c>
      <c r="D12" s="11" t="s">
        <v>107</v>
      </c>
      <c r="E12" s="43" t="s">
        <v>239</v>
      </c>
      <c r="F12" s="11" t="s">
        <v>286</v>
      </c>
      <c r="G12" s="11">
        <v>2018</v>
      </c>
      <c r="H12" s="43" t="s">
        <v>420</v>
      </c>
      <c r="I12" s="76" t="s">
        <v>284</v>
      </c>
      <c r="J12" s="76">
        <v>1</v>
      </c>
      <c r="K12" s="70">
        <v>0</v>
      </c>
    </row>
    <row r="13" spans="2:18" s="1" customFormat="1" ht="15.75" customHeight="1">
      <c r="B13" s="63">
        <v>9</v>
      </c>
      <c r="C13" s="64" t="s">
        <v>123</v>
      </c>
      <c r="D13" s="11" t="s">
        <v>129</v>
      </c>
      <c r="E13" s="43" t="s">
        <v>239</v>
      </c>
      <c r="F13" s="11" t="s">
        <v>286</v>
      </c>
      <c r="G13" s="11">
        <v>2017</v>
      </c>
      <c r="H13" s="43" t="s">
        <v>421</v>
      </c>
      <c r="I13" s="76" t="s">
        <v>284</v>
      </c>
      <c r="J13" s="76">
        <v>1</v>
      </c>
      <c r="K13" s="70">
        <v>0</v>
      </c>
    </row>
    <row r="14" spans="2:18" s="1" customFormat="1" ht="15.75" customHeight="1">
      <c r="B14" s="63">
        <v>10</v>
      </c>
      <c r="C14" s="50" t="s">
        <v>135</v>
      </c>
      <c r="D14" s="65" t="s">
        <v>136</v>
      </c>
      <c r="E14" s="43" t="s">
        <v>239</v>
      </c>
      <c r="F14" s="11" t="s">
        <v>286</v>
      </c>
      <c r="G14" s="11">
        <v>2022</v>
      </c>
      <c r="H14" s="11" t="s">
        <v>422</v>
      </c>
      <c r="I14" s="76" t="s">
        <v>284</v>
      </c>
      <c r="J14" s="76">
        <v>1</v>
      </c>
      <c r="K14" s="70">
        <v>0</v>
      </c>
    </row>
    <row r="15" spans="2:18" s="1" customFormat="1" ht="15.75" customHeight="1">
      <c r="B15" s="63">
        <v>11</v>
      </c>
      <c r="C15" s="50" t="s">
        <v>138</v>
      </c>
      <c r="D15" s="8"/>
      <c r="E15" s="43"/>
      <c r="F15" s="11"/>
      <c r="G15" s="11"/>
      <c r="H15" s="43"/>
      <c r="I15" s="76"/>
      <c r="J15" s="76"/>
      <c r="K15" s="70">
        <v>0</v>
      </c>
    </row>
    <row r="16" spans="2:18" s="1" customFormat="1" ht="15.75" customHeight="1">
      <c r="B16" s="63">
        <v>12</v>
      </c>
      <c r="C16" s="50" t="s">
        <v>139</v>
      </c>
      <c r="D16" s="66" t="s">
        <v>141</v>
      </c>
      <c r="E16" s="43" t="s">
        <v>239</v>
      </c>
      <c r="F16" s="11" t="s">
        <v>286</v>
      </c>
      <c r="G16" s="11">
        <v>2022</v>
      </c>
      <c r="H16" s="43" t="s">
        <v>423</v>
      </c>
      <c r="I16" s="76" t="s">
        <v>284</v>
      </c>
      <c r="J16" s="76">
        <v>1</v>
      </c>
      <c r="K16" s="11">
        <v>0</v>
      </c>
    </row>
    <row r="17" spans="2:11" s="1" customFormat="1" ht="15.75" customHeight="1">
      <c r="B17" s="63">
        <v>13</v>
      </c>
      <c r="C17" s="50" t="s">
        <v>142</v>
      </c>
      <c r="D17" s="65" t="s">
        <v>150</v>
      </c>
      <c r="E17" s="43" t="s">
        <v>239</v>
      </c>
      <c r="F17" s="11" t="s">
        <v>286</v>
      </c>
      <c r="G17" s="11">
        <v>2018</v>
      </c>
      <c r="H17" s="43" t="s">
        <v>424</v>
      </c>
      <c r="I17" s="76" t="s">
        <v>284</v>
      </c>
      <c r="J17" s="76">
        <v>1</v>
      </c>
      <c r="K17" s="11">
        <v>0</v>
      </c>
    </row>
    <row r="18" spans="2:11" s="1" customFormat="1" ht="15.75" customHeight="1">
      <c r="B18" s="63">
        <v>14</v>
      </c>
      <c r="C18" s="50" t="s">
        <v>148</v>
      </c>
      <c r="D18" s="65" t="s">
        <v>143</v>
      </c>
      <c r="E18" s="43" t="s">
        <v>239</v>
      </c>
      <c r="F18" s="11" t="s">
        <v>286</v>
      </c>
      <c r="G18" s="11">
        <v>2022</v>
      </c>
      <c r="H18" s="43" t="s">
        <v>425</v>
      </c>
      <c r="I18" s="76" t="s">
        <v>284</v>
      </c>
      <c r="J18" s="76">
        <v>1</v>
      </c>
      <c r="K18" s="11">
        <v>0</v>
      </c>
    </row>
    <row r="19" spans="2:11" s="1" customFormat="1" ht="15.75" customHeight="1">
      <c r="B19" s="63">
        <v>15</v>
      </c>
      <c r="C19" s="50" t="s">
        <v>151</v>
      </c>
      <c r="D19" s="65" t="s">
        <v>152</v>
      </c>
      <c r="E19" s="43" t="s">
        <v>239</v>
      </c>
      <c r="F19" s="11" t="s">
        <v>286</v>
      </c>
      <c r="G19" s="11">
        <v>2018</v>
      </c>
      <c r="H19" s="43" t="s">
        <v>426</v>
      </c>
      <c r="I19" s="76" t="s">
        <v>284</v>
      </c>
      <c r="J19" s="76">
        <v>1</v>
      </c>
      <c r="K19" s="11">
        <v>0</v>
      </c>
    </row>
    <row r="20" spans="2:11" s="1" customFormat="1" ht="15.75" customHeight="1">
      <c r="B20" s="63">
        <v>16</v>
      </c>
      <c r="C20" s="50" t="s">
        <v>153</v>
      </c>
      <c r="D20" s="65" t="s">
        <v>406</v>
      </c>
      <c r="E20" s="43" t="s">
        <v>239</v>
      </c>
      <c r="F20" s="11" t="s">
        <v>286</v>
      </c>
      <c r="G20" s="11">
        <v>2022</v>
      </c>
      <c r="H20" s="43"/>
      <c r="I20" s="76" t="s">
        <v>284</v>
      </c>
      <c r="J20" s="76">
        <v>1</v>
      </c>
      <c r="K20" s="11">
        <v>0</v>
      </c>
    </row>
    <row r="21" spans="2:11" s="1" customFormat="1" ht="15.75" customHeight="1">
      <c r="B21" s="63">
        <v>17</v>
      </c>
      <c r="C21" s="67" t="s">
        <v>155</v>
      </c>
      <c r="D21" s="68" t="s">
        <v>157</v>
      </c>
      <c r="E21" s="69" t="s">
        <v>239</v>
      </c>
      <c r="F21" s="70" t="s">
        <v>286</v>
      </c>
      <c r="G21" s="70">
        <v>2022</v>
      </c>
      <c r="H21" s="69" t="s">
        <v>427</v>
      </c>
      <c r="I21" s="76" t="s">
        <v>284</v>
      </c>
      <c r="J21" s="76">
        <v>1</v>
      </c>
      <c r="K21" s="11">
        <v>0</v>
      </c>
    </row>
    <row r="22" spans="2:11" s="1" customFormat="1" ht="15.75" customHeight="1">
      <c r="B22" s="63">
        <v>18</v>
      </c>
      <c r="C22" s="9" t="s">
        <v>158</v>
      </c>
      <c r="D22" s="71" t="s">
        <v>161</v>
      </c>
      <c r="E22" s="49" t="s">
        <v>239</v>
      </c>
      <c r="F22" s="7" t="s">
        <v>286</v>
      </c>
      <c r="G22" s="72">
        <v>2017</v>
      </c>
      <c r="H22" s="73" t="s">
        <v>428</v>
      </c>
      <c r="I22" s="76" t="s">
        <v>284</v>
      </c>
      <c r="J22" s="76">
        <v>1</v>
      </c>
      <c r="K22" s="11">
        <v>0</v>
      </c>
    </row>
    <row r="23" spans="2:11" s="1" customFormat="1" ht="15.75" customHeight="1">
      <c r="B23" s="63">
        <v>19</v>
      </c>
      <c r="C23" s="9" t="s">
        <v>166</v>
      </c>
      <c r="D23" s="71" t="s">
        <v>168</v>
      </c>
      <c r="E23" s="49" t="s">
        <v>239</v>
      </c>
      <c r="F23" s="7" t="s">
        <v>286</v>
      </c>
      <c r="G23" s="72">
        <v>2022</v>
      </c>
      <c r="H23" s="74" t="s">
        <v>429</v>
      </c>
      <c r="I23" s="76" t="s">
        <v>284</v>
      </c>
      <c r="J23" s="76">
        <v>1</v>
      </c>
      <c r="K23" s="11">
        <v>0</v>
      </c>
    </row>
    <row r="24" spans="2:11" s="1" customFormat="1" ht="15.75" customHeight="1">
      <c r="B24" s="63">
        <v>20</v>
      </c>
      <c r="C24" s="9" t="s">
        <v>169</v>
      </c>
      <c r="D24" s="7"/>
      <c r="E24" s="49"/>
      <c r="F24" s="7"/>
      <c r="G24" s="9"/>
      <c r="H24" s="9"/>
      <c r="I24" s="77"/>
      <c r="J24" s="76"/>
      <c r="K24" s="11"/>
    </row>
    <row r="25" spans="2:11" s="1" customFormat="1" ht="15.75" customHeight="1">
      <c r="B25" s="63">
        <v>21</v>
      </c>
      <c r="C25" s="9" t="s">
        <v>172</v>
      </c>
      <c r="D25" s="71" t="s">
        <v>177</v>
      </c>
      <c r="E25" s="49" t="s">
        <v>239</v>
      </c>
      <c r="F25" s="7" t="s">
        <v>286</v>
      </c>
      <c r="G25" s="9">
        <v>2022</v>
      </c>
      <c r="H25" s="73" t="s">
        <v>430</v>
      </c>
      <c r="I25" s="76" t="s">
        <v>284</v>
      </c>
      <c r="J25" s="76">
        <v>1</v>
      </c>
      <c r="K25" s="11">
        <v>0</v>
      </c>
    </row>
    <row r="26" spans="2:11" s="1" customFormat="1" ht="15.75" customHeight="1">
      <c r="B26" s="63">
        <v>22</v>
      </c>
      <c r="C26" s="9" t="s">
        <v>183</v>
      </c>
      <c r="D26" s="71" t="s">
        <v>188</v>
      </c>
      <c r="E26" s="49" t="s">
        <v>239</v>
      </c>
      <c r="F26" s="7" t="s">
        <v>286</v>
      </c>
      <c r="G26" s="9">
        <v>2018</v>
      </c>
      <c r="H26" s="73" t="s">
        <v>431</v>
      </c>
      <c r="I26" s="76" t="s">
        <v>284</v>
      </c>
      <c r="J26" s="76">
        <v>1</v>
      </c>
      <c r="K26" s="11">
        <v>0</v>
      </c>
    </row>
    <row r="27" spans="2:11" s="1" customFormat="1" ht="15.75" customHeight="1"/>
    <row r="28" spans="2:11" s="1" customFormat="1" ht="15.75" customHeight="1"/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</sheetData>
  <mergeCells count="2">
    <mergeCell ref="B1:K1"/>
    <mergeCell ref="B2:K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9"/>
  <sheetViews>
    <sheetView workbookViewId="0">
      <selection activeCell="B2" sqref="B2:I2"/>
    </sheetView>
  </sheetViews>
  <sheetFormatPr defaultColWidth="14.453125" defaultRowHeight="15" customHeight="1"/>
  <cols>
    <col min="1" max="1" width="16.453125" customWidth="1"/>
    <col min="2" max="2" width="7.54296875" customWidth="1"/>
    <col min="3" max="3" width="23.81640625" customWidth="1"/>
    <col min="4" max="4" width="20.453125" customWidth="1"/>
    <col min="5" max="5" width="16.453125" customWidth="1"/>
    <col min="6" max="6" width="13.26953125" customWidth="1"/>
    <col min="7" max="7" width="11.26953125" customWidth="1"/>
    <col min="8" max="8" width="10.81640625" customWidth="1"/>
    <col min="9" max="9" width="11.54296875" customWidth="1"/>
    <col min="10" max="26" width="8.7265625" customWidth="1"/>
  </cols>
  <sheetData>
    <row r="1" spans="1:19" ht="14.5">
      <c r="B1" s="116" t="s">
        <v>288</v>
      </c>
      <c r="C1" s="117"/>
      <c r="D1" s="117"/>
      <c r="E1" s="117"/>
      <c r="F1" s="117"/>
      <c r="G1" s="117"/>
      <c r="H1" s="117"/>
      <c r="I1" s="117"/>
      <c r="J1" s="3"/>
      <c r="K1" s="3"/>
      <c r="L1" s="3"/>
      <c r="M1" s="3"/>
    </row>
    <row r="2" spans="1:19">
      <c r="B2" s="116" t="s">
        <v>412</v>
      </c>
      <c r="C2" s="117"/>
      <c r="D2" s="117"/>
      <c r="E2" s="117"/>
      <c r="F2" s="117"/>
      <c r="G2" s="117"/>
      <c r="H2" s="117"/>
      <c r="I2" s="117"/>
      <c r="J2" s="3"/>
      <c r="K2" s="3"/>
      <c r="L2" s="3"/>
      <c r="M2" s="47"/>
      <c r="N2" s="47"/>
      <c r="O2" s="47"/>
      <c r="P2" s="47"/>
      <c r="Q2" s="47"/>
      <c r="R2" s="47"/>
    </row>
    <row r="3" spans="1:19" ht="15.5">
      <c r="S3" s="48"/>
    </row>
    <row r="4" spans="1:19" ht="29">
      <c r="A4" s="38" t="s">
        <v>3</v>
      </c>
      <c r="B4" s="20" t="s">
        <v>4</v>
      </c>
      <c r="C4" s="4" t="s">
        <v>5</v>
      </c>
      <c r="D4" s="4" t="s">
        <v>198</v>
      </c>
      <c r="E4" s="4" t="s">
        <v>199</v>
      </c>
      <c r="F4" s="4" t="s">
        <v>201</v>
      </c>
      <c r="G4" s="4" t="s">
        <v>202</v>
      </c>
      <c r="H4" s="4" t="s">
        <v>203</v>
      </c>
      <c r="I4" s="4" t="s">
        <v>221</v>
      </c>
      <c r="S4" s="48"/>
    </row>
    <row r="5" spans="1:19" ht="15.75" customHeight="1">
      <c r="A5" s="56" t="s">
        <v>19</v>
      </c>
      <c r="B5" s="57">
        <v>185</v>
      </c>
      <c r="C5" s="58" t="s">
        <v>56</v>
      </c>
      <c r="D5" s="59" t="s">
        <v>289</v>
      </c>
      <c r="E5" s="59">
        <v>2010</v>
      </c>
      <c r="F5" s="59" t="s">
        <v>290</v>
      </c>
      <c r="G5" s="59">
        <v>2</v>
      </c>
      <c r="H5" s="59" t="s">
        <v>291</v>
      </c>
      <c r="I5" s="59" t="s">
        <v>292</v>
      </c>
    </row>
    <row r="6" spans="1:19" ht="15.75" customHeight="1">
      <c r="A6" s="56" t="s">
        <v>19</v>
      </c>
      <c r="B6" s="60">
        <v>186</v>
      </c>
      <c r="C6" s="58" t="s">
        <v>69</v>
      </c>
      <c r="D6" s="59" t="s">
        <v>289</v>
      </c>
      <c r="E6" s="59" t="s">
        <v>293</v>
      </c>
      <c r="F6" s="59" t="s">
        <v>290</v>
      </c>
      <c r="G6" s="59">
        <v>2</v>
      </c>
      <c r="H6" s="59" t="s">
        <v>291</v>
      </c>
      <c r="I6" s="59" t="s">
        <v>292</v>
      </c>
    </row>
    <row r="7" spans="1:19" ht="15.75" customHeight="1">
      <c r="A7" s="56" t="s">
        <v>19</v>
      </c>
      <c r="B7" s="60">
        <v>187</v>
      </c>
      <c r="C7" s="58" t="s">
        <v>74</v>
      </c>
      <c r="D7" s="59" t="s">
        <v>294</v>
      </c>
      <c r="E7" s="59">
        <v>2015</v>
      </c>
      <c r="F7" s="59" t="s">
        <v>290</v>
      </c>
      <c r="G7" s="59">
        <v>2</v>
      </c>
      <c r="H7" s="59" t="s">
        <v>291</v>
      </c>
      <c r="I7" s="59" t="s">
        <v>292</v>
      </c>
    </row>
    <row r="8" spans="1:19" ht="15.75" customHeight="1">
      <c r="A8" s="56" t="s">
        <v>19</v>
      </c>
      <c r="B8" s="60">
        <v>188</v>
      </c>
      <c r="C8" s="58" t="s">
        <v>80</v>
      </c>
      <c r="D8" s="59" t="s">
        <v>289</v>
      </c>
      <c r="E8" s="59" t="s">
        <v>293</v>
      </c>
      <c r="F8" s="59" t="s">
        <v>290</v>
      </c>
      <c r="G8" s="59">
        <v>2</v>
      </c>
      <c r="H8" s="59" t="s">
        <v>291</v>
      </c>
      <c r="I8" s="59" t="s">
        <v>292</v>
      </c>
    </row>
    <row r="9" spans="1:19" ht="15.75" customHeight="1">
      <c r="A9" s="56" t="s">
        <v>19</v>
      </c>
      <c r="B9" s="60">
        <v>189</v>
      </c>
      <c r="C9" s="58" t="s">
        <v>87</v>
      </c>
      <c r="D9" s="59" t="s">
        <v>289</v>
      </c>
      <c r="E9" s="59" t="s">
        <v>293</v>
      </c>
      <c r="F9" s="59" t="s">
        <v>290</v>
      </c>
      <c r="G9" s="59">
        <v>2</v>
      </c>
      <c r="H9" s="59" t="s">
        <v>291</v>
      </c>
      <c r="I9" s="59" t="s">
        <v>292</v>
      </c>
    </row>
    <row r="10" spans="1:19" ht="15.75" customHeight="1">
      <c r="A10" s="56" t="s">
        <v>19</v>
      </c>
      <c r="B10" s="60">
        <v>190</v>
      </c>
      <c r="C10" s="58" t="s">
        <v>92</v>
      </c>
      <c r="D10" s="59" t="s">
        <v>289</v>
      </c>
      <c r="E10" s="59" t="s">
        <v>293</v>
      </c>
      <c r="F10" s="59" t="s">
        <v>290</v>
      </c>
      <c r="G10" s="59">
        <v>2</v>
      </c>
      <c r="H10" s="59" t="s">
        <v>291</v>
      </c>
      <c r="I10" s="59" t="s">
        <v>292</v>
      </c>
    </row>
    <row r="11" spans="1:19" ht="15.75" customHeight="1">
      <c r="A11" s="56" t="s">
        <v>19</v>
      </c>
      <c r="B11" s="60">
        <v>191</v>
      </c>
      <c r="C11" s="58" t="s">
        <v>100</v>
      </c>
      <c r="D11" s="59" t="s">
        <v>289</v>
      </c>
      <c r="E11" s="59" t="s">
        <v>293</v>
      </c>
      <c r="F11" s="59" t="s">
        <v>290</v>
      </c>
      <c r="G11" s="59">
        <v>2</v>
      </c>
      <c r="H11" s="59" t="s">
        <v>291</v>
      </c>
      <c r="I11" s="59" t="s">
        <v>292</v>
      </c>
    </row>
    <row r="12" spans="1:19" ht="15.75" customHeight="1">
      <c r="A12" s="56" t="s">
        <v>19</v>
      </c>
      <c r="B12" s="60">
        <v>192</v>
      </c>
      <c r="C12" s="58" t="s">
        <v>103</v>
      </c>
      <c r="D12" s="59" t="s">
        <v>289</v>
      </c>
      <c r="E12" s="59" t="s">
        <v>293</v>
      </c>
      <c r="F12" s="59" t="s">
        <v>290</v>
      </c>
      <c r="G12" s="59">
        <v>2</v>
      </c>
      <c r="H12" s="59" t="s">
        <v>291</v>
      </c>
      <c r="I12" s="59" t="s">
        <v>292</v>
      </c>
    </row>
    <row r="13" spans="1:19" ht="15.75" customHeight="1">
      <c r="A13" s="56" t="s">
        <v>19</v>
      </c>
      <c r="B13" s="60">
        <v>193</v>
      </c>
      <c r="C13" s="58" t="s">
        <v>123</v>
      </c>
      <c r="D13" s="59" t="s">
        <v>289</v>
      </c>
      <c r="E13" s="59" t="s">
        <v>293</v>
      </c>
      <c r="F13" s="59" t="s">
        <v>290</v>
      </c>
      <c r="G13" s="59">
        <v>2</v>
      </c>
      <c r="H13" s="59" t="s">
        <v>291</v>
      </c>
      <c r="I13" s="59" t="s">
        <v>292</v>
      </c>
    </row>
    <row r="14" spans="1:19" ht="15.75" customHeight="1">
      <c r="A14" s="56" t="s">
        <v>19</v>
      </c>
      <c r="B14" s="60">
        <v>194</v>
      </c>
      <c r="C14" s="61" t="s">
        <v>135</v>
      </c>
      <c r="D14" s="59" t="s">
        <v>289</v>
      </c>
      <c r="E14" s="59" t="s">
        <v>293</v>
      </c>
      <c r="F14" s="59" t="s">
        <v>290</v>
      </c>
      <c r="G14" s="59">
        <v>2</v>
      </c>
      <c r="H14" s="59" t="s">
        <v>291</v>
      </c>
      <c r="I14" s="59" t="s">
        <v>292</v>
      </c>
    </row>
    <row r="15" spans="1:19" ht="15.75" customHeight="1">
      <c r="A15" s="56" t="s">
        <v>19</v>
      </c>
      <c r="B15" s="60">
        <v>195</v>
      </c>
      <c r="C15" s="61" t="s">
        <v>138</v>
      </c>
      <c r="D15" s="59" t="s">
        <v>289</v>
      </c>
      <c r="E15" s="59" t="s">
        <v>293</v>
      </c>
      <c r="F15" s="59" t="s">
        <v>290</v>
      </c>
      <c r="G15" s="59">
        <v>2</v>
      </c>
      <c r="H15" s="59" t="s">
        <v>291</v>
      </c>
      <c r="I15" s="59" t="s">
        <v>292</v>
      </c>
    </row>
    <row r="16" spans="1:19" ht="15.75" customHeight="1">
      <c r="A16" s="56" t="s">
        <v>19</v>
      </c>
      <c r="B16" s="60">
        <v>196</v>
      </c>
      <c r="C16" s="61" t="s">
        <v>139</v>
      </c>
      <c r="D16" s="59" t="s">
        <v>289</v>
      </c>
      <c r="E16" s="59" t="s">
        <v>293</v>
      </c>
      <c r="F16" s="59" t="s">
        <v>290</v>
      </c>
      <c r="G16" s="59">
        <v>2</v>
      </c>
      <c r="H16" s="59" t="s">
        <v>291</v>
      </c>
      <c r="I16" s="59" t="s">
        <v>292</v>
      </c>
    </row>
    <row r="17" spans="1:9" ht="15.75" customHeight="1">
      <c r="A17" s="56" t="s">
        <v>19</v>
      </c>
      <c r="B17" s="60">
        <v>197</v>
      </c>
      <c r="C17" s="61" t="s">
        <v>142</v>
      </c>
      <c r="D17" s="59" t="s">
        <v>289</v>
      </c>
      <c r="E17" s="59" t="s">
        <v>293</v>
      </c>
      <c r="F17" s="59" t="s">
        <v>290</v>
      </c>
      <c r="G17" s="59">
        <v>2</v>
      </c>
      <c r="H17" s="59" t="s">
        <v>291</v>
      </c>
      <c r="I17" s="59" t="s">
        <v>292</v>
      </c>
    </row>
    <row r="18" spans="1:9" ht="15.75" customHeight="1">
      <c r="A18" s="56" t="s">
        <v>19</v>
      </c>
      <c r="B18" s="60">
        <v>198</v>
      </c>
      <c r="C18" s="61" t="s">
        <v>148</v>
      </c>
      <c r="D18" s="59" t="s">
        <v>289</v>
      </c>
      <c r="E18" s="59" t="s">
        <v>293</v>
      </c>
      <c r="F18" s="59" t="s">
        <v>290</v>
      </c>
      <c r="G18" s="59">
        <v>2</v>
      </c>
      <c r="H18" s="59" t="s">
        <v>291</v>
      </c>
      <c r="I18" s="59" t="s">
        <v>292</v>
      </c>
    </row>
    <row r="19" spans="1:9" ht="15.75" customHeight="1">
      <c r="A19" s="56" t="s">
        <v>19</v>
      </c>
      <c r="B19" s="60">
        <v>199</v>
      </c>
      <c r="C19" s="61" t="s">
        <v>151</v>
      </c>
      <c r="D19" s="59" t="s">
        <v>289</v>
      </c>
      <c r="E19" s="59" t="s">
        <v>293</v>
      </c>
      <c r="F19" s="59" t="s">
        <v>290</v>
      </c>
      <c r="G19" s="59">
        <v>2</v>
      </c>
      <c r="H19" s="59" t="s">
        <v>291</v>
      </c>
      <c r="I19" s="59" t="s">
        <v>292</v>
      </c>
    </row>
    <row r="20" spans="1:9" ht="15.75" customHeight="1">
      <c r="A20" s="56" t="s">
        <v>19</v>
      </c>
      <c r="B20" s="60">
        <v>200</v>
      </c>
      <c r="C20" s="61" t="s">
        <v>153</v>
      </c>
      <c r="D20" s="59" t="s">
        <v>289</v>
      </c>
      <c r="E20" s="59" t="s">
        <v>293</v>
      </c>
      <c r="F20" s="59" t="s">
        <v>290</v>
      </c>
      <c r="G20" s="59">
        <v>2</v>
      </c>
      <c r="H20" s="59" t="s">
        <v>291</v>
      </c>
      <c r="I20" s="59" t="s">
        <v>292</v>
      </c>
    </row>
    <row r="21" spans="1:9" ht="15.75" customHeight="1">
      <c r="A21" s="56" t="s">
        <v>19</v>
      </c>
      <c r="B21" s="60">
        <v>201</v>
      </c>
      <c r="C21" s="61" t="s">
        <v>155</v>
      </c>
      <c r="D21" s="59" t="s">
        <v>289</v>
      </c>
      <c r="E21" s="59" t="s">
        <v>293</v>
      </c>
      <c r="F21" s="59" t="s">
        <v>290</v>
      </c>
      <c r="G21" s="59">
        <v>2</v>
      </c>
      <c r="H21" s="59" t="s">
        <v>291</v>
      </c>
      <c r="I21" s="59" t="s">
        <v>292</v>
      </c>
    </row>
    <row r="22" spans="1:9" ht="15.75" customHeight="1">
      <c r="A22" s="56" t="s">
        <v>19</v>
      </c>
      <c r="B22" s="60">
        <v>202</v>
      </c>
      <c r="C22" s="61" t="s">
        <v>158</v>
      </c>
      <c r="D22" s="59" t="s">
        <v>294</v>
      </c>
      <c r="E22" s="59">
        <v>2015</v>
      </c>
      <c r="F22" s="59" t="s">
        <v>290</v>
      </c>
      <c r="G22" s="59">
        <v>2</v>
      </c>
      <c r="H22" s="59" t="s">
        <v>291</v>
      </c>
      <c r="I22" s="59" t="s">
        <v>292</v>
      </c>
    </row>
    <row r="23" spans="1:9" ht="15.75" customHeight="1">
      <c r="A23" s="56" t="s">
        <v>19</v>
      </c>
      <c r="B23" s="60">
        <v>203</v>
      </c>
      <c r="C23" s="61" t="s">
        <v>166</v>
      </c>
      <c r="D23" s="59" t="s">
        <v>289</v>
      </c>
      <c r="E23" s="59" t="s">
        <v>293</v>
      </c>
      <c r="F23" s="59" t="s">
        <v>290</v>
      </c>
      <c r="G23" s="59">
        <v>2</v>
      </c>
      <c r="H23" s="59" t="s">
        <v>291</v>
      </c>
      <c r="I23" s="59" t="s">
        <v>292</v>
      </c>
    </row>
    <row r="24" spans="1:9" ht="15.75" customHeight="1">
      <c r="A24" s="56" t="s">
        <v>19</v>
      </c>
      <c r="B24" s="60">
        <v>204</v>
      </c>
      <c r="C24" s="61" t="s">
        <v>169</v>
      </c>
      <c r="D24" s="59" t="s">
        <v>289</v>
      </c>
      <c r="E24" s="59" t="s">
        <v>293</v>
      </c>
      <c r="F24" s="59" t="s">
        <v>290</v>
      </c>
      <c r="G24" s="59">
        <v>2</v>
      </c>
      <c r="H24" s="59" t="s">
        <v>291</v>
      </c>
      <c r="I24" s="59" t="s">
        <v>292</v>
      </c>
    </row>
    <row r="25" spans="1:9" ht="15.75" customHeight="1">
      <c r="A25" s="56" t="s">
        <v>19</v>
      </c>
      <c r="B25" s="60">
        <v>205</v>
      </c>
      <c r="C25" s="61" t="s">
        <v>172</v>
      </c>
      <c r="D25" s="59" t="s">
        <v>289</v>
      </c>
      <c r="E25" s="59" t="s">
        <v>293</v>
      </c>
      <c r="F25" s="59" t="s">
        <v>290</v>
      </c>
      <c r="G25" s="59">
        <v>2</v>
      </c>
      <c r="H25" s="59" t="s">
        <v>291</v>
      </c>
      <c r="I25" s="59" t="s">
        <v>292</v>
      </c>
    </row>
    <row r="26" spans="1:9" ht="15.75" customHeight="1">
      <c r="A26" s="56" t="s">
        <v>19</v>
      </c>
      <c r="B26" s="60">
        <v>206</v>
      </c>
      <c r="C26" s="61" t="s">
        <v>183</v>
      </c>
      <c r="D26" s="59" t="s">
        <v>289</v>
      </c>
      <c r="E26" s="59" t="s">
        <v>293</v>
      </c>
      <c r="F26" s="59" t="s">
        <v>290</v>
      </c>
      <c r="G26" s="59">
        <v>2</v>
      </c>
      <c r="H26" s="59" t="s">
        <v>291</v>
      </c>
      <c r="I26" s="59" t="s">
        <v>292</v>
      </c>
    </row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</sheetData>
  <mergeCells count="2">
    <mergeCell ref="B1:I1"/>
    <mergeCell ref="B2:I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4"/>
  <sheetViews>
    <sheetView topLeftCell="A2" workbookViewId="0">
      <selection activeCell="H8" sqref="H8"/>
    </sheetView>
  </sheetViews>
  <sheetFormatPr defaultColWidth="14.453125" defaultRowHeight="15" customHeight="1"/>
  <cols>
    <col min="1" max="1" width="8.7265625" customWidth="1"/>
    <col min="2" max="2" width="7.54296875" customWidth="1"/>
    <col min="3" max="3" width="23.81640625" customWidth="1"/>
    <col min="4" max="4" width="11.26953125" customWidth="1"/>
    <col min="5" max="5" width="11.54296875" customWidth="1"/>
    <col min="6" max="26" width="8.7265625" customWidth="1"/>
  </cols>
  <sheetData>
    <row r="1" spans="1:15" ht="14.5">
      <c r="B1" s="132" t="s">
        <v>295</v>
      </c>
      <c r="C1" s="119"/>
      <c r="D1" s="119"/>
      <c r="E1" s="120"/>
      <c r="F1" s="3"/>
      <c r="G1" s="3"/>
      <c r="H1" s="3"/>
      <c r="I1" s="3"/>
    </row>
    <row r="2" spans="1:15">
      <c r="B2" s="132" t="s">
        <v>279</v>
      </c>
      <c r="C2" s="119"/>
      <c r="D2" s="119"/>
      <c r="E2" s="120"/>
      <c r="F2" s="3"/>
      <c r="G2" s="3"/>
      <c r="H2" s="3"/>
      <c r="I2" s="47"/>
      <c r="J2" s="47"/>
      <c r="K2" s="47"/>
      <c r="L2" s="47"/>
      <c r="M2" s="47"/>
      <c r="N2" s="47"/>
    </row>
    <row r="3" spans="1:15" ht="15.5">
      <c r="B3" s="53"/>
      <c r="C3" s="53"/>
      <c r="D3" s="53"/>
      <c r="E3" s="53"/>
      <c r="O3" s="48"/>
    </row>
    <row r="4" spans="1:15" ht="29">
      <c r="B4" s="54" t="s">
        <v>4</v>
      </c>
      <c r="C4" s="4" t="s">
        <v>5</v>
      </c>
      <c r="D4" s="4" t="s">
        <v>202</v>
      </c>
      <c r="E4" s="4" t="s">
        <v>221</v>
      </c>
      <c r="O4" s="48"/>
    </row>
    <row r="5" spans="1:15" s="1" customFormat="1" ht="15.75" customHeight="1">
      <c r="A5" s="9" t="s">
        <v>19</v>
      </c>
      <c r="B5" s="55">
        <v>1</v>
      </c>
      <c r="C5" s="6" t="s">
        <v>56</v>
      </c>
      <c r="D5" s="17">
        <v>16</v>
      </c>
      <c r="E5" s="17">
        <v>0</v>
      </c>
    </row>
    <row r="6" spans="1:15" s="1" customFormat="1" ht="15.75" customHeight="1">
      <c r="A6" s="9" t="s">
        <v>19</v>
      </c>
      <c r="B6" s="55">
        <v>2</v>
      </c>
      <c r="C6" s="6" t="s">
        <v>69</v>
      </c>
      <c r="D6" s="17">
        <v>12</v>
      </c>
      <c r="E6" s="17">
        <v>0</v>
      </c>
    </row>
    <row r="7" spans="1:15" s="1" customFormat="1" ht="15.75" customHeight="1">
      <c r="A7" s="9" t="s">
        <v>19</v>
      </c>
      <c r="B7" s="55">
        <v>3</v>
      </c>
      <c r="C7" s="6" t="s">
        <v>74</v>
      </c>
      <c r="D7" s="17">
        <v>0</v>
      </c>
      <c r="E7" s="17">
        <v>0</v>
      </c>
    </row>
    <row r="8" spans="1:15" s="1" customFormat="1" ht="15.75" customHeight="1">
      <c r="A8" s="9" t="s">
        <v>19</v>
      </c>
      <c r="B8" s="55">
        <v>4</v>
      </c>
      <c r="C8" s="6" t="s">
        <v>80</v>
      </c>
      <c r="D8" s="17">
        <v>10</v>
      </c>
      <c r="E8" s="17">
        <v>10</v>
      </c>
    </row>
    <row r="9" spans="1:15" s="1" customFormat="1" ht="15.75" customHeight="1">
      <c r="A9" s="9" t="s">
        <v>19</v>
      </c>
      <c r="B9" s="55">
        <v>5</v>
      </c>
      <c r="C9" s="6" t="s">
        <v>87</v>
      </c>
      <c r="D9" s="17">
        <v>10</v>
      </c>
      <c r="E9" s="17">
        <v>10</v>
      </c>
    </row>
    <row r="10" spans="1:15" s="1" customFormat="1" ht="15.75" customHeight="1">
      <c r="A10" s="9" t="s">
        <v>19</v>
      </c>
      <c r="B10" s="55">
        <v>6</v>
      </c>
      <c r="C10" s="6" t="s">
        <v>92</v>
      </c>
      <c r="D10" s="17">
        <v>10</v>
      </c>
      <c r="E10" s="17">
        <v>10</v>
      </c>
    </row>
    <row r="11" spans="1:15" s="1" customFormat="1" ht="15.75" customHeight="1">
      <c r="A11" s="9" t="s">
        <v>19</v>
      </c>
      <c r="B11" s="55">
        <v>7</v>
      </c>
      <c r="C11" s="6" t="s">
        <v>100</v>
      </c>
      <c r="D11" s="17">
        <v>10</v>
      </c>
      <c r="E11" s="17">
        <v>10</v>
      </c>
    </row>
    <row r="12" spans="1:15" s="1" customFormat="1" ht="15.75" customHeight="1">
      <c r="A12" s="9" t="s">
        <v>19</v>
      </c>
      <c r="B12" s="55">
        <v>8</v>
      </c>
      <c r="C12" s="6" t="s">
        <v>103</v>
      </c>
      <c r="D12" s="17">
        <v>30</v>
      </c>
      <c r="E12" s="17">
        <v>0</v>
      </c>
    </row>
    <row r="13" spans="1:15" s="1" customFormat="1" ht="15.75" customHeight="1">
      <c r="A13" s="9" t="s">
        <v>19</v>
      </c>
      <c r="B13" s="55">
        <v>9</v>
      </c>
      <c r="C13" s="6" t="s">
        <v>123</v>
      </c>
      <c r="D13" s="17">
        <v>10</v>
      </c>
      <c r="E13" s="17">
        <v>10</v>
      </c>
    </row>
    <row r="14" spans="1:15" s="1" customFormat="1" ht="15.75" customHeight="1">
      <c r="A14" s="9" t="s">
        <v>19</v>
      </c>
      <c r="B14" s="55">
        <v>10</v>
      </c>
      <c r="C14" s="24" t="s">
        <v>135</v>
      </c>
      <c r="D14" s="17">
        <v>10</v>
      </c>
      <c r="E14" s="17">
        <v>10</v>
      </c>
    </row>
    <row r="15" spans="1:15" s="1" customFormat="1" ht="15.75" customHeight="1">
      <c r="A15" s="9" t="s">
        <v>19</v>
      </c>
      <c r="B15" s="55">
        <v>11</v>
      </c>
      <c r="C15" s="24" t="s">
        <v>138</v>
      </c>
      <c r="D15" s="17">
        <v>10</v>
      </c>
      <c r="E15" s="17">
        <v>10</v>
      </c>
    </row>
    <row r="16" spans="1:15" s="1" customFormat="1" ht="15.75" customHeight="1">
      <c r="A16" s="9" t="s">
        <v>19</v>
      </c>
      <c r="B16" s="55">
        <v>12</v>
      </c>
      <c r="C16" s="24" t="s">
        <v>139</v>
      </c>
      <c r="D16" s="17">
        <v>16</v>
      </c>
      <c r="E16" s="17">
        <v>0</v>
      </c>
    </row>
    <row r="17" spans="1:5" s="1" customFormat="1" ht="15.75" customHeight="1">
      <c r="A17" s="9" t="s">
        <v>19</v>
      </c>
      <c r="B17" s="55">
        <v>13</v>
      </c>
      <c r="C17" s="24" t="s">
        <v>142</v>
      </c>
      <c r="D17" s="17">
        <v>10</v>
      </c>
      <c r="E17" s="17">
        <v>10</v>
      </c>
    </row>
    <row r="18" spans="1:5" s="1" customFormat="1" ht="15.75" customHeight="1">
      <c r="A18" s="9" t="s">
        <v>19</v>
      </c>
      <c r="B18" s="55">
        <v>14</v>
      </c>
      <c r="C18" s="24" t="s">
        <v>148</v>
      </c>
      <c r="D18" s="17">
        <v>10</v>
      </c>
      <c r="E18" s="17">
        <v>10</v>
      </c>
    </row>
    <row r="19" spans="1:5" s="1" customFormat="1" ht="15.75" customHeight="1">
      <c r="A19" s="9" t="s">
        <v>19</v>
      </c>
      <c r="B19" s="55">
        <v>15</v>
      </c>
      <c r="C19" s="24" t="s">
        <v>151</v>
      </c>
      <c r="D19" s="17">
        <v>30</v>
      </c>
      <c r="E19" s="17">
        <v>0</v>
      </c>
    </row>
    <row r="20" spans="1:5" s="1" customFormat="1" ht="15.75" customHeight="1">
      <c r="A20" s="9" t="s">
        <v>19</v>
      </c>
      <c r="B20" s="55">
        <v>16</v>
      </c>
      <c r="C20" s="24" t="s">
        <v>153</v>
      </c>
      <c r="D20" s="17">
        <v>10</v>
      </c>
      <c r="E20" s="17">
        <v>10</v>
      </c>
    </row>
    <row r="21" spans="1:5" s="1" customFormat="1" ht="15.75" customHeight="1">
      <c r="A21" s="9" t="s">
        <v>19</v>
      </c>
      <c r="B21" s="55">
        <v>17</v>
      </c>
      <c r="C21" s="24" t="s">
        <v>155</v>
      </c>
      <c r="D21" s="17">
        <v>10</v>
      </c>
      <c r="E21" s="17">
        <v>10</v>
      </c>
    </row>
    <row r="22" spans="1:5" s="1" customFormat="1" ht="15.75" customHeight="1">
      <c r="A22" s="9" t="s">
        <v>19</v>
      </c>
      <c r="B22" s="55">
        <v>18</v>
      </c>
      <c r="C22" s="24" t="s">
        <v>158</v>
      </c>
      <c r="D22" s="17">
        <v>10</v>
      </c>
      <c r="E22" s="17">
        <v>10</v>
      </c>
    </row>
    <row r="23" spans="1:5" s="1" customFormat="1" ht="15.75" customHeight="1">
      <c r="A23" s="9" t="s">
        <v>19</v>
      </c>
      <c r="B23" s="55">
        <v>19</v>
      </c>
      <c r="C23" s="24" t="s">
        <v>166</v>
      </c>
      <c r="D23" s="17">
        <v>10</v>
      </c>
      <c r="E23" s="17">
        <v>10</v>
      </c>
    </row>
    <row r="24" spans="1:5" s="1" customFormat="1" ht="15.75" customHeight="1">
      <c r="A24" s="9" t="s">
        <v>19</v>
      </c>
      <c r="B24" s="55">
        <v>20</v>
      </c>
      <c r="C24" s="24" t="s">
        <v>169</v>
      </c>
      <c r="D24" s="17">
        <v>30</v>
      </c>
      <c r="E24" s="17">
        <v>0</v>
      </c>
    </row>
    <row r="25" spans="1:5" s="1" customFormat="1" ht="15.75" customHeight="1">
      <c r="A25" s="9" t="s">
        <v>19</v>
      </c>
      <c r="B25" s="55">
        <v>21</v>
      </c>
      <c r="C25" s="24" t="s">
        <v>172</v>
      </c>
      <c r="D25" s="17">
        <v>10</v>
      </c>
      <c r="E25" s="17">
        <v>10</v>
      </c>
    </row>
    <row r="26" spans="1:5" s="1" customFormat="1" ht="15.75" customHeight="1">
      <c r="A26" s="9" t="s">
        <v>19</v>
      </c>
      <c r="B26" s="55">
        <v>22</v>
      </c>
      <c r="C26" s="24" t="s">
        <v>183</v>
      </c>
      <c r="D26" s="17">
        <v>10</v>
      </c>
      <c r="E26" s="17">
        <v>10</v>
      </c>
    </row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</sheetData>
  <mergeCells count="2">
    <mergeCell ref="B1:E1"/>
    <mergeCell ref="B2:E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Demographics</vt:lpstr>
      <vt:lpstr>HR</vt:lpstr>
      <vt:lpstr>CC ILR</vt:lpstr>
      <vt:lpstr>CC Freezer</vt:lpstr>
      <vt:lpstr>Voltage Stabilizer</vt:lpstr>
      <vt:lpstr>Android-Tab</vt:lpstr>
      <vt:lpstr>Motor bike</vt:lpstr>
      <vt:lpstr>CC Cold Box</vt:lpstr>
      <vt:lpstr>CC Ice Packs</vt:lpstr>
      <vt:lpstr>CC Vaccine Carrier</vt:lpstr>
      <vt:lpstr>Generator</vt:lpstr>
      <vt:lpstr>Solar Power</vt:lpstr>
      <vt:lpstr>UCwise Situation Analysis</vt:lpstr>
      <vt:lpstr>Session Calculation</vt:lpstr>
      <vt:lpstr>Vaccines</vt:lpstr>
      <vt:lpstr>Syringe equipment</vt:lpstr>
      <vt:lpstr>Supervision plan</vt:lpstr>
      <vt:lpstr>Waste Disposal Plan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FRIENDS</dc:creator>
  <cp:lastModifiedBy>Moorche</cp:lastModifiedBy>
  <dcterms:created xsi:type="dcterms:W3CDTF">2023-05-15T11:28:00Z</dcterms:created>
  <dcterms:modified xsi:type="dcterms:W3CDTF">2025-01-08T03:44:02Z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98612F3B794F49AFB02795C17A5A92C7_12</vt:lpwstr>
  </property>
  <property fmtid="{D5CDD505-2E9C-101B-9397-08002B2CF9AE}" pid="3" name="KSOProductBuildVer">
    <vt:lpwstr>1033-12.2.0.13359</vt:lpwstr>
  </property>
</Properties>
</file>