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EPI Data\2025\"/>
    </mc:Choice>
  </mc:AlternateContent>
  <bookViews>
    <workbookView xWindow="0" yWindow="0" windowWidth="19200" windowHeight="7300" tabRatio="832" firstSheet="11" activeTab="17"/>
  </bookViews>
  <sheets>
    <sheet name="Demographics" sheetId="1" r:id="rId1"/>
    <sheet name="HR" sheetId="2" r:id="rId2"/>
    <sheet name="CC ILR" sheetId="3" r:id="rId3"/>
    <sheet name="CC Freezer" sheetId="4" r:id="rId4"/>
    <sheet name="Voltage Stabilizer" sheetId="5" r:id="rId5"/>
    <sheet name="Android-Tab" sheetId="6" r:id="rId6"/>
    <sheet name="Motor bike" sheetId="7" r:id="rId7"/>
    <sheet name="CC Cold Box" sheetId="8" r:id="rId8"/>
    <sheet name="CC Ice Packs" sheetId="9" r:id="rId9"/>
    <sheet name="CC Vaccine Carrier" sheetId="10" r:id="rId10"/>
    <sheet name="Generator" sheetId="11" r:id="rId11"/>
    <sheet name="Solar Power" sheetId="12" r:id="rId12"/>
    <sheet name="UCwise Situation Analysis" sheetId="13" r:id="rId13"/>
    <sheet name="Session Calculation" sheetId="14" r:id="rId14"/>
    <sheet name="Vaccines" sheetId="15" r:id="rId15"/>
    <sheet name="Syringe equipment" sheetId="16" r:id="rId16"/>
    <sheet name="Supervision plan" sheetId="17" r:id="rId17"/>
    <sheet name="Waste Disposal Plan" sheetId="18" r:id="rId18"/>
  </sheets>
  <definedNames>
    <definedName name="_xlnm._FilterDatabase" localSheetId="5" hidden="1">'Android-Tab'!$A$4:$Z$32</definedName>
    <definedName name="_xlnm._FilterDatabase" localSheetId="7" hidden="1">'CC Cold Box'!$A$4:$Z$32</definedName>
    <definedName name="_xlnm._FilterDatabase" localSheetId="3" hidden="1">'CC Freezer'!$A$4:$Z$32</definedName>
    <definedName name="_xlnm._FilterDatabase" localSheetId="8" hidden="1">'CC Ice Packs'!$A$4:$Z$32</definedName>
    <definedName name="_xlnm._FilterDatabase" localSheetId="2" hidden="1">'CC ILR'!$A$4:$Z$32</definedName>
    <definedName name="_xlnm._FilterDatabase" localSheetId="9" hidden="1">'CC Vaccine Carrier'!$A$4:$Z$32</definedName>
    <definedName name="_xlnm._FilterDatabase" localSheetId="0" hidden="1">Demographics!$A$6:$Z$34</definedName>
    <definedName name="_xlnm._FilterDatabase" localSheetId="10" hidden="1">Generator!$A$4:$Z$32</definedName>
    <definedName name="_xlnm._FilterDatabase" localSheetId="1" hidden="1">HR!$A$4:$AM$32</definedName>
    <definedName name="_xlnm._FilterDatabase" localSheetId="6" hidden="1">'Motor bike'!$A$4:$Z$32</definedName>
    <definedName name="_xlnm._FilterDatabase" localSheetId="13" hidden="1">'Session Calculation'!$A$5:$N$33</definedName>
    <definedName name="_xlnm._FilterDatabase" localSheetId="11" hidden="1">'Solar Power'!$A$4:$Z$32</definedName>
    <definedName name="_xlnm._FilterDatabase" localSheetId="16" hidden="1">'Supervision plan'!$B$4:$AA$32</definedName>
    <definedName name="_xlnm._FilterDatabase" localSheetId="15" hidden="1">'Syringe equipment'!$B$5:$AA$117</definedName>
    <definedName name="_xlnm._FilterDatabase" localSheetId="12" hidden="1">'UCwise Situation Analysis'!$A$5:$Z$33</definedName>
    <definedName name="_xlnm._FilterDatabase" localSheetId="14" hidden="1">Vaccines!$B$3:$AA$31</definedName>
    <definedName name="_xlnm._FilterDatabase" localSheetId="4" hidden="1">'Voltage Stabilizer'!$B$4:$AA$32</definedName>
    <definedName name="_xlnm._FilterDatabase" localSheetId="17" hidden="1">'Waste Disposal Plan'!$B$4:$AA$32</definedName>
  </definedNames>
  <calcPr calcId="152511"/>
</workbook>
</file>

<file path=xl/calcChain.xml><?xml version="1.0" encoding="utf-8"?>
<calcChain xmlns="http://schemas.openxmlformats.org/spreadsheetml/2006/main">
  <c r="G7" i="13" l="1"/>
  <c r="G8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5" i="13"/>
  <c r="G26" i="13"/>
  <c r="G27" i="13"/>
  <c r="G28" i="13"/>
  <c r="G29" i="13"/>
  <c r="G30" i="13"/>
  <c r="G31" i="13"/>
  <c r="G32" i="13"/>
  <c r="G33" i="13"/>
  <c r="G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E27" i="13"/>
  <c r="E28" i="13"/>
  <c r="E29" i="13"/>
  <c r="E30" i="13"/>
  <c r="E31" i="13"/>
  <c r="E32" i="13"/>
  <c r="E33" i="13"/>
  <c r="E6" i="13"/>
  <c r="C32" i="18" l="1"/>
  <c r="G32" i="18" s="1"/>
  <c r="D32" i="18"/>
  <c r="C21" i="3"/>
  <c r="C21" i="4" s="1"/>
  <c r="C21" i="5" s="1"/>
  <c r="C22" i="3"/>
  <c r="C22" i="4" s="1"/>
  <c r="C22" i="5" s="1"/>
  <c r="C23" i="3"/>
  <c r="C23" i="4" s="1"/>
  <c r="C23" i="5" s="1"/>
  <c r="C24" i="3"/>
  <c r="C24" i="4" s="1"/>
  <c r="C24" i="5" s="1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5" i="6"/>
  <c r="F102" i="16" l="1"/>
  <c r="F103" i="16"/>
  <c r="F104" i="16"/>
  <c r="F105" i="16"/>
  <c r="F106" i="16"/>
  <c r="E106" i="16" l="1"/>
  <c r="G106" i="16"/>
  <c r="E105" i="16"/>
  <c r="G105" i="16"/>
  <c r="E103" i="16"/>
  <c r="G103" i="16"/>
  <c r="E102" i="16"/>
  <c r="G102" i="16"/>
  <c r="E104" i="16"/>
  <c r="G104" i="16"/>
  <c r="H102" i="16" l="1"/>
  <c r="H105" i="16"/>
  <c r="H104" i="16"/>
  <c r="H103" i="16"/>
  <c r="H106" i="16"/>
  <c r="D31" i="18" l="1"/>
  <c r="C31" i="18"/>
  <c r="G31" i="18" s="1"/>
  <c r="D30" i="18"/>
  <c r="C30" i="18"/>
  <c r="G30" i="18" s="1"/>
  <c r="D29" i="18"/>
  <c r="C29" i="18"/>
  <c r="G29" i="18" s="1"/>
  <c r="D28" i="18"/>
  <c r="C28" i="18"/>
  <c r="G28" i="18" s="1"/>
  <c r="D27" i="18"/>
  <c r="C27" i="18"/>
  <c r="G27" i="18" s="1"/>
  <c r="D26" i="18"/>
  <c r="C26" i="18"/>
  <c r="G26" i="18" s="1"/>
  <c r="D25" i="18"/>
  <c r="C25" i="18"/>
  <c r="G25" i="18" s="1"/>
  <c r="D24" i="18"/>
  <c r="C24" i="18"/>
  <c r="G24" i="18" s="1"/>
  <c r="D23" i="18"/>
  <c r="C23" i="18"/>
  <c r="G23" i="18" s="1"/>
  <c r="D22" i="18"/>
  <c r="C22" i="18"/>
  <c r="G22" i="18" s="1"/>
  <c r="D21" i="18"/>
  <c r="C21" i="18"/>
  <c r="G21" i="18" s="1"/>
  <c r="D20" i="18"/>
  <c r="C20" i="18"/>
  <c r="G20" i="18" s="1"/>
  <c r="D19" i="18"/>
  <c r="C19" i="18"/>
  <c r="G19" i="18" s="1"/>
  <c r="D18" i="18"/>
  <c r="C18" i="18"/>
  <c r="G18" i="18" s="1"/>
  <c r="D17" i="18"/>
  <c r="C17" i="18"/>
  <c r="G17" i="18" s="1"/>
  <c r="D16" i="18"/>
  <c r="C16" i="18"/>
  <c r="G16" i="18" s="1"/>
  <c r="D15" i="18"/>
  <c r="C15" i="18"/>
  <c r="G15" i="18" s="1"/>
  <c r="D14" i="18"/>
  <c r="C14" i="18"/>
  <c r="G14" i="18" s="1"/>
  <c r="D13" i="18"/>
  <c r="C13" i="18"/>
  <c r="G13" i="18" s="1"/>
  <c r="D12" i="18"/>
  <c r="C12" i="18"/>
  <c r="G12" i="18" s="1"/>
  <c r="D11" i="18"/>
  <c r="C11" i="18"/>
  <c r="G11" i="18" s="1"/>
  <c r="D10" i="18"/>
  <c r="C10" i="18"/>
  <c r="G10" i="18" s="1"/>
  <c r="D9" i="18"/>
  <c r="C9" i="18"/>
  <c r="G9" i="18" s="1"/>
  <c r="D8" i="18"/>
  <c r="C8" i="18"/>
  <c r="G8" i="18" s="1"/>
  <c r="D7" i="18"/>
  <c r="C7" i="18"/>
  <c r="G7" i="18" s="1"/>
  <c r="D6" i="18"/>
  <c r="C6" i="18"/>
  <c r="G6" i="18" s="1"/>
  <c r="D5" i="18"/>
  <c r="C5" i="18"/>
  <c r="G5" i="18" s="1"/>
  <c r="C117" i="16"/>
  <c r="C116" i="16"/>
  <c r="C115" i="16"/>
  <c r="C114" i="16"/>
  <c r="C113" i="16"/>
  <c r="C112" i="16"/>
  <c r="C111" i="16"/>
  <c r="C110" i="16"/>
  <c r="C109" i="16"/>
  <c r="C108" i="16"/>
  <c r="C107" i="16"/>
  <c r="C93" i="16"/>
  <c r="C92" i="16"/>
  <c r="C91" i="16"/>
  <c r="C90" i="16"/>
  <c r="C89" i="16"/>
  <c r="C88" i="16"/>
  <c r="C87" i="16"/>
  <c r="C86" i="16"/>
  <c r="C85" i="16"/>
  <c r="C84" i="16"/>
  <c r="C83" i="16"/>
  <c r="C82" i="16"/>
  <c r="C81" i="16"/>
  <c r="C80" i="16"/>
  <c r="C79" i="16"/>
  <c r="C78" i="16"/>
  <c r="C77" i="16"/>
  <c r="C76" i="16"/>
  <c r="C75" i="16"/>
  <c r="C74" i="16"/>
  <c r="C73" i="16"/>
  <c r="C72" i="16"/>
  <c r="C71" i="16"/>
  <c r="C70" i="16"/>
  <c r="C69" i="16"/>
  <c r="C68" i="16"/>
  <c r="C67" i="16"/>
  <c r="C66" i="16"/>
  <c r="C65" i="16"/>
  <c r="C64" i="16"/>
  <c r="C63" i="16"/>
  <c r="C62" i="16"/>
  <c r="C61" i="16"/>
  <c r="C60" i="16"/>
  <c r="C59" i="16"/>
  <c r="C58" i="16"/>
  <c r="C57" i="16"/>
  <c r="C56" i="16"/>
  <c r="C55" i="16"/>
  <c r="C54" i="16"/>
  <c r="C53" i="16"/>
  <c r="C52" i="16"/>
  <c r="C51" i="16"/>
  <c r="C50" i="16"/>
  <c r="C49" i="16"/>
  <c r="C48" i="16"/>
  <c r="C47" i="16"/>
  <c r="C46" i="16"/>
  <c r="C45" i="16"/>
  <c r="C44" i="16"/>
  <c r="C43" i="16"/>
  <c r="C42" i="16"/>
  <c r="C41" i="16"/>
  <c r="C40" i="16"/>
  <c r="C39" i="16"/>
  <c r="C38" i="16"/>
  <c r="C37" i="16"/>
  <c r="C36" i="16"/>
  <c r="C35" i="16"/>
  <c r="C34" i="16"/>
  <c r="C33" i="16"/>
  <c r="C32" i="16"/>
  <c r="C31" i="16"/>
  <c r="C30" i="16"/>
  <c r="C29" i="16"/>
  <c r="C28" i="16"/>
  <c r="C27" i="16"/>
  <c r="C26" i="16"/>
  <c r="C25" i="16"/>
  <c r="C24" i="16"/>
  <c r="C23" i="16"/>
  <c r="C22" i="16"/>
  <c r="C21" i="16"/>
  <c r="C20" i="16"/>
  <c r="C19" i="16"/>
  <c r="C18" i="16"/>
  <c r="C17" i="16"/>
  <c r="C16" i="16"/>
  <c r="C15" i="16"/>
  <c r="C14" i="16"/>
  <c r="C13" i="16"/>
  <c r="C12" i="16"/>
  <c r="C11" i="16"/>
  <c r="C10" i="16"/>
  <c r="C9" i="16"/>
  <c r="C8" i="16"/>
  <c r="C7" i="16"/>
  <c r="C6" i="16"/>
  <c r="C31" i="15"/>
  <c r="C30" i="15"/>
  <c r="C29" i="15"/>
  <c r="C28" i="15"/>
  <c r="C27" i="15"/>
  <c r="C26" i="15"/>
  <c r="C25" i="15"/>
  <c r="C24" i="15"/>
  <c r="C23" i="15"/>
  <c r="C22" i="15"/>
  <c r="C21" i="15"/>
  <c r="C20" i="15"/>
  <c r="C19" i="15"/>
  <c r="C18" i="15"/>
  <c r="C17" i="15"/>
  <c r="C16" i="15"/>
  <c r="C15" i="15"/>
  <c r="C14" i="15"/>
  <c r="C13" i="15"/>
  <c r="C12" i="15"/>
  <c r="C11" i="15"/>
  <c r="C10" i="15"/>
  <c r="C9" i="15"/>
  <c r="C8" i="15"/>
  <c r="C7" i="15"/>
  <c r="C6" i="15"/>
  <c r="C5" i="15"/>
  <c r="C4" i="15"/>
  <c r="C33" i="14"/>
  <c r="C32" i="14"/>
  <c r="C31" i="14"/>
  <c r="C30" i="14"/>
  <c r="C29" i="14"/>
  <c r="C28" i="14"/>
  <c r="C27" i="14"/>
  <c r="C26" i="14"/>
  <c r="C25" i="14"/>
  <c r="C24" i="14"/>
  <c r="C23" i="14"/>
  <c r="C22" i="14"/>
  <c r="C21" i="14"/>
  <c r="C20" i="14"/>
  <c r="C19" i="14"/>
  <c r="C18" i="14"/>
  <c r="C17" i="14"/>
  <c r="C16" i="14"/>
  <c r="C15" i="14"/>
  <c r="C14" i="14"/>
  <c r="C13" i="14"/>
  <c r="C12" i="14"/>
  <c r="C11" i="14"/>
  <c r="C10" i="14"/>
  <c r="C9" i="14"/>
  <c r="C8" i="14"/>
  <c r="C7" i="14"/>
  <c r="C6" i="14"/>
  <c r="N33" i="13"/>
  <c r="M33" i="13"/>
  <c r="P33" i="13" s="1"/>
  <c r="C33" i="13"/>
  <c r="N32" i="13"/>
  <c r="M32" i="13"/>
  <c r="P32" i="13" s="1"/>
  <c r="C32" i="13"/>
  <c r="N31" i="13"/>
  <c r="M31" i="13"/>
  <c r="P31" i="13" s="1"/>
  <c r="C31" i="13"/>
  <c r="N30" i="13"/>
  <c r="M30" i="13"/>
  <c r="P30" i="13" s="1"/>
  <c r="C30" i="13"/>
  <c r="N29" i="13"/>
  <c r="M29" i="13"/>
  <c r="P29" i="13" s="1"/>
  <c r="C29" i="13"/>
  <c r="N28" i="13"/>
  <c r="M28" i="13"/>
  <c r="P28" i="13" s="1"/>
  <c r="C28" i="13"/>
  <c r="N27" i="13"/>
  <c r="M27" i="13"/>
  <c r="P27" i="13" s="1"/>
  <c r="C27" i="13"/>
  <c r="N26" i="13"/>
  <c r="M26" i="13"/>
  <c r="P26" i="13" s="1"/>
  <c r="C26" i="13"/>
  <c r="N25" i="13"/>
  <c r="M25" i="13"/>
  <c r="P25" i="13" s="1"/>
  <c r="C25" i="13"/>
  <c r="N24" i="13"/>
  <c r="M24" i="13"/>
  <c r="P24" i="13" s="1"/>
  <c r="C24" i="13"/>
  <c r="N23" i="13"/>
  <c r="M23" i="13"/>
  <c r="P23" i="13" s="1"/>
  <c r="C23" i="13"/>
  <c r="N22" i="13"/>
  <c r="M22" i="13"/>
  <c r="P22" i="13" s="1"/>
  <c r="C22" i="13"/>
  <c r="N21" i="13"/>
  <c r="M21" i="13"/>
  <c r="P21" i="13" s="1"/>
  <c r="C21" i="13"/>
  <c r="N20" i="13"/>
  <c r="M20" i="13"/>
  <c r="P20" i="13" s="1"/>
  <c r="C20" i="13"/>
  <c r="N19" i="13"/>
  <c r="M19" i="13"/>
  <c r="P19" i="13" s="1"/>
  <c r="C19" i="13"/>
  <c r="N18" i="13"/>
  <c r="M18" i="13"/>
  <c r="P18" i="13" s="1"/>
  <c r="C18" i="13"/>
  <c r="N17" i="13"/>
  <c r="M17" i="13"/>
  <c r="P17" i="13" s="1"/>
  <c r="C17" i="13"/>
  <c r="N16" i="13"/>
  <c r="M16" i="13"/>
  <c r="P16" i="13" s="1"/>
  <c r="C16" i="13"/>
  <c r="N15" i="13"/>
  <c r="M15" i="13"/>
  <c r="P15" i="13" s="1"/>
  <c r="C15" i="13"/>
  <c r="N14" i="13"/>
  <c r="M14" i="13"/>
  <c r="P14" i="13" s="1"/>
  <c r="C14" i="13"/>
  <c r="N13" i="13"/>
  <c r="M13" i="13"/>
  <c r="P13" i="13" s="1"/>
  <c r="C13" i="13"/>
  <c r="N12" i="13"/>
  <c r="M12" i="13"/>
  <c r="P12" i="13" s="1"/>
  <c r="C12" i="13"/>
  <c r="N11" i="13"/>
  <c r="M11" i="13"/>
  <c r="P11" i="13" s="1"/>
  <c r="C11" i="13"/>
  <c r="N10" i="13"/>
  <c r="M10" i="13"/>
  <c r="P10" i="13" s="1"/>
  <c r="C10" i="13"/>
  <c r="N9" i="13"/>
  <c r="M9" i="13"/>
  <c r="P9" i="13" s="1"/>
  <c r="C9" i="13"/>
  <c r="N8" i="13"/>
  <c r="M8" i="13"/>
  <c r="P8" i="13" s="1"/>
  <c r="C8" i="13"/>
  <c r="N7" i="13"/>
  <c r="M7" i="13"/>
  <c r="P7" i="13" s="1"/>
  <c r="C7" i="13"/>
  <c r="N6" i="13"/>
  <c r="M6" i="13"/>
  <c r="P6" i="13" s="1"/>
  <c r="C6" i="13"/>
  <c r="C32" i="12"/>
  <c r="C31" i="12"/>
  <c r="C30" i="12"/>
  <c r="C29" i="12"/>
  <c r="C28" i="12"/>
  <c r="C27" i="12"/>
  <c r="C26" i="12"/>
  <c r="C25" i="12"/>
  <c r="C24" i="12"/>
  <c r="C23" i="12"/>
  <c r="C22" i="12"/>
  <c r="C21" i="12"/>
  <c r="C20" i="12"/>
  <c r="C19" i="12"/>
  <c r="C18" i="12"/>
  <c r="C17" i="12"/>
  <c r="C16" i="12"/>
  <c r="C15" i="12"/>
  <c r="C14" i="12"/>
  <c r="C13" i="12"/>
  <c r="C12" i="12"/>
  <c r="C11" i="12"/>
  <c r="C10" i="12"/>
  <c r="C9" i="12"/>
  <c r="C8" i="12"/>
  <c r="C7" i="12"/>
  <c r="C6" i="12"/>
  <c r="C5" i="12"/>
  <c r="C32" i="11"/>
  <c r="C31" i="11"/>
  <c r="C30" i="11"/>
  <c r="C29" i="11"/>
  <c r="C28" i="11"/>
  <c r="C27" i="11"/>
  <c r="C26" i="11"/>
  <c r="C25" i="11"/>
  <c r="C24" i="11"/>
  <c r="C23" i="11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C7" i="11"/>
  <c r="C6" i="11"/>
  <c r="C5" i="11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C6" i="10"/>
  <c r="C5" i="10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5" i="9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D32" i="7"/>
  <c r="C32" i="7"/>
  <c r="D31" i="7"/>
  <c r="C31" i="7"/>
  <c r="D30" i="7"/>
  <c r="C30" i="7"/>
  <c r="D29" i="7"/>
  <c r="C29" i="7"/>
  <c r="D28" i="7"/>
  <c r="C28" i="7"/>
  <c r="D27" i="7"/>
  <c r="C27" i="7"/>
  <c r="D26" i="7"/>
  <c r="C26" i="7"/>
  <c r="D25" i="7"/>
  <c r="C25" i="7"/>
  <c r="D24" i="7"/>
  <c r="C24" i="7"/>
  <c r="D23" i="7"/>
  <c r="C23" i="7"/>
  <c r="D22" i="7"/>
  <c r="C22" i="7"/>
  <c r="D21" i="7"/>
  <c r="C21" i="7"/>
  <c r="D20" i="7"/>
  <c r="C20" i="7"/>
  <c r="D19" i="7"/>
  <c r="C19" i="7"/>
  <c r="D18" i="7"/>
  <c r="C18" i="7"/>
  <c r="D17" i="7"/>
  <c r="C17" i="7"/>
  <c r="D16" i="7"/>
  <c r="C16" i="7"/>
  <c r="D15" i="7"/>
  <c r="C15" i="7"/>
  <c r="D14" i="7"/>
  <c r="C14" i="7"/>
  <c r="D13" i="7"/>
  <c r="C13" i="7"/>
  <c r="D12" i="7"/>
  <c r="C12" i="7"/>
  <c r="D11" i="7"/>
  <c r="C11" i="7"/>
  <c r="D10" i="7"/>
  <c r="C10" i="7"/>
  <c r="D9" i="7"/>
  <c r="C9" i="7"/>
  <c r="D8" i="7"/>
  <c r="C8" i="7"/>
  <c r="D7" i="7"/>
  <c r="C7" i="7"/>
  <c r="D6" i="7"/>
  <c r="C6" i="7"/>
  <c r="D5" i="7"/>
  <c r="C5" i="7"/>
  <c r="D32" i="6"/>
  <c r="C32" i="6"/>
  <c r="D31" i="6"/>
  <c r="C31" i="6"/>
  <c r="D30" i="6"/>
  <c r="C30" i="6"/>
  <c r="D29" i="6"/>
  <c r="C29" i="6"/>
  <c r="D28" i="6"/>
  <c r="C28" i="6"/>
  <c r="D27" i="6"/>
  <c r="C27" i="6"/>
  <c r="D26" i="6"/>
  <c r="C26" i="6"/>
  <c r="D25" i="6"/>
  <c r="C25" i="6"/>
  <c r="D24" i="6"/>
  <c r="C24" i="6"/>
  <c r="D23" i="6"/>
  <c r="C23" i="6"/>
  <c r="D22" i="6"/>
  <c r="C22" i="6"/>
  <c r="D21" i="6"/>
  <c r="C21" i="6"/>
  <c r="D20" i="6"/>
  <c r="C20" i="6"/>
  <c r="D19" i="6"/>
  <c r="C19" i="6"/>
  <c r="D18" i="6"/>
  <c r="C18" i="6"/>
  <c r="D17" i="6"/>
  <c r="C17" i="6"/>
  <c r="D16" i="6"/>
  <c r="C16" i="6"/>
  <c r="D15" i="6"/>
  <c r="C15" i="6"/>
  <c r="D14" i="6"/>
  <c r="C14" i="6"/>
  <c r="D13" i="6"/>
  <c r="C13" i="6"/>
  <c r="D12" i="6"/>
  <c r="C12" i="6"/>
  <c r="D11" i="6"/>
  <c r="C11" i="6"/>
  <c r="D10" i="6"/>
  <c r="C10" i="6"/>
  <c r="D9" i="6"/>
  <c r="C9" i="6"/>
  <c r="D8" i="6"/>
  <c r="C8" i="6"/>
  <c r="D7" i="6"/>
  <c r="C7" i="6"/>
  <c r="D6" i="6"/>
  <c r="C6" i="6"/>
  <c r="D5" i="6"/>
  <c r="C5" i="6"/>
  <c r="C19" i="5"/>
  <c r="C32" i="3"/>
  <c r="C32" i="4" s="1"/>
  <c r="C32" i="5" s="1"/>
  <c r="C31" i="3"/>
  <c r="C31" i="4" s="1"/>
  <c r="C31" i="5" s="1"/>
  <c r="C30" i="3"/>
  <c r="C30" i="4" s="1"/>
  <c r="C30" i="5" s="1"/>
  <c r="C29" i="3"/>
  <c r="C29" i="4" s="1"/>
  <c r="C29" i="5" s="1"/>
  <c r="C28" i="3"/>
  <c r="C28" i="4" s="1"/>
  <c r="C28" i="5" s="1"/>
  <c r="C27" i="3"/>
  <c r="C27" i="4" s="1"/>
  <c r="C27" i="5" s="1"/>
  <c r="C26" i="3"/>
  <c r="C26" i="4" s="1"/>
  <c r="C26" i="5" s="1"/>
  <c r="C25" i="3"/>
  <c r="C25" i="4" s="1"/>
  <c r="C25" i="5" s="1"/>
  <c r="C20" i="3"/>
  <c r="C20" i="4" s="1"/>
  <c r="C20" i="5" s="1"/>
  <c r="C19" i="3"/>
  <c r="C19" i="4" s="1"/>
  <c r="C18" i="3"/>
  <c r="C18" i="4" s="1"/>
  <c r="C18" i="5" s="1"/>
  <c r="C17" i="3"/>
  <c r="C17" i="4" s="1"/>
  <c r="C17" i="5" s="1"/>
  <c r="C16" i="3"/>
  <c r="C16" i="4" s="1"/>
  <c r="C16" i="5" s="1"/>
  <c r="C15" i="3"/>
  <c r="C15" i="4" s="1"/>
  <c r="C15" i="5" s="1"/>
  <c r="C14" i="3"/>
  <c r="C14" i="4" s="1"/>
  <c r="C14" i="5" s="1"/>
  <c r="C13" i="3"/>
  <c r="C13" i="4" s="1"/>
  <c r="C13" i="5" s="1"/>
  <c r="C12" i="3"/>
  <c r="C12" i="4" s="1"/>
  <c r="C12" i="5" s="1"/>
  <c r="C11" i="3"/>
  <c r="C11" i="4" s="1"/>
  <c r="C11" i="5" s="1"/>
  <c r="C10" i="3"/>
  <c r="C10" i="4" s="1"/>
  <c r="C10" i="5" s="1"/>
  <c r="C9" i="3"/>
  <c r="C9" i="4" s="1"/>
  <c r="C9" i="5" s="1"/>
  <c r="C8" i="3"/>
  <c r="C8" i="4" s="1"/>
  <c r="C8" i="5" s="1"/>
  <c r="C7" i="3"/>
  <c r="C7" i="4" s="1"/>
  <c r="C7" i="5" s="1"/>
  <c r="C6" i="3"/>
  <c r="C6" i="4" s="1"/>
  <c r="C6" i="5" s="1"/>
  <c r="C5" i="3"/>
  <c r="C5" i="4" s="1"/>
  <c r="C5" i="5" s="1"/>
  <c r="C32" i="2"/>
  <c r="A32" i="2"/>
  <c r="C31" i="2"/>
  <c r="A31" i="2"/>
  <c r="C30" i="2"/>
  <c r="A30" i="2"/>
  <c r="C29" i="2"/>
  <c r="A29" i="2"/>
  <c r="C28" i="2"/>
  <c r="A28" i="2"/>
  <c r="C27" i="2"/>
  <c r="A27" i="2"/>
  <c r="C26" i="2"/>
  <c r="A26" i="2"/>
  <c r="C25" i="2"/>
  <c r="A25" i="2"/>
  <c r="C24" i="2"/>
  <c r="A24" i="2"/>
  <c r="C23" i="2"/>
  <c r="A23" i="2"/>
  <c r="C22" i="2"/>
  <c r="A22" i="2"/>
  <c r="C21" i="2"/>
  <c r="A21" i="2"/>
  <c r="C20" i="2"/>
  <c r="A20" i="2"/>
  <c r="C19" i="2"/>
  <c r="A19" i="2"/>
  <c r="C18" i="2"/>
  <c r="A18" i="2"/>
  <c r="C17" i="2"/>
  <c r="A17" i="2"/>
  <c r="C16" i="2"/>
  <c r="A16" i="2"/>
  <c r="C15" i="2"/>
  <c r="A15" i="2"/>
  <c r="C14" i="2"/>
  <c r="A14" i="2"/>
  <c r="C13" i="2"/>
  <c r="A13" i="2"/>
  <c r="C12" i="2"/>
  <c r="A12" i="2"/>
  <c r="C11" i="2"/>
  <c r="A11" i="2"/>
  <c r="C10" i="2"/>
  <c r="A10" i="2"/>
  <c r="C9" i="2"/>
  <c r="A9" i="2"/>
  <c r="C8" i="2"/>
  <c r="A8" i="2"/>
  <c r="C7" i="2"/>
  <c r="A7" i="2"/>
  <c r="C6" i="2"/>
  <c r="A6" i="2"/>
  <c r="C5" i="2"/>
  <c r="A5" i="2"/>
  <c r="A2" i="2"/>
  <c r="J34" i="1"/>
  <c r="H34" i="1"/>
  <c r="F34" i="1"/>
  <c r="J33" i="1"/>
  <c r="H33" i="1"/>
  <c r="F33" i="1"/>
  <c r="G33" i="1" s="1"/>
  <c r="J32" i="1"/>
  <c r="H32" i="1"/>
  <c r="F32" i="1"/>
  <c r="G32" i="1" s="1"/>
  <c r="I32" i="1" s="1"/>
  <c r="J31" i="1"/>
  <c r="H31" i="1"/>
  <c r="F31" i="1"/>
  <c r="J30" i="1"/>
  <c r="H30" i="1"/>
  <c r="F30" i="1"/>
  <c r="J29" i="1"/>
  <c r="H29" i="1"/>
  <c r="F29" i="1"/>
  <c r="G29" i="1" s="1"/>
  <c r="J28" i="1"/>
  <c r="H28" i="1"/>
  <c r="F28" i="1"/>
  <c r="G28" i="1" s="1"/>
  <c r="I28" i="1" s="1"/>
  <c r="J27" i="1"/>
  <c r="H27" i="1"/>
  <c r="F27" i="1"/>
  <c r="J26" i="1"/>
  <c r="H26" i="1"/>
  <c r="F26" i="1"/>
  <c r="J25" i="1"/>
  <c r="H25" i="1"/>
  <c r="F25" i="1"/>
  <c r="G25" i="1" s="1"/>
  <c r="J24" i="1"/>
  <c r="H24" i="1"/>
  <c r="F24" i="1"/>
  <c r="G24" i="1" s="1"/>
  <c r="I24" i="1" s="1"/>
  <c r="J23" i="1"/>
  <c r="H23" i="1"/>
  <c r="F23" i="1"/>
  <c r="J22" i="1"/>
  <c r="H22" i="1"/>
  <c r="F22" i="1"/>
  <c r="J21" i="1"/>
  <c r="H21" i="1"/>
  <c r="F21" i="1"/>
  <c r="G21" i="1" s="1"/>
  <c r="J20" i="1"/>
  <c r="H20" i="1"/>
  <c r="F20" i="1"/>
  <c r="G20" i="1" s="1"/>
  <c r="I20" i="1" s="1"/>
  <c r="J19" i="1"/>
  <c r="H19" i="1"/>
  <c r="F19" i="1"/>
  <c r="J18" i="1"/>
  <c r="H18" i="1"/>
  <c r="F18" i="1"/>
  <c r="J17" i="1"/>
  <c r="H17" i="1"/>
  <c r="F17" i="1"/>
  <c r="G17" i="1" s="1"/>
  <c r="J16" i="1"/>
  <c r="H16" i="1"/>
  <c r="F16" i="1"/>
  <c r="G16" i="1" s="1"/>
  <c r="I16" i="1" s="1"/>
  <c r="J15" i="1"/>
  <c r="H15" i="1"/>
  <c r="F15" i="1"/>
  <c r="J14" i="1"/>
  <c r="H14" i="1"/>
  <c r="F14" i="1"/>
  <c r="J13" i="1"/>
  <c r="H13" i="1"/>
  <c r="F13" i="1"/>
  <c r="G13" i="1" s="1"/>
  <c r="J12" i="1"/>
  <c r="H12" i="1"/>
  <c r="F12" i="1"/>
  <c r="G12" i="1" s="1"/>
  <c r="I12" i="1" s="1"/>
  <c r="J11" i="1"/>
  <c r="H11" i="1"/>
  <c r="F11" i="1"/>
  <c r="J10" i="1"/>
  <c r="H10" i="1"/>
  <c r="F10" i="1"/>
  <c r="J9" i="1"/>
  <c r="H9" i="1"/>
  <c r="F9" i="1"/>
  <c r="G9" i="1" s="1"/>
  <c r="J8" i="1"/>
  <c r="H8" i="1"/>
  <c r="F8" i="1"/>
  <c r="G8" i="1" s="1"/>
  <c r="I8" i="1" s="1"/>
  <c r="J7" i="1"/>
  <c r="H7" i="1"/>
  <c r="F7" i="1"/>
  <c r="D7" i="15" l="1"/>
  <c r="D9" i="14"/>
  <c r="G10" i="1"/>
  <c r="D23" i="15"/>
  <c r="D25" i="14"/>
  <c r="G26" i="1"/>
  <c r="E26" i="15"/>
  <c r="E28" i="14"/>
  <c r="I29" i="1"/>
  <c r="E30" i="15"/>
  <c r="E32" i="14"/>
  <c r="I33" i="1"/>
  <c r="E10" i="15"/>
  <c r="E12" i="14"/>
  <c r="I13" i="1"/>
  <c r="E6" i="15"/>
  <c r="E8" i="14"/>
  <c r="I9" i="1"/>
  <c r="D19" i="15"/>
  <c r="D21" i="14"/>
  <c r="G22" i="1"/>
  <c r="E22" i="15"/>
  <c r="E24" i="14"/>
  <c r="I25" i="1"/>
  <c r="D11" i="15"/>
  <c r="D13" i="14"/>
  <c r="G14" i="1"/>
  <c r="E14" i="15"/>
  <c r="E16" i="14"/>
  <c r="I17" i="1"/>
  <c r="D27" i="15"/>
  <c r="D29" i="14"/>
  <c r="G30" i="1"/>
  <c r="D15" i="15"/>
  <c r="D17" i="14"/>
  <c r="G18" i="1"/>
  <c r="E18" i="15"/>
  <c r="E20" i="14"/>
  <c r="I21" i="1"/>
  <c r="D31" i="15"/>
  <c r="D33" i="14"/>
  <c r="G34" i="1"/>
  <c r="D4" i="15"/>
  <c r="D6" i="14"/>
  <c r="D8" i="15"/>
  <c r="D10" i="14"/>
  <c r="D12" i="15"/>
  <c r="D14" i="14"/>
  <c r="D24" i="15"/>
  <c r="D26" i="14"/>
  <c r="D16" i="15"/>
  <c r="D18" i="14"/>
  <c r="D20" i="15"/>
  <c r="D22" i="14"/>
  <c r="D28" i="15"/>
  <c r="D30" i="14"/>
  <c r="G7" i="1"/>
  <c r="D5" i="15"/>
  <c r="D7" i="14"/>
  <c r="G11" i="1"/>
  <c r="D9" i="15"/>
  <c r="D11" i="14"/>
  <c r="G15" i="1"/>
  <c r="D13" i="15"/>
  <c r="D15" i="14"/>
  <c r="G19" i="1"/>
  <c r="D17" i="15"/>
  <c r="D19" i="14"/>
  <c r="G23" i="1"/>
  <c r="D21" i="15"/>
  <c r="D23" i="14"/>
  <c r="G27" i="1"/>
  <c r="D25" i="15"/>
  <c r="D27" i="14"/>
  <c r="G31" i="1"/>
  <c r="D29" i="15"/>
  <c r="D31" i="14"/>
  <c r="E5" i="15"/>
  <c r="E7" i="14"/>
  <c r="D6" i="15"/>
  <c r="D8" i="14"/>
  <c r="E9" i="15"/>
  <c r="E11" i="14"/>
  <c r="D10" i="15"/>
  <c r="D12" i="14"/>
  <c r="E13" i="15"/>
  <c r="E15" i="14"/>
  <c r="D14" i="15"/>
  <c r="D16" i="14"/>
  <c r="E17" i="15"/>
  <c r="E19" i="14"/>
  <c r="D18" i="15"/>
  <c r="D20" i="14"/>
  <c r="E21" i="15"/>
  <c r="E23" i="14"/>
  <c r="D22" i="15"/>
  <c r="D24" i="14"/>
  <c r="E25" i="15"/>
  <c r="E27" i="14"/>
  <c r="D26" i="15"/>
  <c r="D28" i="14"/>
  <c r="E29" i="15"/>
  <c r="E31" i="14"/>
  <c r="D30" i="15"/>
  <c r="D32" i="14"/>
  <c r="I19" i="14" l="1"/>
  <c r="J19" i="14" s="1"/>
  <c r="I16" i="14"/>
  <c r="J16" i="14" s="1"/>
  <c r="G111" i="16"/>
  <c r="E111" i="16"/>
  <c r="G90" i="16"/>
  <c r="E90" i="16"/>
  <c r="G83" i="16"/>
  <c r="E83" i="16"/>
  <c r="E71" i="16"/>
  <c r="G71" i="16"/>
  <c r="E59" i="16"/>
  <c r="G59" i="16"/>
  <c r="E43" i="16"/>
  <c r="G43" i="16"/>
  <c r="E31" i="16"/>
  <c r="G31" i="16"/>
  <c r="M29" i="15"/>
  <c r="I29" i="15"/>
  <c r="L29" i="15"/>
  <c r="H29" i="15"/>
  <c r="K29" i="15"/>
  <c r="J29" i="15"/>
  <c r="E19" i="16"/>
  <c r="G19" i="16"/>
  <c r="M17" i="15"/>
  <c r="I17" i="15"/>
  <c r="L17" i="15"/>
  <c r="H17" i="15"/>
  <c r="K17" i="15"/>
  <c r="J17" i="15"/>
  <c r="F79" i="16"/>
  <c r="D79" i="16"/>
  <c r="F63" i="16"/>
  <c r="D63" i="16"/>
  <c r="F47" i="16"/>
  <c r="D47" i="16"/>
  <c r="D31" i="16"/>
  <c r="F31" i="16"/>
  <c r="O29" i="15"/>
  <c r="G29" i="15"/>
  <c r="N29" i="15"/>
  <c r="F29" i="15"/>
  <c r="F101" i="16"/>
  <c r="D78" i="16"/>
  <c r="F78" i="16"/>
  <c r="D54" i="16"/>
  <c r="F54" i="16"/>
  <c r="D14" i="16"/>
  <c r="F14" i="16"/>
  <c r="O12" i="15"/>
  <c r="G12" i="15"/>
  <c r="N12" i="15"/>
  <c r="F12" i="15"/>
  <c r="F81" i="16"/>
  <c r="D81" i="16"/>
  <c r="F49" i="16"/>
  <c r="D49" i="16"/>
  <c r="F17" i="16"/>
  <c r="D17" i="16"/>
  <c r="O15" i="15"/>
  <c r="G15" i="15"/>
  <c r="N15" i="15"/>
  <c r="F15" i="15"/>
  <c r="G56" i="16"/>
  <c r="E56" i="16"/>
  <c r="G24" i="16"/>
  <c r="E24" i="16"/>
  <c r="K22" i="15"/>
  <c r="J22" i="15"/>
  <c r="M22" i="15"/>
  <c r="I22" i="15"/>
  <c r="L22" i="15"/>
  <c r="H22" i="15"/>
  <c r="E91" i="16"/>
  <c r="G91" i="16"/>
  <c r="G12" i="16"/>
  <c r="E12" i="16"/>
  <c r="K10" i="15"/>
  <c r="J10" i="15"/>
  <c r="M10" i="15"/>
  <c r="I10" i="15"/>
  <c r="H10" i="15"/>
  <c r="L10" i="15"/>
  <c r="F61" i="16"/>
  <c r="D61" i="16"/>
  <c r="E112" i="16"/>
  <c r="G112" i="16"/>
  <c r="D41" i="16"/>
  <c r="F41" i="16"/>
  <c r="E23" i="15"/>
  <c r="E25" i="14"/>
  <c r="I25" i="14" s="1"/>
  <c r="J25" i="14" s="1"/>
  <c r="I26" i="1"/>
  <c r="D9" i="13"/>
  <c r="D28" i="13"/>
  <c r="I32" i="14"/>
  <c r="J32" i="14" s="1"/>
  <c r="D32" i="13"/>
  <c r="D24" i="13"/>
  <c r="I28" i="14"/>
  <c r="J28" i="14" s="1"/>
  <c r="D20" i="13"/>
  <c r="I24" i="14"/>
  <c r="J24" i="14" s="1"/>
  <c r="D16" i="13"/>
  <c r="I20" i="14"/>
  <c r="J20" i="14" s="1"/>
  <c r="I12" i="14"/>
  <c r="J12" i="14" s="1"/>
  <c r="D12" i="13"/>
  <c r="I8" i="14"/>
  <c r="J8" i="14" s="1"/>
  <c r="D8" i="13"/>
  <c r="F98" i="16"/>
  <c r="F83" i="16"/>
  <c r="D83" i="16"/>
  <c r="F67" i="16"/>
  <c r="D67" i="16"/>
  <c r="F51" i="16"/>
  <c r="D51" i="16"/>
  <c r="D35" i="16"/>
  <c r="F35" i="16"/>
  <c r="E28" i="15"/>
  <c r="E30" i="14"/>
  <c r="I30" i="14" s="1"/>
  <c r="J30" i="14" s="1"/>
  <c r="I31" i="1"/>
  <c r="I23" i="14"/>
  <c r="J23" i="14" s="1"/>
  <c r="D15" i="13"/>
  <c r="F19" i="16"/>
  <c r="D19" i="16"/>
  <c r="O17" i="15"/>
  <c r="G17" i="15"/>
  <c r="F17" i="15"/>
  <c r="N17" i="15"/>
  <c r="E12" i="15"/>
  <c r="E14" i="14"/>
  <c r="I14" i="14" s="1"/>
  <c r="J14" i="14" s="1"/>
  <c r="I15" i="1"/>
  <c r="I7" i="14"/>
  <c r="J7" i="14" s="1"/>
  <c r="D7" i="13"/>
  <c r="D46" i="16"/>
  <c r="F46" i="16"/>
  <c r="F34" i="16"/>
  <c r="D34" i="16"/>
  <c r="D22" i="16"/>
  <c r="F22" i="16"/>
  <c r="O20" i="15"/>
  <c r="G20" i="15"/>
  <c r="N20" i="15"/>
  <c r="F20" i="15"/>
  <c r="D18" i="13"/>
  <c r="D10" i="13"/>
  <c r="E84" i="16"/>
  <c r="G84" i="16"/>
  <c r="G52" i="16"/>
  <c r="E52" i="16"/>
  <c r="D33" i="13"/>
  <c r="D25" i="13"/>
  <c r="G20" i="16"/>
  <c r="E20" i="16"/>
  <c r="K18" i="15"/>
  <c r="J18" i="15"/>
  <c r="M18" i="15"/>
  <c r="I18" i="15"/>
  <c r="H18" i="15"/>
  <c r="L18" i="15"/>
  <c r="D29" i="16"/>
  <c r="F29" i="16"/>
  <c r="O27" i="15"/>
  <c r="G27" i="15"/>
  <c r="F27" i="15"/>
  <c r="N27" i="15"/>
  <c r="E11" i="15"/>
  <c r="E13" i="14"/>
  <c r="I13" i="14" s="1"/>
  <c r="J13" i="14" s="1"/>
  <c r="I14" i="1"/>
  <c r="F100" i="16"/>
  <c r="F69" i="16"/>
  <c r="D69" i="16"/>
  <c r="D37" i="16"/>
  <c r="F37" i="16"/>
  <c r="E19" i="15"/>
  <c r="E21" i="14"/>
  <c r="I21" i="14" s="1"/>
  <c r="J21" i="14" s="1"/>
  <c r="I22" i="1"/>
  <c r="F109" i="16"/>
  <c r="D109" i="16"/>
  <c r="F57" i="16"/>
  <c r="D57" i="16"/>
  <c r="E95" i="16"/>
  <c r="G95" i="16"/>
  <c r="G64" i="16"/>
  <c r="E64" i="16"/>
  <c r="G44" i="16"/>
  <c r="E44" i="16"/>
  <c r="D17" i="13"/>
  <c r="F9" i="16"/>
  <c r="D9" i="16"/>
  <c r="O7" i="15"/>
  <c r="G7" i="15"/>
  <c r="N7" i="15"/>
  <c r="F7" i="15"/>
  <c r="G115" i="16"/>
  <c r="E115" i="16"/>
  <c r="G94" i="16"/>
  <c r="E94" i="16"/>
  <c r="G75" i="16"/>
  <c r="E75" i="16"/>
  <c r="E63" i="16"/>
  <c r="G63" i="16"/>
  <c r="E51" i="16"/>
  <c r="G51" i="16"/>
  <c r="E39" i="16"/>
  <c r="G39" i="16"/>
  <c r="E27" i="16"/>
  <c r="G27" i="16"/>
  <c r="M25" i="15"/>
  <c r="I25" i="15"/>
  <c r="L25" i="15"/>
  <c r="H25" i="15"/>
  <c r="K25" i="15"/>
  <c r="J25" i="15"/>
  <c r="E23" i="16"/>
  <c r="G23" i="16"/>
  <c r="M21" i="15"/>
  <c r="I21" i="15"/>
  <c r="L21" i="15"/>
  <c r="H21" i="15"/>
  <c r="K21" i="15"/>
  <c r="J21" i="15"/>
  <c r="E11" i="16"/>
  <c r="G11" i="16"/>
  <c r="M9" i="15"/>
  <c r="I9" i="15"/>
  <c r="L9" i="15"/>
  <c r="H9" i="15"/>
  <c r="K9" i="15"/>
  <c r="J9" i="15"/>
  <c r="E8" i="15"/>
  <c r="E10" i="14"/>
  <c r="I10" i="14" s="1"/>
  <c r="J10" i="14" s="1"/>
  <c r="I11" i="1"/>
  <c r="D26" i="13"/>
  <c r="D114" i="16"/>
  <c r="F114" i="16"/>
  <c r="F85" i="16"/>
  <c r="D62" i="16"/>
  <c r="F62" i="16"/>
  <c r="D6" i="16"/>
  <c r="F6" i="16"/>
  <c r="O4" i="15"/>
  <c r="G4" i="15"/>
  <c r="N4" i="15"/>
  <c r="F4" i="15"/>
  <c r="G16" i="16"/>
  <c r="E16" i="16"/>
  <c r="K14" i="15"/>
  <c r="J14" i="15"/>
  <c r="M14" i="15"/>
  <c r="I14" i="15"/>
  <c r="L14" i="15"/>
  <c r="H14" i="15"/>
  <c r="D29" i="13"/>
  <c r="D116" i="16"/>
  <c r="F116" i="16"/>
  <c r="D112" i="16"/>
  <c r="F112" i="16"/>
  <c r="D108" i="16"/>
  <c r="F108" i="16"/>
  <c r="F99" i="16"/>
  <c r="F95" i="16"/>
  <c r="F91" i="16"/>
  <c r="F87" i="16"/>
  <c r="D84" i="16"/>
  <c r="F84" i="16"/>
  <c r="D80" i="16"/>
  <c r="F80" i="16"/>
  <c r="D76" i="16"/>
  <c r="F76" i="16"/>
  <c r="D72" i="16"/>
  <c r="F72" i="16"/>
  <c r="D68" i="16"/>
  <c r="F68" i="16"/>
  <c r="D64" i="16"/>
  <c r="F64" i="16"/>
  <c r="D60" i="16"/>
  <c r="F60" i="16"/>
  <c r="D56" i="16"/>
  <c r="F56" i="16"/>
  <c r="D52" i="16"/>
  <c r="F52" i="16"/>
  <c r="D48" i="16"/>
  <c r="F48" i="16"/>
  <c r="D44" i="16"/>
  <c r="F44" i="16"/>
  <c r="F40" i="16"/>
  <c r="D40" i="16"/>
  <c r="F36" i="16"/>
  <c r="D36" i="16"/>
  <c r="F32" i="16"/>
  <c r="D32" i="16"/>
  <c r="N30" i="15"/>
  <c r="F30" i="15"/>
  <c r="G30" i="15"/>
  <c r="O30" i="15"/>
  <c r="D28" i="16"/>
  <c r="F28" i="16"/>
  <c r="O26" i="15"/>
  <c r="G26" i="15"/>
  <c r="N26" i="15"/>
  <c r="F26" i="15"/>
  <c r="D24" i="16"/>
  <c r="F24" i="16"/>
  <c r="O22" i="15"/>
  <c r="G22" i="15"/>
  <c r="N22" i="15"/>
  <c r="F22" i="15"/>
  <c r="D20" i="16"/>
  <c r="F20" i="16"/>
  <c r="O18" i="15"/>
  <c r="G18" i="15"/>
  <c r="N18" i="15"/>
  <c r="F18" i="15"/>
  <c r="D16" i="16"/>
  <c r="F16" i="16"/>
  <c r="O14" i="15"/>
  <c r="G14" i="15"/>
  <c r="N14" i="15"/>
  <c r="F14" i="15"/>
  <c r="D12" i="16"/>
  <c r="F12" i="16"/>
  <c r="O10" i="15"/>
  <c r="G10" i="15"/>
  <c r="N10" i="15"/>
  <c r="F10" i="15"/>
  <c r="D8" i="16"/>
  <c r="F8" i="16"/>
  <c r="O6" i="15"/>
  <c r="G6" i="15"/>
  <c r="N6" i="15"/>
  <c r="F6" i="15"/>
  <c r="F107" i="16"/>
  <c r="D107" i="16"/>
  <c r="F86" i="16"/>
  <c r="F71" i="16"/>
  <c r="D71" i="16"/>
  <c r="F55" i="16"/>
  <c r="D55" i="16"/>
  <c r="D39" i="16"/>
  <c r="F39" i="16"/>
  <c r="I27" i="14"/>
  <c r="J27" i="14" s="1"/>
  <c r="D19" i="13"/>
  <c r="F23" i="16"/>
  <c r="D23" i="16"/>
  <c r="O21" i="15"/>
  <c r="G21" i="15"/>
  <c r="N21" i="15"/>
  <c r="F21" i="15"/>
  <c r="E16" i="15"/>
  <c r="E18" i="14"/>
  <c r="I18" i="14" s="1"/>
  <c r="J18" i="14" s="1"/>
  <c r="I19" i="1"/>
  <c r="I11" i="14"/>
  <c r="J11" i="14" s="1"/>
  <c r="D11" i="13"/>
  <c r="F7" i="16"/>
  <c r="D7" i="16"/>
  <c r="O5" i="15"/>
  <c r="G5" i="15"/>
  <c r="N5" i="15"/>
  <c r="F5" i="15"/>
  <c r="D30" i="13"/>
  <c r="D22" i="13"/>
  <c r="D110" i="16"/>
  <c r="F110" i="16"/>
  <c r="F97" i="16"/>
  <c r="F89" i="16"/>
  <c r="D82" i="16"/>
  <c r="F82" i="16"/>
  <c r="D74" i="16"/>
  <c r="F74" i="16"/>
  <c r="D66" i="16"/>
  <c r="F66" i="16"/>
  <c r="D58" i="16"/>
  <c r="F58" i="16"/>
  <c r="D50" i="16"/>
  <c r="F50" i="16"/>
  <c r="D26" i="16"/>
  <c r="F26" i="16"/>
  <c r="O24" i="15"/>
  <c r="G24" i="15"/>
  <c r="N24" i="15"/>
  <c r="F24" i="15"/>
  <c r="D10" i="16"/>
  <c r="F10" i="16"/>
  <c r="O8" i="15"/>
  <c r="G8" i="15"/>
  <c r="N8" i="15"/>
  <c r="F8" i="15"/>
  <c r="F96" i="16"/>
  <c r="F65" i="16"/>
  <c r="D65" i="16"/>
  <c r="D33" i="16"/>
  <c r="O31" i="15"/>
  <c r="N31" i="15"/>
  <c r="F33" i="16"/>
  <c r="G31" i="15"/>
  <c r="F31" i="15"/>
  <c r="E15" i="15"/>
  <c r="E17" i="14"/>
  <c r="I17" i="14" s="1"/>
  <c r="J17" i="14" s="1"/>
  <c r="I18" i="1"/>
  <c r="F113" i="16"/>
  <c r="D113" i="16"/>
  <c r="E108" i="16"/>
  <c r="G108" i="16"/>
  <c r="G72" i="16"/>
  <c r="E72" i="16"/>
  <c r="G40" i="16"/>
  <c r="E40" i="16"/>
  <c r="D13" i="13"/>
  <c r="G8" i="16"/>
  <c r="E8" i="16"/>
  <c r="K6" i="15"/>
  <c r="J6" i="15"/>
  <c r="M6" i="15"/>
  <c r="I6" i="15"/>
  <c r="L6" i="15"/>
  <c r="H6" i="15"/>
  <c r="G60" i="16"/>
  <c r="E60" i="16"/>
  <c r="F77" i="16"/>
  <c r="D77" i="16"/>
  <c r="E32" i="16"/>
  <c r="G32" i="16"/>
  <c r="J30" i="15"/>
  <c r="M30" i="15"/>
  <c r="H30" i="15"/>
  <c r="L30" i="15"/>
  <c r="K30" i="15"/>
  <c r="I30" i="15"/>
  <c r="F73" i="16"/>
  <c r="D73" i="16"/>
  <c r="F25" i="16"/>
  <c r="D25" i="16"/>
  <c r="O23" i="15"/>
  <c r="G23" i="15"/>
  <c r="N23" i="15"/>
  <c r="F23" i="15"/>
  <c r="G48" i="16"/>
  <c r="E48" i="16"/>
  <c r="G107" i="16"/>
  <c r="E107" i="16"/>
  <c r="G98" i="16"/>
  <c r="E98" i="16"/>
  <c r="G86" i="16"/>
  <c r="E86" i="16"/>
  <c r="G79" i="16"/>
  <c r="E79" i="16"/>
  <c r="E67" i="16"/>
  <c r="G67" i="16"/>
  <c r="E55" i="16"/>
  <c r="G55" i="16"/>
  <c r="E47" i="16"/>
  <c r="G47" i="16"/>
  <c r="E35" i="16"/>
  <c r="G35" i="16"/>
  <c r="E15" i="16"/>
  <c r="G15" i="16"/>
  <c r="M13" i="15"/>
  <c r="I13" i="15"/>
  <c r="L13" i="15"/>
  <c r="H13" i="15"/>
  <c r="K13" i="15"/>
  <c r="J13" i="15"/>
  <c r="E7" i="16"/>
  <c r="G7" i="16"/>
  <c r="M5" i="15"/>
  <c r="I5" i="15"/>
  <c r="L5" i="15"/>
  <c r="H5" i="15"/>
  <c r="K5" i="15"/>
  <c r="J5" i="15"/>
  <c r="F115" i="16"/>
  <c r="D115" i="16"/>
  <c r="F94" i="16"/>
  <c r="D27" i="13"/>
  <c r="E24" i="15"/>
  <c r="E26" i="14"/>
  <c r="I26" i="14" s="1"/>
  <c r="J26" i="14" s="1"/>
  <c r="I27" i="1"/>
  <c r="F15" i="16"/>
  <c r="D15" i="16"/>
  <c r="O13" i="15"/>
  <c r="G13" i="15"/>
  <c r="N13" i="15"/>
  <c r="F13" i="15"/>
  <c r="D14" i="13"/>
  <c r="F93" i="16"/>
  <c r="D70" i="16"/>
  <c r="F70" i="16"/>
  <c r="F38" i="16"/>
  <c r="D38" i="16"/>
  <c r="F117" i="16"/>
  <c r="D117" i="16"/>
  <c r="E31" i="15"/>
  <c r="E33" i="14"/>
  <c r="I33" i="14" s="1"/>
  <c r="J33" i="14" s="1"/>
  <c r="I34" i="1"/>
  <c r="D21" i="13"/>
  <c r="E87" i="16"/>
  <c r="G87" i="16"/>
  <c r="F92" i="16"/>
  <c r="F111" i="16"/>
  <c r="D111" i="16"/>
  <c r="F90" i="16"/>
  <c r="F75" i="16"/>
  <c r="D75" i="16"/>
  <c r="F59" i="16"/>
  <c r="D59" i="16"/>
  <c r="D43" i="16"/>
  <c r="F43" i="16"/>
  <c r="I31" i="14"/>
  <c r="J31" i="14" s="1"/>
  <c r="D31" i="13"/>
  <c r="D23" i="13"/>
  <c r="F27" i="16"/>
  <c r="D27" i="16"/>
  <c r="O25" i="15"/>
  <c r="G25" i="15"/>
  <c r="F25" i="15"/>
  <c r="N25" i="15"/>
  <c r="E20" i="15"/>
  <c r="E22" i="14"/>
  <c r="I22" i="14" s="1"/>
  <c r="J22" i="14" s="1"/>
  <c r="I23" i="1"/>
  <c r="I15" i="14"/>
  <c r="J15" i="14" s="1"/>
  <c r="F11" i="16"/>
  <c r="D11" i="16"/>
  <c r="O9" i="15"/>
  <c r="G9" i="15"/>
  <c r="F9" i="15"/>
  <c r="N9" i="15"/>
  <c r="E4" i="15"/>
  <c r="E6" i="14"/>
  <c r="I6" i="14" s="1"/>
  <c r="J6" i="14" s="1"/>
  <c r="I7" i="1"/>
  <c r="F42" i="16"/>
  <c r="D42" i="16"/>
  <c r="F30" i="16"/>
  <c r="D30" i="16"/>
  <c r="O28" i="15"/>
  <c r="G28" i="15"/>
  <c r="N28" i="15"/>
  <c r="F28" i="15"/>
  <c r="D18" i="16"/>
  <c r="F18" i="16"/>
  <c r="O16" i="15"/>
  <c r="G16" i="15"/>
  <c r="N16" i="15"/>
  <c r="F16" i="15"/>
  <c r="D6" i="13"/>
  <c r="E99" i="16"/>
  <c r="G99" i="16"/>
  <c r="G68" i="16"/>
  <c r="E68" i="16"/>
  <c r="G36" i="16"/>
  <c r="E36" i="16"/>
  <c r="E116" i="16"/>
  <c r="G116" i="16"/>
  <c r="E27" i="15"/>
  <c r="E29" i="14"/>
  <c r="I29" i="14" s="1"/>
  <c r="J29" i="14" s="1"/>
  <c r="I30" i="1"/>
  <c r="F13" i="16"/>
  <c r="D13" i="16"/>
  <c r="O11" i="15"/>
  <c r="G11" i="15"/>
  <c r="F11" i="15"/>
  <c r="N11" i="15"/>
  <c r="F53" i="16"/>
  <c r="D53" i="16"/>
  <c r="F21" i="16"/>
  <c r="D21" i="16"/>
  <c r="O19" i="15"/>
  <c r="G19" i="15"/>
  <c r="F19" i="15"/>
  <c r="N19" i="15"/>
  <c r="F88" i="16"/>
  <c r="E80" i="16"/>
  <c r="G80" i="16"/>
  <c r="F45" i="16"/>
  <c r="D45" i="16"/>
  <c r="E76" i="16"/>
  <c r="G76" i="16"/>
  <c r="G28" i="16"/>
  <c r="E28" i="16"/>
  <c r="K26" i="15"/>
  <c r="J26" i="15"/>
  <c r="M26" i="15"/>
  <c r="I26" i="15"/>
  <c r="H26" i="15"/>
  <c r="L26" i="15"/>
  <c r="E7" i="15"/>
  <c r="E9" i="14"/>
  <c r="I9" i="14" s="1"/>
  <c r="J9" i="14" s="1"/>
  <c r="I10" i="1"/>
  <c r="H11" i="16" l="1"/>
  <c r="H75" i="16"/>
  <c r="H43" i="16"/>
  <c r="H59" i="16"/>
  <c r="P14" i="15"/>
  <c r="P22" i="15"/>
  <c r="H19" i="16"/>
  <c r="H83" i="16"/>
  <c r="H115" i="16"/>
  <c r="H24" i="16"/>
  <c r="H56" i="16"/>
  <c r="H64" i="16"/>
  <c r="H95" i="16"/>
  <c r="P13" i="15"/>
  <c r="H15" i="16"/>
  <c r="H23" i="16"/>
  <c r="H31" i="16"/>
  <c r="H12" i="16"/>
  <c r="H44" i="16"/>
  <c r="H52" i="16"/>
  <c r="G109" i="16"/>
  <c r="E109" i="16"/>
  <c r="G22" i="16"/>
  <c r="E22" i="16"/>
  <c r="K20" i="15"/>
  <c r="J20" i="15"/>
  <c r="M20" i="15"/>
  <c r="I20" i="15"/>
  <c r="L20" i="15"/>
  <c r="H20" i="15"/>
  <c r="G38" i="16"/>
  <c r="E38" i="16"/>
  <c r="E101" i="16"/>
  <c r="G101" i="16"/>
  <c r="E69" i="16"/>
  <c r="G69" i="16"/>
  <c r="G6" i="16"/>
  <c r="E6" i="16"/>
  <c r="K4" i="15"/>
  <c r="J4" i="15"/>
  <c r="M4" i="15"/>
  <c r="I4" i="15"/>
  <c r="L4" i="15"/>
  <c r="H4" i="15"/>
  <c r="P25" i="15"/>
  <c r="G70" i="16"/>
  <c r="E70" i="16"/>
  <c r="H90" i="16"/>
  <c r="E89" i="16"/>
  <c r="G89" i="16"/>
  <c r="E61" i="16"/>
  <c r="G61" i="16"/>
  <c r="G117" i="16"/>
  <c r="E117" i="16"/>
  <c r="K30" i="13"/>
  <c r="J30" i="13"/>
  <c r="I30" i="13"/>
  <c r="L30" i="13"/>
  <c r="H30" i="13"/>
  <c r="O30" i="13" s="1"/>
  <c r="Q30" i="13" s="1"/>
  <c r="P5" i="15"/>
  <c r="H7" i="16"/>
  <c r="G50" i="16"/>
  <c r="E50" i="16"/>
  <c r="H71" i="16"/>
  <c r="H20" i="16"/>
  <c r="H28" i="16"/>
  <c r="H60" i="16"/>
  <c r="H68" i="16"/>
  <c r="H76" i="16"/>
  <c r="H84" i="16"/>
  <c r="H91" i="16"/>
  <c r="H99" i="16"/>
  <c r="H112" i="16"/>
  <c r="G96" i="16"/>
  <c r="E96" i="16"/>
  <c r="K26" i="13"/>
  <c r="J26" i="13"/>
  <c r="I26" i="13"/>
  <c r="L26" i="13"/>
  <c r="H26" i="13"/>
  <c r="O26" i="13" s="1"/>
  <c r="Q26" i="13" s="1"/>
  <c r="E53" i="16"/>
  <c r="G53" i="16"/>
  <c r="K10" i="13"/>
  <c r="J10" i="13"/>
  <c r="L10" i="13"/>
  <c r="H10" i="13"/>
  <c r="O10" i="13" s="1"/>
  <c r="Q10" i="13" s="1"/>
  <c r="I10" i="13"/>
  <c r="K15" i="13"/>
  <c r="J15" i="13"/>
  <c r="L15" i="13"/>
  <c r="H15" i="13"/>
  <c r="O15" i="13" s="1"/>
  <c r="Q15" i="13" s="1"/>
  <c r="I15" i="13"/>
  <c r="G30" i="16"/>
  <c r="E30" i="16"/>
  <c r="K28" i="15"/>
  <c r="J28" i="15"/>
  <c r="M28" i="15"/>
  <c r="I28" i="15"/>
  <c r="L28" i="15"/>
  <c r="H28" i="15"/>
  <c r="H51" i="16"/>
  <c r="E93" i="16"/>
  <c r="G93" i="16"/>
  <c r="K8" i="13"/>
  <c r="J8" i="13"/>
  <c r="I8" i="13"/>
  <c r="L8" i="13"/>
  <c r="H8" i="13"/>
  <c r="O8" i="13" s="1"/>
  <c r="Q8" i="13" s="1"/>
  <c r="K28" i="13"/>
  <c r="J28" i="13"/>
  <c r="L28" i="13"/>
  <c r="H28" i="13"/>
  <c r="O28" i="13" s="1"/>
  <c r="Q28" i="13" s="1"/>
  <c r="I28" i="13"/>
  <c r="G113" i="16"/>
  <c r="E113" i="16"/>
  <c r="P29" i="15"/>
  <c r="H63" i="16"/>
  <c r="E9" i="16"/>
  <c r="G9" i="16"/>
  <c r="M7" i="15"/>
  <c r="I7" i="15"/>
  <c r="L7" i="15"/>
  <c r="H7" i="15"/>
  <c r="K7" i="15"/>
  <c r="J7" i="15"/>
  <c r="K23" i="13"/>
  <c r="J23" i="13"/>
  <c r="L23" i="13"/>
  <c r="H23" i="13"/>
  <c r="O23" i="13" s="1"/>
  <c r="Q23" i="13" s="1"/>
  <c r="I23" i="13"/>
  <c r="G54" i="16"/>
  <c r="E54" i="16"/>
  <c r="K14" i="13"/>
  <c r="J14" i="13"/>
  <c r="L14" i="13"/>
  <c r="I14" i="13"/>
  <c r="H14" i="13"/>
  <c r="O14" i="13" s="1"/>
  <c r="Q14" i="13" s="1"/>
  <c r="G26" i="16"/>
  <c r="E26" i="16"/>
  <c r="K24" i="15"/>
  <c r="J24" i="15"/>
  <c r="M24" i="15"/>
  <c r="I24" i="15"/>
  <c r="L24" i="15"/>
  <c r="H24" i="15"/>
  <c r="E74" i="16"/>
  <c r="G74" i="16"/>
  <c r="H94" i="16"/>
  <c r="G92" i="16"/>
  <c r="E92" i="16"/>
  <c r="E17" i="16"/>
  <c r="G17" i="16"/>
  <c r="M15" i="15"/>
  <c r="I15" i="15"/>
  <c r="L15" i="15"/>
  <c r="H15" i="15"/>
  <c r="K15" i="15"/>
  <c r="J15" i="15"/>
  <c r="K19" i="13"/>
  <c r="J19" i="13"/>
  <c r="L19" i="13"/>
  <c r="H19" i="13"/>
  <c r="O19" i="13" s="1"/>
  <c r="Q19" i="13" s="1"/>
  <c r="I19" i="13"/>
  <c r="G34" i="16"/>
  <c r="E34" i="16"/>
  <c r="H55" i="16"/>
  <c r="E97" i="16"/>
  <c r="G97" i="16"/>
  <c r="P6" i="15"/>
  <c r="H32" i="16"/>
  <c r="H40" i="16"/>
  <c r="G77" i="16"/>
  <c r="E77" i="16"/>
  <c r="E65" i="16"/>
  <c r="G65" i="16"/>
  <c r="G10" i="16"/>
  <c r="E10" i="16"/>
  <c r="K8" i="15"/>
  <c r="J8" i="15"/>
  <c r="M8" i="15"/>
  <c r="I8" i="15"/>
  <c r="L8" i="15"/>
  <c r="H8" i="15"/>
  <c r="E45" i="16"/>
  <c r="G45" i="16"/>
  <c r="G88" i="16"/>
  <c r="E88" i="16"/>
  <c r="K7" i="13"/>
  <c r="J7" i="13"/>
  <c r="I7" i="13"/>
  <c r="L7" i="13"/>
  <c r="H7" i="13"/>
  <c r="O7" i="13" s="1"/>
  <c r="Q7" i="13" s="1"/>
  <c r="G14" i="16"/>
  <c r="E14" i="16"/>
  <c r="K12" i="15"/>
  <c r="J12" i="15"/>
  <c r="M12" i="15"/>
  <c r="I12" i="15"/>
  <c r="L12" i="15"/>
  <c r="H12" i="15"/>
  <c r="E78" i="16"/>
  <c r="G78" i="16"/>
  <c r="H98" i="16"/>
  <c r="K16" i="13"/>
  <c r="J16" i="13"/>
  <c r="I16" i="13"/>
  <c r="L16" i="13"/>
  <c r="H16" i="13"/>
  <c r="O16" i="13" s="1"/>
  <c r="Q16" i="13" s="1"/>
  <c r="K24" i="13"/>
  <c r="J24" i="13"/>
  <c r="I24" i="13"/>
  <c r="L24" i="13"/>
  <c r="H24" i="13"/>
  <c r="O24" i="13" s="1"/>
  <c r="Q24" i="13" s="1"/>
  <c r="E57" i="16"/>
  <c r="G57" i="16"/>
  <c r="G29" i="16"/>
  <c r="E29" i="16"/>
  <c r="M27" i="15"/>
  <c r="I27" i="15"/>
  <c r="L27" i="15"/>
  <c r="H27" i="15"/>
  <c r="K27" i="15"/>
  <c r="J27" i="15"/>
  <c r="K21" i="13"/>
  <c r="J21" i="13"/>
  <c r="I21" i="13"/>
  <c r="L21" i="13"/>
  <c r="H21" i="13"/>
  <c r="O21" i="13" s="1"/>
  <c r="Q21" i="13" s="1"/>
  <c r="E33" i="16"/>
  <c r="G33" i="16"/>
  <c r="L31" i="15"/>
  <c r="H31" i="15"/>
  <c r="J31" i="15"/>
  <c r="I31" i="15"/>
  <c r="M31" i="15"/>
  <c r="K31" i="15"/>
  <c r="K27" i="13"/>
  <c r="J27" i="13"/>
  <c r="I27" i="13"/>
  <c r="H27" i="13"/>
  <c r="O27" i="13" s="1"/>
  <c r="Q27" i="13" s="1"/>
  <c r="L27" i="13"/>
  <c r="G58" i="16"/>
  <c r="E58" i="16"/>
  <c r="E49" i="16"/>
  <c r="G49" i="16"/>
  <c r="K11" i="13"/>
  <c r="J11" i="13"/>
  <c r="I11" i="13"/>
  <c r="L11" i="13"/>
  <c r="H11" i="13"/>
  <c r="O11" i="13" s="1"/>
  <c r="Q11" i="13" s="1"/>
  <c r="G18" i="16"/>
  <c r="E18" i="16"/>
  <c r="K16" i="15"/>
  <c r="J16" i="15"/>
  <c r="M16" i="15"/>
  <c r="I16" i="15"/>
  <c r="L16" i="15"/>
  <c r="H16" i="15"/>
  <c r="E82" i="16"/>
  <c r="G82" i="16"/>
  <c r="H107" i="16"/>
  <c r="H8" i="16"/>
  <c r="H16" i="16"/>
  <c r="H48" i="16"/>
  <c r="H72" i="16"/>
  <c r="H80" i="16"/>
  <c r="H87" i="16"/>
  <c r="H108" i="16"/>
  <c r="H116" i="16"/>
  <c r="K29" i="13"/>
  <c r="J29" i="13"/>
  <c r="I29" i="13"/>
  <c r="L29" i="13"/>
  <c r="H29" i="13"/>
  <c r="O29" i="13" s="1"/>
  <c r="Q29" i="13" s="1"/>
  <c r="E13" i="16"/>
  <c r="G13" i="16"/>
  <c r="M11" i="15"/>
  <c r="I11" i="15"/>
  <c r="L11" i="15"/>
  <c r="H11" i="15"/>
  <c r="K11" i="15"/>
  <c r="J11" i="15"/>
  <c r="K25" i="13"/>
  <c r="J25" i="13"/>
  <c r="L25" i="13"/>
  <c r="H25" i="13"/>
  <c r="O25" i="13" s="1"/>
  <c r="Q25" i="13" s="1"/>
  <c r="I25" i="13"/>
  <c r="K18" i="13"/>
  <c r="J18" i="13"/>
  <c r="L18" i="13"/>
  <c r="H18" i="13"/>
  <c r="O18" i="13" s="1"/>
  <c r="Q18" i="13" s="1"/>
  <c r="I18" i="13"/>
  <c r="H35" i="16"/>
  <c r="G62" i="16"/>
  <c r="E62" i="16"/>
  <c r="E114" i="16"/>
  <c r="G114" i="16"/>
  <c r="K12" i="13"/>
  <c r="J12" i="13"/>
  <c r="L12" i="13"/>
  <c r="H12" i="13"/>
  <c r="O12" i="13" s="1"/>
  <c r="Q12" i="13" s="1"/>
  <c r="I12" i="13"/>
  <c r="L32" i="13"/>
  <c r="H32" i="13"/>
  <c r="O32" i="13" s="1"/>
  <c r="Q32" i="13" s="1"/>
  <c r="K32" i="13"/>
  <c r="J32" i="13"/>
  <c r="I32" i="13"/>
  <c r="K9" i="13"/>
  <c r="J9" i="13"/>
  <c r="L9" i="13"/>
  <c r="H9" i="13"/>
  <c r="O9" i="13" s="1"/>
  <c r="Q9" i="13" s="1"/>
  <c r="I9" i="13"/>
  <c r="E25" i="16"/>
  <c r="G25" i="16"/>
  <c r="M23" i="15"/>
  <c r="I23" i="15"/>
  <c r="L23" i="15"/>
  <c r="H23" i="15"/>
  <c r="K23" i="15"/>
  <c r="J23" i="15"/>
  <c r="H47" i="16"/>
  <c r="H79" i="16"/>
  <c r="E110" i="16"/>
  <c r="G110" i="16"/>
  <c r="G100" i="16"/>
  <c r="E100" i="16"/>
  <c r="P9" i="15"/>
  <c r="K31" i="13"/>
  <c r="J31" i="13"/>
  <c r="L31" i="13"/>
  <c r="H31" i="13"/>
  <c r="O31" i="13" s="1"/>
  <c r="Q31" i="13" s="1"/>
  <c r="I31" i="13"/>
  <c r="E37" i="16"/>
  <c r="G37" i="16"/>
  <c r="K6" i="13"/>
  <c r="J6" i="13"/>
  <c r="I6" i="13"/>
  <c r="L6" i="13"/>
  <c r="H6" i="13"/>
  <c r="O6" i="13" s="1"/>
  <c r="Q6" i="13" s="1"/>
  <c r="H27" i="16"/>
  <c r="E85" i="16"/>
  <c r="G85" i="16"/>
  <c r="H111" i="16"/>
  <c r="G42" i="16"/>
  <c r="E42" i="16"/>
  <c r="E41" i="16"/>
  <c r="G41" i="16"/>
  <c r="K13" i="13"/>
  <c r="J13" i="13"/>
  <c r="I13" i="13"/>
  <c r="L13" i="13"/>
  <c r="H13" i="13"/>
  <c r="O13" i="13" s="1"/>
  <c r="Q13" i="13" s="1"/>
  <c r="G81" i="16"/>
  <c r="E81" i="16"/>
  <c r="K22" i="13"/>
  <c r="J22" i="13"/>
  <c r="I22" i="13"/>
  <c r="H22" i="13"/>
  <c r="O22" i="13" s="1"/>
  <c r="Q22" i="13" s="1"/>
  <c r="L22" i="13"/>
  <c r="P21" i="15"/>
  <c r="H39" i="16"/>
  <c r="G66" i="16"/>
  <c r="E66" i="16"/>
  <c r="H86" i="16"/>
  <c r="P10" i="15"/>
  <c r="P18" i="15"/>
  <c r="P26" i="15"/>
  <c r="P30" i="15"/>
  <c r="H36" i="16"/>
  <c r="K17" i="13"/>
  <c r="J17" i="13"/>
  <c r="I17" i="13"/>
  <c r="L17" i="13"/>
  <c r="H17" i="13"/>
  <c r="O17" i="13" s="1"/>
  <c r="Q17" i="13" s="1"/>
  <c r="E21" i="16"/>
  <c r="G21" i="16"/>
  <c r="M19" i="15"/>
  <c r="I19" i="15"/>
  <c r="L19" i="15"/>
  <c r="H19" i="15"/>
  <c r="K19" i="15"/>
  <c r="J19" i="15"/>
  <c r="L33" i="13"/>
  <c r="H33" i="13"/>
  <c r="O33" i="13" s="1"/>
  <c r="Q33" i="13" s="1"/>
  <c r="K33" i="13"/>
  <c r="J33" i="13"/>
  <c r="I33" i="13"/>
  <c r="P17" i="15"/>
  <c r="G46" i="16"/>
  <c r="E46" i="16"/>
  <c r="H67" i="16"/>
  <c r="K20" i="13"/>
  <c r="J20" i="13"/>
  <c r="I20" i="13"/>
  <c r="L20" i="13"/>
  <c r="H20" i="13"/>
  <c r="O20" i="13" s="1"/>
  <c r="Q20" i="13" s="1"/>
  <c r="G73" i="16"/>
  <c r="E73" i="16"/>
  <c r="H65" i="16" l="1"/>
  <c r="H117" i="16"/>
  <c r="H6" i="16"/>
  <c r="H109" i="16"/>
  <c r="H61" i="16"/>
  <c r="H38" i="16"/>
  <c r="H45" i="16"/>
  <c r="H70" i="16"/>
  <c r="H69" i="16"/>
  <c r="H101" i="16"/>
  <c r="H18" i="16"/>
  <c r="H9" i="16"/>
  <c r="H33" i="16"/>
  <c r="H78" i="16"/>
  <c r="H49" i="16"/>
  <c r="H50" i="16"/>
  <c r="P4" i="15"/>
  <c r="P20" i="15"/>
  <c r="H22" i="16"/>
  <c r="H114" i="16"/>
  <c r="P24" i="15"/>
  <c r="H54" i="16"/>
  <c r="H88" i="16"/>
  <c r="H97" i="16"/>
  <c r="H25" i="16"/>
  <c r="H30" i="16"/>
  <c r="P23" i="15"/>
  <c r="P12" i="15"/>
  <c r="H14" i="16"/>
  <c r="H17" i="16"/>
  <c r="P31" i="15"/>
  <c r="H110" i="16"/>
  <c r="H62" i="16"/>
  <c r="H89" i="16"/>
  <c r="H21" i="16"/>
  <c r="P11" i="15"/>
  <c r="H57" i="16"/>
  <c r="H10" i="16"/>
  <c r="P7" i="15"/>
  <c r="H113" i="16"/>
  <c r="H41" i="16"/>
  <c r="H37" i="16"/>
  <c r="H58" i="16"/>
  <c r="H34" i="16"/>
  <c r="H74" i="16"/>
  <c r="H93" i="16"/>
  <c r="P16" i="15"/>
  <c r="P8" i="15"/>
  <c r="H73" i="16"/>
  <c r="H85" i="16"/>
  <c r="H46" i="16"/>
  <c r="P19" i="15"/>
  <c r="H81" i="16"/>
  <c r="H100" i="16"/>
  <c r="H92" i="16"/>
  <c r="H26" i="16"/>
  <c r="P28" i="15"/>
  <c r="H96" i="16"/>
  <c r="P27" i="15"/>
  <c r="H29" i="16"/>
  <c r="P15" i="15"/>
  <c r="H13" i="16"/>
  <c r="H66" i="16"/>
  <c r="H42" i="16"/>
  <c r="H82" i="16"/>
  <c r="H77" i="16"/>
  <c r="H53" i="16"/>
</calcChain>
</file>

<file path=xl/sharedStrings.xml><?xml version="1.0" encoding="utf-8"?>
<sst xmlns="http://schemas.openxmlformats.org/spreadsheetml/2006/main" count="2995" uniqueCount="421">
  <si>
    <t>UC wise Population and Target</t>
  </si>
  <si>
    <t>Tehsil</t>
  </si>
  <si>
    <t>S. No</t>
  </si>
  <si>
    <t>Name of UC</t>
  </si>
  <si>
    <t>Location</t>
  </si>
  <si>
    <t>Total population</t>
  </si>
  <si>
    <t>Annual Target</t>
  </si>
  <si>
    <t>Total
Villages/ Mohallahs</t>
  </si>
  <si>
    <t>Urban/ Rural</t>
  </si>
  <si>
    <t>Live birts</t>
  </si>
  <si>
    <t>Surviving Infants</t>
  </si>
  <si>
    <t>0-59 M</t>
  </si>
  <si>
    <t>P&amp;L
Women</t>
  </si>
  <si>
    <t>CBA
Women</t>
  </si>
  <si>
    <t>Urban</t>
  </si>
  <si>
    <t>RWP Cantt</t>
  </si>
  <si>
    <t>CTC-1</t>
  </si>
  <si>
    <t>CTC-2</t>
  </si>
  <si>
    <t>CTC-3</t>
  </si>
  <si>
    <t>CTC-4</t>
  </si>
  <si>
    <t>CTC-5</t>
  </si>
  <si>
    <t>CTC-6</t>
  </si>
  <si>
    <t>CTC-7</t>
  </si>
  <si>
    <t>CTC-8</t>
  </si>
  <si>
    <t>CTC-9</t>
  </si>
  <si>
    <t>CTC-10</t>
  </si>
  <si>
    <t>CTR-1</t>
  </si>
  <si>
    <t>CTR-2</t>
  </si>
  <si>
    <t>CTR-3</t>
  </si>
  <si>
    <t>CTR-4</t>
  </si>
  <si>
    <t>CTR-5</t>
  </si>
  <si>
    <t>CTR-6</t>
  </si>
  <si>
    <t>CTR-7</t>
  </si>
  <si>
    <t>CTR-8</t>
  </si>
  <si>
    <t>CTR-9</t>
  </si>
  <si>
    <t>CTR-10</t>
  </si>
  <si>
    <t>CTR-11</t>
  </si>
  <si>
    <t>CTR-12</t>
  </si>
  <si>
    <t>CTR-13</t>
  </si>
  <si>
    <t>CTR-14</t>
  </si>
  <si>
    <t>CTR-15</t>
  </si>
  <si>
    <t>CTR-16</t>
  </si>
  <si>
    <t>CTR-17</t>
  </si>
  <si>
    <t>CTR-18</t>
  </si>
  <si>
    <t>W-1 Taxila Cantt</t>
  </si>
  <si>
    <t>W-2 Taxila Cantt</t>
  </si>
  <si>
    <t>W-3 Taxila Cantt</t>
  </si>
  <si>
    <t>W-4 Taxila Cantt</t>
  </si>
  <si>
    <t>W-5 Taxila Cantt</t>
  </si>
  <si>
    <t>W-6 Taxila Cantt</t>
  </si>
  <si>
    <t>W-7 Taxila Cantt</t>
  </si>
  <si>
    <t>Wah</t>
  </si>
  <si>
    <t>UC wis Details of Human Resouce</t>
  </si>
  <si>
    <t>Name of HF</t>
  </si>
  <si>
    <t>Name of Medical Officer</t>
  </si>
  <si>
    <t>Contact # ofMedical Officer</t>
  </si>
  <si>
    <t>Name of UCMO</t>
  </si>
  <si>
    <t>Name of Medical Technician</t>
  </si>
  <si>
    <t>Name of Dispenser</t>
  </si>
  <si>
    <t>Name of EPI Technician/ Vaccinator</t>
  </si>
  <si>
    <t>Name of LHV</t>
  </si>
  <si>
    <t>Name of CDC supervisor</t>
  </si>
  <si>
    <t>Name of SH&amp;NS</t>
  </si>
  <si>
    <t>Name of LHS</t>
  </si>
  <si>
    <t>Name of LHW</t>
  </si>
  <si>
    <t>Number of LHWs involved in EPI</t>
  </si>
  <si>
    <t>Nil</t>
  </si>
  <si>
    <t>Nill</t>
  </si>
  <si>
    <t>Naveed</t>
  </si>
  <si>
    <t>Farzana</t>
  </si>
  <si>
    <t>Nasira</t>
  </si>
  <si>
    <t>Rukhsana</t>
  </si>
  <si>
    <t>Nighat</t>
  </si>
  <si>
    <t>Yasmeen</t>
  </si>
  <si>
    <t>Bushra</t>
  </si>
  <si>
    <t>Nusrat</t>
  </si>
  <si>
    <t>Tahira Yasmeen</t>
  </si>
  <si>
    <t>Rashida</t>
  </si>
  <si>
    <t>Samina</t>
  </si>
  <si>
    <t xml:space="preserve">Ishrat </t>
  </si>
  <si>
    <t>Rehana</t>
  </si>
  <si>
    <t>Shazia</t>
  </si>
  <si>
    <t>Shaheen</t>
  </si>
  <si>
    <t>Nazima</t>
  </si>
  <si>
    <t>Farhan</t>
  </si>
  <si>
    <t>Khurram</t>
  </si>
  <si>
    <t>Dr Arooj</t>
  </si>
  <si>
    <t>Azra Ejaz</t>
  </si>
  <si>
    <t>CB Dispensary</t>
  </si>
  <si>
    <t>Dr Nisar Ahmed</t>
  </si>
  <si>
    <t>0315-6737283</t>
  </si>
  <si>
    <t>M Shafique</t>
  </si>
  <si>
    <t>M Shaban</t>
  </si>
  <si>
    <t xml:space="preserve">Dr Shakeela </t>
  </si>
  <si>
    <t>Safdar Iftikhar</t>
  </si>
  <si>
    <t>Dheri Hassan Abd</t>
  </si>
  <si>
    <t>Dr Jamil</t>
  </si>
  <si>
    <t>M Rafique</t>
  </si>
  <si>
    <t>Nuzhat</t>
  </si>
  <si>
    <t>Govt Disp Tulsa</t>
  </si>
  <si>
    <t>0324-5307999</t>
  </si>
  <si>
    <t>Disp Allah Abad</t>
  </si>
  <si>
    <t>Dr Jaweria</t>
  </si>
  <si>
    <t>Gul Zareen</t>
  </si>
  <si>
    <t>CWC Carriage Fac</t>
  </si>
  <si>
    <t>Dr Sobia</t>
  </si>
  <si>
    <t>Adil Mehboob</t>
  </si>
  <si>
    <t>Ishrat  Riaz</t>
  </si>
  <si>
    <t>Saira</t>
  </si>
  <si>
    <t>Tahir Iqbal</t>
  </si>
  <si>
    <t>CGH Hospital</t>
  </si>
  <si>
    <t>Tayyab Qamar</t>
  </si>
  <si>
    <t>22# Dispensary</t>
  </si>
  <si>
    <t>Dr Rabia</t>
  </si>
  <si>
    <t>Imrana</t>
  </si>
  <si>
    <t>Shehnaz</t>
  </si>
  <si>
    <t>Iffat</t>
  </si>
  <si>
    <t>Ahmed Abad Disp</t>
  </si>
  <si>
    <t>Asia</t>
  </si>
  <si>
    <t>Rukhsana Shaheen</t>
  </si>
  <si>
    <t>Sanjeela</t>
  </si>
  <si>
    <t>Zahida</t>
  </si>
  <si>
    <t>Naheed</t>
  </si>
  <si>
    <t>Arif Khattak</t>
  </si>
  <si>
    <t>Abida Tariq</t>
  </si>
  <si>
    <t>Qamar Abbas</t>
  </si>
  <si>
    <t>Raheel Abbas</t>
  </si>
  <si>
    <t>Azam col Disp</t>
  </si>
  <si>
    <t>Aqib Khan</t>
  </si>
  <si>
    <t>Zaitoon</t>
  </si>
  <si>
    <t>Dhoke Mustaqeem 1</t>
  </si>
  <si>
    <t>Zahid Khan</t>
  </si>
  <si>
    <t>Dhoke Mustaqeem 2</t>
  </si>
  <si>
    <t>Shoaib Ahmed</t>
  </si>
  <si>
    <t>UC wise List of Cold Chain Equipments (ILR)</t>
  </si>
  <si>
    <t>Name of ILR</t>
  </si>
  <si>
    <t>Type</t>
  </si>
  <si>
    <t>Model</t>
  </si>
  <si>
    <t>Year of installation</t>
  </si>
  <si>
    <t>Condition</t>
  </si>
  <si>
    <t>Quantity available</t>
  </si>
  <si>
    <t>Storage Capacity</t>
  </si>
  <si>
    <t>Storage Capacity needed</t>
  </si>
  <si>
    <t>Haier</t>
  </si>
  <si>
    <t>HBC 260</t>
  </si>
  <si>
    <t>Functional</t>
  </si>
  <si>
    <t>Non Functional</t>
  </si>
  <si>
    <t>vest Forst + Dometic</t>
  </si>
  <si>
    <t>VLS 400A+TCW2000</t>
  </si>
  <si>
    <t>2018+2106</t>
  </si>
  <si>
    <t>VLS 200A+TCW2000</t>
  </si>
  <si>
    <t>Vest Forst</t>
  </si>
  <si>
    <t>VLS 200A</t>
  </si>
  <si>
    <t>TWC 2000</t>
  </si>
  <si>
    <t>VLS 400A</t>
  </si>
  <si>
    <t>UC wise List of Cold Chain Equipments (Freezer)</t>
  </si>
  <si>
    <t>Quantity needed</t>
  </si>
  <si>
    <t>SVS</t>
  </si>
  <si>
    <t>Domeetic</t>
  </si>
  <si>
    <t>UC wise List of Cold Chain Equipments (Voltage Stabilizer)</t>
  </si>
  <si>
    <t>Name of Voltage Stabilizer</t>
  </si>
  <si>
    <t>Power
(Watts)</t>
  </si>
  <si>
    <t>SVS04-22</t>
  </si>
  <si>
    <t>230 Voltage</t>
  </si>
  <si>
    <t>UC wise List of Android-Tab</t>
  </si>
  <si>
    <t>Name of vaccinator/ EPI Technician</t>
  </si>
  <si>
    <t>Android Available Yes/No</t>
  </si>
  <si>
    <t>IMEI No.</t>
  </si>
  <si>
    <t>Sim No.</t>
  </si>
  <si>
    <t>Name of Fixed site/HF</t>
  </si>
  <si>
    <t>Name of LHV/ EPI Technician</t>
  </si>
  <si>
    <t>Tab Available Yes/No</t>
  </si>
  <si>
    <t>Yes</t>
  </si>
  <si>
    <t>35855408048177/7</t>
  </si>
  <si>
    <t>35339709602349/7</t>
  </si>
  <si>
    <t>353392095439455/67</t>
  </si>
  <si>
    <t>35339209546748/0</t>
  </si>
  <si>
    <t>353397094448381/67</t>
  </si>
  <si>
    <t>353397094448084/67</t>
  </si>
  <si>
    <t>353397096475358/67</t>
  </si>
  <si>
    <t>86396302096912/2</t>
  </si>
  <si>
    <t>356049082897320/67</t>
  </si>
  <si>
    <t>353397094447680/67</t>
  </si>
  <si>
    <t>35339709472058/1</t>
  </si>
  <si>
    <t>353397094720961/67</t>
  </si>
  <si>
    <t>353397095198464/67</t>
  </si>
  <si>
    <t>358554085376345/65</t>
  </si>
  <si>
    <t>35339709444889/4</t>
  </si>
  <si>
    <t>353392097663342/67</t>
  </si>
  <si>
    <t>357161099559691/01</t>
  </si>
  <si>
    <t>356049085606645/67</t>
  </si>
  <si>
    <t>35339709636464/4</t>
  </si>
  <si>
    <t>86726102815555/4</t>
  </si>
  <si>
    <t>UC wise List of Motor bikes</t>
  </si>
  <si>
    <t>Motor Bike available (Y/N)</t>
  </si>
  <si>
    <t>Make</t>
  </si>
  <si>
    <t>Engine/Chasis Number</t>
  </si>
  <si>
    <t>Registration Number</t>
  </si>
  <si>
    <t>N</t>
  </si>
  <si>
    <t xml:space="preserve">Honda </t>
  </si>
  <si>
    <t>UC wise List of Cold Chain Equipments (Cold Box)</t>
  </si>
  <si>
    <t>Cold Box</t>
  </si>
  <si>
    <t>16 Ice Packs</t>
  </si>
  <si>
    <t>UC wise List of Cold Chain Equipments (Ice Packs/ Cool Packs)</t>
  </si>
  <si>
    <t>UC wise List of Cold Chain Equipments (Vaccine Carrier)</t>
  </si>
  <si>
    <t>Vaccine Carrier</t>
  </si>
  <si>
    <t>UC wise List of Cold Chain Equipments (Generator)</t>
  </si>
  <si>
    <t>UC wise List of Cold Chain Equipments (Solar System)</t>
  </si>
  <si>
    <t>UC wise Situation Analysis</t>
  </si>
  <si>
    <t>Target &lt; 1 year</t>
  </si>
  <si>
    <t>Doses of vaccine administered in 2018</t>
  </si>
  <si>
    <t>Immunization coverage (%)</t>
  </si>
  <si>
    <t>Unimmunized 
(No.)</t>
  </si>
  <si>
    <t>Drop-out rates
(%)</t>
  </si>
  <si>
    <r>
      <rPr>
        <b/>
        <sz val="11"/>
        <color theme="1"/>
        <rFont val="Calibri"/>
      </rPr>
      <t>Identify
problem</t>
    </r>
    <r>
      <rPr>
        <b/>
        <sz val="11"/>
        <color rgb="FF000000"/>
        <rFont val="Calibri"/>
      </rPr>
      <t xml:space="preserve">
</t>
    </r>
  </si>
  <si>
    <t>Category 1,2,3,4</t>
  </si>
  <si>
    <t>Priority
1,2,3,….</t>
  </si>
  <si>
    <t>Penta 1</t>
  </si>
  <si>
    <t>Penta 3</t>
  </si>
  <si>
    <t>Measles1</t>
  </si>
  <si>
    <t>Penta 1
(B/A x 100)</t>
  </si>
  <si>
    <t>Penta 3
(C/A x 100)</t>
  </si>
  <si>
    <t>Measles
(D/A x 100)</t>
  </si>
  <si>
    <t>Penta3
(A-C)</t>
  </si>
  <si>
    <t>Measles 1
(A-D)</t>
  </si>
  <si>
    <t>P1-P3
(B-C) x 100/B</t>
  </si>
  <si>
    <t>P1-Measles1
(B-D) x 100/B</t>
  </si>
  <si>
    <t>Access
(Good/Poor)</t>
  </si>
  <si>
    <t>Utilization
(Good/Poor)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</si>
  <si>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</si>
  <si>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</si>
  <si>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</si>
  <si>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</si>
  <si>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</si>
  <si>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</si>
  <si>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</si>
  <si>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</si>
  <si>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</si>
  <si>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</si>
  <si>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</si>
  <si>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</si>
  <si>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</si>
  <si>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O</t>
  </si>
  <si>
    <t>UC wise Vaccine Session Calculation</t>
  </si>
  <si>
    <t>Total injection</t>
  </si>
  <si>
    <t>Total Target population
(Live births)</t>
  </si>
  <si>
    <t>Total Fixed Sessions/ month</t>
  </si>
  <si>
    <t>Total Outreach Sessions</t>
  </si>
  <si>
    <t>Total Mobile Sessions</t>
  </si>
  <si>
    <t>Total No of injections per year</t>
  </si>
  <si>
    <t>Total No of injections per month</t>
  </si>
  <si>
    <t>Estimated session/ month</t>
  </si>
  <si>
    <r>
      <rPr>
        <b/>
        <sz val="11"/>
        <color theme="1"/>
        <rFont val="Calibri"/>
      </rPr>
      <t xml:space="preserve">Actual sessions planned per month </t>
    </r>
    <r>
      <rPr>
        <i/>
        <sz val="11"/>
        <color rgb="FF000000"/>
        <rFont val="Calibri"/>
      </rPr>
      <t>(realistic judgment)</t>
    </r>
  </si>
  <si>
    <t>other child survival interventions planned</t>
  </si>
  <si>
    <t>Hard to reach area/population</t>
  </si>
  <si>
    <t>UC wise Montly Vaccine Requirements</t>
  </si>
  <si>
    <t>Name of UC/ EPI Center</t>
  </si>
  <si>
    <t>Monthly Live Births</t>
  </si>
  <si>
    <t>Monthly Surviving Infants</t>
  </si>
  <si>
    <t>BCG</t>
  </si>
  <si>
    <t>Hep-B</t>
  </si>
  <si>
    <t>OPV</t>
  </si>
  <si>
    <t>Penta</t>
  </si>
  <si>
    <t>PCV 10</t>
  </si>
  <si>
    <t>IPV</t>
  </si>
  <si>
    <t>Rota</t>
  </si>
  <si>
    <t>Measles</t>
  </si>
  <si>
    <t>DTP</t>
  </si>
  <si>
    <t>TT</t>
  </si>
  <si>
    <t>Storage Volume litre</t>
  </si>
  <si>
    <t>UC wise Monthly Need of Injection Equipment</t>
  </si>
  <si>
    <t>Type of Syringe (monthly need in number)</t>
  </si>
  <si>
    <t>Safety Boxes</t>
  </si>
  <si>
    <t>AD Syringes
(0.05 ml)</t>
  </si>
  <si>
    <t>AD Syringes
(0.5 ml)</t>
  </si>
  <si>
    <t>Reconstitution Syringes
(2 ml)</t>
  </si>
  <si>
    <t>Reconstitution Syringes
(5 ml)</t>
  </si>
  <si>
    <t>UC wise Supportive Supervision Plan for District Supervisors</t>
  </si>
  <si>
    <t>District: __________Rawalpindi_________</t>
  </si>
  <si>
    <t>Name of Supervisor</t>
  </si>
  <si>
    <t>Designation</t>
  </si>
  <si>
    <t>Planned Date</t>
  </si>
  <si>
    <t>Date Conducted</t>
  </si>
  <si>
    <t>Findings</t>
  </si>
  <si>
    <t>Actions</t>
  </si>
  <si>
    <t>ASV</t>
  </si>
  <si>
    <t xml:space="preserve">UC wise Waste Disposal </t>
  </si>
  <si>
    <t>Name of Person Responsible</t>
  </si>
  <si>
    <t>Date/s of Waste Disposal</t>
  </si>
  <si>
    <t xml:space="preserve">Site of Waste Disposal </t>
  </si>
  <si>
    <t>Remarks</t>
  </si>
  <si>
    <t>Vaccinator</t>
  </si>
  <si>
    <t>15,30</t>
  </si>
  <si>
    <t>CTT-1</t>
  </si>
  <si>
    <t>CTT-2</t>
  </si>
  <si>
    <t>W-8 Taxila Cantt</t>
  </si>
  <si>
    <t>W-9 Taxila Cantt</t>
  </si>
  <si>
    <t>W-10 Taxila Cantt</t>
  </si>
  <si>
    <t>Cantt</t>
  </si>
  <si>
    <t xml:space="preserve">Cantt </t>
  </si>
  <si>
    <t>Faizan</t>
  </si>
  <si>
    <t>M Israr Khan</t>
  </si>
  <si>
    <t>Ayaz Abbasi</t>
  </si>
  <si>
    <t>Muhammad Ishaq</t>
  </si>
  <si>
    <t>Aslam Bhatti</t>
  </si>
  <si>
    <t>Rafia Kousar</t>
  </si>
  <si>
    <t>Hafiz M Adnan</t>
  </si>
  <si>
    <t>Rizwan Hayat</t>
  </si>
  <si>
    <t>Irfan Khattak</t>
  </si>
  <si>
    <t>GHD</t>
  </si>
  <si>
    <t>GHD Chakmadad</t>
  </si>
  <si>
    <t>GHD Piple Colony</t>
  </si>
  <si>
    <t>Noman Nazir</t>
  </si>
  <si>
    <t>Ghulam Akbar</t>
  </si>
  <si>
    <t>M Saqlain Raza</t>
  </si>
  <si>
    <t>Matloob Hussain</t>
  </si>
  <si>
    <t>Abid Hussain</t>
  </si>
  <si>
    <t>Bilal Ahmed</t>
  </si>
  <si>
    <t>Muhammad Abbas</t>
  </si>
  <si>
    <t>Mehtab ur Rehman</t>
  </si>
  <si>
    <t>Sadia Yaqoob</t>
  </si>
  <si>
    <t>Zeeshan Abbas</t>
  </si>
  <si>
    <t>Sitara Rustam</t>
  </si>
  <si>
    <t>Javed Iqbal</t>
  </si>
  <si>
    <t>0330-1683941</t>
  </si>
  <si>
    <t>0330-1683942</t>
  </si>
  <si>
    <t>0330-1683943</t>
  </si>
  <si>
    <t>0330-1683944</t>
  </si>
  <si>
    <t>0330-1683945</t>
  </si>
  <si>
    <t>0330-1683946</t>
  </si>
  <si>
    <t>0330-1683947</t>
  </si>
  <si>
    <t>0330-1683948</t>
  </si>
  <si>
    <t>0330-1683949</t>
  </si>
  <si>
    <t>0330-1683950</t>
  </si>
  <si>
    <t>0330-1683969</t>
  </si>
  <si>
    <t>0330-1683960</t>
  </si>
  <si>
    <t>0330-1683963</t>
  </si>
  <si>
    <t>0330-1683964</t>
  </si>
  <si>
    <t>0330-1683965</t>
  </si>
  <si>
    <t>0330-1683967</t>
  </si>
  <si>
    <t>0330-1683968</t>
  </si>
  <si>
    <t>0330-1683961,0330-1683962</t>
  </si>
  <si>
    <t>0330-1683959</t>
  </si>
  <si>
    <t>0330-1683958</t>
  </si>
  <si>
    <t>0330-1683957</t>
  </si>
  <si>
    <t>0330-1683954</t>
  </si>
  <si>
    <t>0330-1683953</t>
  </si>
  <si>
    <t>0330-1683952</t>
  </si>
  <si>
    <t>0330-1683951</t>
  </si>
  <si>
    <t>CTC 1</t>
  </si>
  <si>
    <t>CTC 2</t>
  </si>
  <si>
    <t>CTC 3</t>
  </si>
  <si>
    <t>CTC 4</t>
  </si>
  <si>
    <t>CTC 5</t>
  </si>
  <si>
    <t>CTC 6</t>
  </si>
  <si>
    <t>CTC 7</t>
  </si>
  <si>
    <t>CTC 8</t>
  </si>
  <si>
    <t>CTC 9</t>
  </si>
  <si>
    <t>CTC 10</t>
  </si>
  <si>
    <t>CTR 1</t>
  </si>
  <si>
    <t>CTR 2</t>
  </si>
  <si>
    <t>CTR 3</t>
  </si>
  <si>
    <t>CTR 4</t>
  </si>
  <si>
    <t>CTR 5</t>
  </si>
  <si>
    <t>CTR 6</t>
  </si>
  <si>
    <t>CTR 7</t>
  </si>
  <si>
    <t>CTR 8</t>
  </si>
  <si>
    <t>CTR 9</t>
  </si>
  <si>
    <t>CTR 10</t>
  </si>
  <si>
    <t>CTR 11</t>
  </si>
  <si>
    <t>CTR 12</t>
  </si>
  <si>
    <t>CTR 13</t>
  </si>
  <si>
    <t>CTR 14</t>
  </si>
  <si>
    <t>CTR 15</t>
  </si>
  <si>
    <t>CTR 16</t>
  </si>
  <si>
    <t>CTR 17</t>
  </si>
  <si>
    <t>CTR 18</t>
  </si>
  <si>
    <t>Shahid Shabir Satti</t>
  </si>
  <si>
    <t>Wapda Dispensary</t>
  </si>
  <si>
    <t>0324-8993838</t>
  </si>
  <si>
    <t>Dr Ashraf</t>
  </si>
  <si>
    <t>DR Zain</t>
  </si>
  <si>
    <t>GHD Habib Colony</t>
  </si>
  <si>
    <t>Ni</t>
  </si>
  <si>
    <t>Vest Forst+Haier</t>
  </si>
  <si>
    <t>Vest Rorst</t>
  </si>
  <si>
    <t>SVC</t>
  </si>
  <si>
    <t xml:space="preserve">vest Forst </t>
  </si>
  <si>
    <t xml:space="preserve">Tehsil </t>
  </si>
  <si>
    <t>S.No</t>
  </si>
  <si>
    <t>Total Population:</t>
  </si>
  <si>
    <t>District:RAWALPINDI</t>
  </si>
  <si>
    <t>District:___RAWALPINDI___________________</t>
  </si>
  <si>
    <t>District:_____Rawalpindi</t>
  </si>
  <si>
    <t>District:___Rawalpindi</t>
  </si>
  <si>
    <t>District:_Rawalpindi</t>
  </si>
  <si>
    <t>District Rawalpindi</t>
  </si>
  <si>
    <t>District: ___Rawalpindi</t>
  </si>
  <si>
    <t>District: _Rawalpindi</t>
  </si>
  <si>
    <t>Shahida Bibi</t>
  </si>
  <si>
    <t>Muhammad Imran</t>
  </si>
  <si>
    <t>Farhan Fayaz</t>
  </si>
  <si>
    <t>Arslan Ahmed</t>
  </si>
  <si>
    <t>Nageena Yasmeen</t>
  </si>
  <si>
    <t>Khuram Nazir</t>
  </si>
  <si>
    <t>Zeerak Naseer</t>
  </si>
  <si>
    <t>Ehtisham Khalid</t>
  </si>
  <si>
    <t>Ghulam Muhammad</t>
  </si>
  <si>
    <t>M Safeer</t>
  </si>
  <si>
    <t>Rashida Jabeen</t>
  </si>
  <si>
    <t>Touseef + Sanam</t>
  </si>
  <si>
    <t>Youel Rasheed</t>
  </si>
  <si>
    <t>Zia Hussain</t>
  </si>
  <si>
    <t>Jahanzaib Tariq</t>
  </si>
  <si>
    <t>Tanveer Shahzad</t>
  </si>
  <si>
    <t>M Ikram Waheed</t>
  </si>
  <si>
    <t>Khuram Shahzad</t>
  </si>
  <si>
    <t>Arslan Ali</t>
  </si>
  <si>
    <t>Sher Bahadar</t>
  </si>
  <si>
    <t>Asif Mehmood</t>
  </si>
  <si>
    <t>2-Jan,16-Jan,6-Feb,20-Feb,6-Mar,20-Mar,7-Apr,28-Apr,8-May,22-May,3-Jun,19-Jun,3-Jul,17-Jul,7-Aug,21-Aug,8-Sep,22-Sep,8-Oct,22-Oct,6-Nov,11-Dec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</si>
</sst>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;[Red]0"/>
  </numFmts>
  <fonts count="19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</font>
    <font>
      <sz val="11"/>
      <color theme="1"/>
      <name val="Calibri"/>
    </font>
    <font>
      <sz val="11"/>
      <name val="Calibri"/>
    </font>
    <font>
      <b/>
      <sz val="9"/>
      <color theme="1"/>
      <name val="Calibri"/>
    </font>
    <font>
      <sz val="11"/>
      <color theme="1"/>
      <name val="Calibri"/>
      <scheme val="minor"/>
    </font>
    <font>
      <i/>
      <sz val="11"/>
      <color rgb="FF000000"/>
      <name val="Calibri"/>
    </font>
    <font>
      <b/>
      <sz val="12"/>
      <color theme="1"/>
      <name val="Times New Roman"/>
    </font>
    <font>
      <sz val="12"/>
      <color theme="1"/>
      <name val="Times New Roman"/>
    </font>
    <font>
      <b/>
      <sz val="11"/>
      <color rgb="FF000000"/>
      <name val="Calibri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000000"/>
      <name val="Times New Roman"/>
      <family val="1"/>
    </font>
    <font>
      <b/>
      <u/>
      <sz val="11"/>
      <color theme="1"/>
      <name val="Calibri"/>
      <family val="2"/>
    </font>
    <font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00B0F0"/>
        <bgColor indexed="64"/>
      </patternFill>
    </fill>
  </fills>
  <borders count="2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13" fillId="0" borderId="10">
      <alignment vertical="center"/>
    </xf>
  </cellStyleXfs>
  <cellXfs count="124">
    <xf numFmtId="0" fontId="0" fillId="0" borderId="0" xfId="0" applyFont="1" applyAlignme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/>
    <xf numFmtId="0" fontId="3" fillId="0" borderId="0" xfId="0" applyFont="1" applyAlignment="1">
      <alignment horizontal="center"/>
    </xf>
    <xf numFmtId="0" fontId="2" fillId="0" borderId="6" xfId="0" applyFont="1" applyBorder="1" applyAlignment="1">
      <alignment horizontal="center" vertical="center" wrapText="1" readingOrder="1"/>
    </xf>
    <xf numFmtId="0" fontId="5" fillId="0" borderId="6" xfId="0" quotePrefix="1" applyFont="1" applyBorder="1" applyAlignment="1">
      <alignment horizontal="left" readingOrder="1"/>
    </xf>
    <xf numFmtId="0" fontId="3" fillId="2" borderId="6" xfId="0" applyFont="1" applyFill="1" applyBorder="1" applyAlignment="1">
      <alignment horizontal="center" readingOrder="1"/>
    </xf>
    <xf numFmtId="164" fontId="3" fillId="0" borderId="6" xfId="0" applyNumberFormat="1" applyFont="1" applyBorder="1" applyAlignment="1">
      <alignment horizontal="center" readingOrder="1"/>
    </xf>
    <xf numFmtId="1" fontId="3" fillId="0" borderId="6" xfId="0" applyNumberFormat="1" applyFont="1" applyBorder="1" applyAlignment="1">
      <alignment horizontal="center" readingOrder="1"/>
    </xf>
    <xf numFmtId="0" fontId="3" fillId="0" borderId="6" xfId="0" applyFont="1" applyBorder="1" applyAlignment="1">
      <alignment horizontal="left" readingOrder="1"/>
    </xf>
    <xf numFmtId="0" fontId="3" fillId="2" borderId="6" xfId="0" applyFont="1" applyFill="1" applyBorder="1" applyAlignment="1">
      <alignment horizontal="center" readingOrder="1"/>
    </xf>
    <xf numFmtId="0" fontId="3" fillId="0" borderId="5" xfId="0" applyFont="1" applyBorder="1" applyAlignment="1">
      <alignment horizontal="left" readingOrder="1"/>
    </xf>
    <xf numFmtId="0" fontId="3" fillId="2" borderId="5" xfId="0" applyFont="1" applyFill="1" applyBorder="1" applyAlignment="1">
      <alignment horizontal="center" readingOrder="1"/>
    </xf>
    <xf numFmtId="0" fontId="5" fillId="0" borderId="5" xfId="0" quotePrefix="1" applyFont="1" applyBorder="1" applyAlignment="1">
      <alignment horizontal="left" readingOrder="1"/>
    </xf>
    <xf numFmtId="164" fontId="3" fillId="0" borderId="5" xfId="0" applyNumberFormat="1" applyFont="1" applyBorder="1" applyAlignment="1">
      <alignment horizontal="center" readingOrder="1"/>
    </xf>
    <xf numFmtId="1" fontId="3" fillId="0" borderId="5" xfId="0" applyNumberFormat="1" applyFont="1" applyBorder="1" applyAlignment="1">
      <alignment horizontal="center" readingOrder="1"/>
    </xf>
    <xf numFmtId="0" fontId="3" fillId="0" borderId="0" xfId="0" applyFont="1"/>
    <xf numFmtId="0" fontId="3" fillId="0" borderId="6" xfId="0" applyFont="1" applyBorder="1" applyAlignment="1">
      <alignment horizontal="center" vertical="center" wrapText="1"/>
    </xf>
    <xf numFmtId="0" fontId="3" fillId="0" borderId="6" xfId="0" applyFont="1" applyBorder="1"/>
    <xf numFmtId="0" fontId="3" fillId="0" borderId="6" xfId="0" applyFont="1" applyBorder="1" applyAlignment="1">
      <alignment horizontal="center" vertical="center"/>
    </xf>
    <xf numFmtId="0" fontId="3" fillId="0" borderId="6" xfId="0" applyFont="1" applyBorder="1" applyAlignment="1">
      <alignment horizontal="left" vertical="center"/>
    </xf>
    <xf numFmtId="0" fontId="3" fillId="2" borderId="6" xfId="0" applyFont="1" applyFill="1" applyBorder="1"/>
    <xf numFmtId="0" fontId="3" fillId="3" borderId="6" xfId="0" applyFont="1" applyFill="1" applyBorder="1"/>
    <xf numFmtId="0" fontId="3" fillId="4" borderId="6" xfId="0" applyFont="1" applyFill="1" applyBorder="1"/>
    <xf numFmtId="0" fontId="6" fillId="0" borderId="0" xfId="0" applyFont="1"/>
    <xf numFmtId="0" fontId="3" fillId="2" borderId="6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9" fillId="0" borderId="0" xfId="0" applyFont="1" applyAlignment="1">
      <alignment vertical="center" wrapText="1"/>
    </xf>
    <xf numFmtId="0" fontId="2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1" fontId="3" fillId="0" borderId="6" xfId="0" applyNumberFormat="1" applyFont="1" applyBorder="1" applyAlignment="1">
      <alignment horizontal="center"/>
    </xf>
    <xf numFmtId="1" fontId="3" fillId="4" borderId="6" xfId="0" applyNumberFormat="1" applyFont="1" applyFill="1" applyBorder="1" applyAlignment="1">
      <alignment horizontal="center"/>
    </xf>
    <xf numFmtId="0" fontId="3" fillId="0" borderId="6" xfId="0" applyFont="1" applyBorder="1" applyAlignment="1">
      <alignment horizontal="left"/>
    </xf>
    <xf numFmtId="1" fontId="3" fillId="0" borderId="0" xfId="0" applyNumberFormat="1" applyFont="1"/>
    <xf numFmtId="1" fontId="2" fillId="0" borderId="6" xfId="0" applyNumberFormat="1" applyFont="1" applyBorder="1" applyAlignment="1">
      <alignment horizontal="center" vertical="center" wrapText="1"/>
    </xf>
    <xf numFmtId="1" fontId="3" fillId="0" borderId="6" xfId="0" applyNumberFormat="1" applyFont="1" applyBorder="1"/>
    <xf numFmtId="0" fontId="2" fillId="3" borderId="6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/>
    </xf>
    <xf numFmtId="1" fontId="3" fillId="0" borderId="6" xfId="0" applyNumberFormat="1" applyFont="1" applyBorder="1" applyAlignment="1">
      <alignment horizontal="center" vertical="center"/>
    </xf>
    <xf numFmtId="0" fontId="2" fillId="4" borderId="6" xfId="0" applyFont="1" applyFill="1" applyBorder="1" applyAlignment="1">
      <alignment horizontal="center"/>
    </xf>
    <xf numFmtId="0" fontId="2" fillId="0" borderId="12" xfId="0" applyFont="1" applyBorder="1" applyAlignment="1">
      <alignment vertical="center"/>
    </xf>
    <xf numFmtId="0" fontId="2" fillId="0" borderId="13" xfId="0" applyFont="1" applyBorder="1" applyAlignment="1">
      <alignment horizontal="center" vertical="center" wrapText="1"/>
    </xf>
    <xf numFmtId="1" fontId="3" fillId="0" borderId="5" xfId="0" applyNumberFormat="1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 wrapText="1"/>
    </xf>
    <xf numFmtId="0" fontId="12" fillId="5" borderId="6" xfId="0" applyFont="1" applyFill="1" applyBorder="1" applyAlignment="1">
      <alignment horizontal="left" vertical="top" readingOrder="1"/>
    </xf>
    <xf numFmtId="0" fontId="3" fillId="5" borderId="6" xfId="0" applyFont="1" applyFill="1" applyBorder="1"/>
    <xf numFmtId="1" fontId="3" fillId="5" borderId="6" xfId="0" applyNumberFormat="1" applyFont="1" applyFill="1" applyBorder="1" applyAlignment="1">
      <alignment horizontal="center"/>
    </xf>
    <xf numFmtId="1" fontId="3" fillId="5" borderId="5" xfId="0" applyNumberFormat="1" applyFont="1" applyFill="1" applyBorder="1" applyAlignment="1">
      <alignment horizontal="center" vertical="center"/>
    </xf>
    <xf numFmtId="1" fontId="3" fillId="5" borderId="9" xfId="0" applyNumberFormat="1" applyFont="1" applyFill="1" applyBorder="1" applyAlignment="1">
      <alignment horizontal="center" vertical="center"/>
    </xf>
    <xf numFmtId="1" fontId="0" fillId="5" borderId="14" xfId="0" applyNumberFormat="1" applyFont="1" applyFill="1" applyBorder="1" applyAlignment="1">
      <alignment horizontal="center"/>
    </xf>
    <xf numFmtId="0" fontId="3" fillId="0" borderId="14" xfId="0" applyFont="1" applyBorder="1"/>
    <xf numFmtId="0" fontId="3" fillId="0" borderId="11" xfId="0" applyFont="1" applyBorder="1"/>
    <xf numFmtId="0" fontId="0" fillId="0" borderId="0" xfId="0" applyFont="1" applyAlignment="1">
      <alignment horizontal="center"/>
    </xf>
    <xf numFmtId="0" fontId="0" fillId="0" borderId="0" xfId="0" applyFont="1" applyAlignment="1"/>
    <xf numFmtId="0" fontId="3" fillId="0" borderId="14" xfId="0" applyFont="1" applyBorder="1" applyAlignment="1">
      <alignment horizontal="center"/>
    </xf>
    <xf numFmtId="0" fontId="0" fillId="0" borderId="14" xfId="0" applyFont="1" applyBorder="1" applyAlignment="1"/>
    <xf numFmtId="0" fontId="3" fillId="0" borderId="14" xfId="0" applyFont="1" applyBorder="1" applyAlignment="1">
      <alignment horizontal="center" vertical="center"/>
    </xf>
    <xf numFmtId="0" fontId="3" fillId="0" borderId="14" xfId="0" applyFont="1" applyBorder="1" applyAlignment="1"/>
    <xf numFmtId="0" fontId="15" fillId="3" borderId="6" xfId="0" applyFont="1" applyFill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/>
    </xf>
    <xf numFmtId="0" fontId="11" fillId="2" borderId="6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11" fillId="3" borderId="6" xfId="0" applyFont="1" applyFill="1" applyBorder="1" applyAlignment="1">
      <alignment horizontal="center" vertical="center"/>
    </xf>
    <xf numFmtId="3" fontId="3" fillId="3" borderId="6" xfId="0" applyNumberFormat="1" applyFont="1" applyFill="1" applyBorder="1" applyAlignment="1">
      <alignment horizontal="center" vertical="center"/>
    </xf>
    <xf numFmtId="0" fontId="15" fillId="2" borderId="6" xfId="0" applyFont="1" applyFill="1" applyBorder="1" applyAlignment="1">
      <alignment horizontal="center" vertical="center" wrapText="1"/>
    </xf>
    <xf numFmtId="0" fontId="12" fillId="0" borderId="0" xfId="0" applyFont="1" applyAlignment="1">
      <alignment horizontal="left"/>
    </xf>
    <xf numFmtId="164" fontId="0" fillId="0" borderId="0" xfId="0" applyNumberFormat="1" applyFont="1" applyAlignment="1"/>
    <xf numFmtId="0" fontId="12" fillId="0" borderId="0" xfId="0" applyFont="1"/>
    <xf numFmtId="1" fontId="2" fillId="0" borderId="0" xfId="0" applyNumberFormat="1" applyFont="1"/>
    <xf numFmtId="0" fontId="2" fillId="0" borderId="11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/>
    </xf>
    <xf numFmtId="0" fontId="1" fillId="0" borderId="14" xfId="0" applyFont="1" applyBorder="1" applyAlignment="1"/>
    <xf numFmtId="0" fontId="14" fillId="0" borderId="14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/>
    </xf>
    <xf numFmtId="0" fontId="0" fillId="0" borderId="14" xfId="0" applyBorder="1" applyAlignment="1"/>
    <xf numFmtId="0" fontId="12" fillId="0" borderId="6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2" fillId="4" borderId="11" xfId="0" applyFont="1" applyFill="1" applyBorder="1" applyAlignment="1">
      <alignment horizontal="center"/>
    </xf>
    <xf numFmtId="0" fontId="3" fillId="4" borderId="14" xfId="0" applyFont="1" applyFill="1" applyBorder="1"/>
    <xf numFmtId="0" fontId="12" fillId="0" borderId="14" xfId="0" applyFont="1" applyBorder="1" applyAlignment="1">
      <alignment horizontal="center" vertical="center"/>
    </xf>
    <xf numFmtId="1" fontId="3" fillId="0" borderId="11" xfId="0" applyNumberFormat="1" applyFont="1" applyBorder="1" applyAlignment="1">
      <alignment horizontal="center"/>
    </xf>
    <xf numFmtId="0" fontId="2" fillId="0" borderId="14" xfId="0" applyFont="1" applyBorder="1" applyAlignment="1">
      <alignment horizontal="center" vertical="center" wrapText="1"/>
    </xf>
    <xf numFmtId="0" fontId="2" fillId="4" borderId="14" xfId="0" applyFont="1" applyFill="1" applyBorder="1" applyAlignment="1">
      <alignment horizontal="center"/>
    </xf>
    <xf numFmtId="0" fontId="2" fillId="0" borderId="20" xfId="0" applyFont="1" applyBorder="1" applyAlignment="1">
      <alignment vertical="center" wrapText="1"/>
    </xf>
    <xf numFmtId="0" fontId="3" fillId="0" borderId="17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 readingOrder="1"/>
    </xf>
    <xf numFmtId="0" fontId="4" fillId="0" borderId="3" xfId="0" applyFont="1" applyBorder="1"/>
    <xf numFmtId="0" fontId="4" fillId="0" borderId="4" xfId="0" applyFont="1" applyBorder="1"/>
    <xf numFmtId="0" fontId="2" fillId="0" borderId="1" xfId="0" applyFont="1" applyBorder="1" applyAlignment="1">
      <alignment horizontal="center" vertical="center" wrapText="1" readingOrder="1"/>
    </xf>
    <xf numFmtId="0" fontId="4" fillId="0" borderId="5" xfId="0" applyFont="1" applyBorder="1"/>
    <xf numFmtId="0" fontId="2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0" fillId="0" borderId="0" xfId="0" applyFont="1" applyAlignment="1"/>
    <xf numFmtId="0" fontId="17" fillId="0" borderId="0" xfId="0" applyFont="1" applyAlignment="1"/>
    <xf numFmtId="0" fontId="2" fillId="0" borderId="10" xfId="0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16" fillId="0" borderId="8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14" fillId="0" borderId="15" xfId="0" applyFont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0" fontId="14" fillId="0" borderId="19" xfId="0" applyFont="1" applyBorder="1" applyAlignment="1">
      <alignment horizontal="center" vertical="center"/>
    </xf>
    <xf numFmtId="0" fontId="18" fillId="0" borderId="10" xfId="0" applyFont="1" applyBorder="1" applyAlignment="1">
      <alignment horizontal="center"/>
    </xf>
    <xf numFmtId="0" fontId="2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4" fillId="0" borderId="10" xfId="0" applyFont="1" applyBorder="1"/>
    <xf numFmtId="0" fontId="4" fillId="0" borderId="17" xfId="0" applyFont="1" applyBorder="1"/>
    <xf numFmtId="0" fontId="4" fillId="0" borderId="9" xfId="0" applyFont="1" applyBorder="1"/>
    <xf numFmtId="0" fontId="2" fillId="0" borderId="21" xfId="0" applyFont="1" applyBorder="1" applyAlignment="1">
      <alignment horizontal="center" vertical="center"/>
    </xf>
    <xf numFmtId="0" fontId="4" fillId="0" borderId="7" xfId="0" applyFont="1" applyBorder="1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" fontId="3" fillId="2" borderId="6" xfId="0" applyNumberFormat="1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53"/>
  <sheetViews>
    <sheetView topLeftCell="C18" workbookViewId="0">
      <selection activeCell="E38" sqref="E38"/>
    </sheetView>
  </sheetViews>
  <sheetFormatPr defaultColWidth="14.453125" defaultRowHeight="15" customHeight="1"/>
  <cols>
    <col min="1" max="1" width="23.1796875" customWidth="1"/>
    <col min="2" max="2" width="7" customWidth="1"/>
    <col min="3" max="3" width="27.1796875" customWidth="1"/>
    <col min="4" max="4" width="39.54296875" customWidth="1"/>
    <col min="5" max="5" width="14.7265625" customWidth="1"/>
    <col min="6" max="6" width="9" customWidth="1"/>
    <col min="7" max="7" width="9.1796875" customWidth="1"/>
    <col min="8" max="8" width="7" customWidth="1"/>
    <col min="9" max="10" width="8.1796875" customWidth="1"/>
    <col min="11" max="11" width="10.26953125" customWidth="1"/>
    <col min="12" max="12" width="12.26953125" customWidth="1"/>
    <col min="13" max="26" width="8.7265625" customWidth="1"/>
  </cols>
  <sheetData>
    <row r="1" spans="1:12" ht="14.5">
      <c r="A1" s="99" t="s">
        <v>0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</row>
    <row r="2" spans="1:12" ht="14.5">
      <c r="A2" s="100" t="s">
        <v>391</v>
      </c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0"/>
    </row>
    <row r="3" spans="1:12" ht="14.5">
      <c r="A3" s="68"/>
      <c r="B3" s="1"/>
      <c r="C3" s="2"/>
      <c r="D3" s="70" t="s">
        <v>390</v>
      </c>
      <c r="E3" s="71">
        <v>1119915.405</v>
      </c>
      <c r="F3" s="1"/>
      <c r="G3" s="1"/>
      <c r="H3" s="1"/>
      <c r="I3" s="1"/>
      <c r="J3" s="1"/>
      <c r="K3" s="1"/>
    </row>
    <row r="4" spans="1:12" ht="14.5">
      <c r="A4" s="4"/>
      <c r="B4" s="4"/>
      <c r="C4" s="4"/>
      <c r="D4" s="4"/>
      <c r="E4" s="4"/>
      <c r="F4" s="4"/>
      <c r="G4" s="4"/>
      <c r="H4" s="4"/>
      <c r="I4" s="4"/>
      <c r="J4" s="4"/>
      <c r="K4" s="4"/>
    </row>
    <row r="5" spans="1:12" ht="14.5">
      <c r="A5" s="97" t="s">
        <v>1</v>
      </c>
      <c r="B5" s="97" t="s">
        <v>2</v>
      </c>
      <c r="C5" s="97" t="s">
        <v>3</v>
      </c>
      <c r="D5" s="97" t="s">
        <v>4</v>
      </c>
      <c r="E5" s="97" t="s">
        <v>5</v>
      </c>
      <c r="F5" s="94" t="s">
        <v>6</v>
      </c>
      <c r="G5" s="95"/>
      <c r="H5" s="95"/>
      <c r="I5" s="95"/>
      <c r="J5" s="96"/>
      <c r="K5" s="97" t="s">
        <v>7</v>
      </c>
      <c r="L5" s="97" t="s">
        <v>8</v>
      </c>
    </row>
    <row r="6" spans="1:12" ht="29">
      <c r="A6" s="98"/>
      <c r="B6" s="98"/>
      <c r="C6" s="98"/>
      <c r="D6" s="98"/>
      <c r="E6" s="98"/>
      <c r="F6" s="5" t="s">
        <v>9</v>
      </c>
      <c r="G6" s="5" t="s">
        <v>10</v>
      </c>
      <c r="H6" s="5" t="s">
        <v>11</v>
      </c>
      <c r="I6" s="5" t="s">
        <v>12</v>
      </c>
      <c r="J6" s="5" t="s">
        <v>13</v>
      </c>
      <c r="K6" s="98"/>
      <c r="L6" s="98"/>
    </row>
    <row r="7" spans="1:12" ht="15.75" customHeight="1">
      <c r="A7" s="12" t="s">
        <v>15</v>
      </c>
      <c r="B7" s="13">
        <v>1</v>
      </c>
      <c r="C7" s="14" t="s">
        <v>16</v>
      </c>
      <c r="D7" s="14" t="s">
        <v>16</v>
      </c>
      <c r="E7" s="15">
        <v>40208.984250000001</v>
      </c>
      <c r="F7" s="16">
        <f t="shared" ref="F7:F34" si="0">E7*0.035</f>
        <v>1407.3144487500001</v>
      </c>
      <c r="G7" s="16">
        <f t="shared" ref="G7:G34" si="1">F7*0.924</f>
        <v>1300.3585506450002</v>
      </c>
      <c r="H7" s="16">
        <f t="shared" ref="H7:H34" si="2">E7*0.14</f>
        <v>5629.2577950000004</v>
      </c>
      <c r="I7" s="16">
        <f t="shared" ref="I7:I34" si="3">G7*1.02</f>
        <v>1326.3657216579002</v>
      </c>
      <c r="J7" s="16">
        <f t="shared" ref="J7:J34" si="4">E7*0.22</f>
        <v>8845.9765349999998</v>
      </c>
      <c r="K7" s="12"/>
      <c r="L7" s="12" t="s">
        <v>14</v>
      </c>
    </row>
    <row r="8" spans="1:12" ht="15.75" customHeight="1">
      <c r="A8" s="10" t="s">
        <v>15</v>
      </c>
      <c r="B8" s="7">
        <v>2</v>
      </c>
      <c r="C8" s="6" t="s">
        <v>17</v>
      </c>
      <c r="D8" s="6" t="s">
        <v>17</v>
      </c>
      <c r="E8" s="8">
        <v>39880.069170000002</v>
      </c>
      <c r="F8" s="9">
        <f t="shared" si="0"/>
        <v>1395.8024209500002</v>
      </c>
      <c r="G8" s="9">
        <f t="shared" si="1"/>
        <v>1289.7214369578003</v>
      </c>
      <c r="H8" s="9">
        <f t="shared" si="2"/>
        <v>5583.2096838000007</v>
      </c>
      <c r="I8" s="9">
        <f t="shared" si="3"/>
        <v>1315.5158656969563</v>
      </c>
      <c r="J8" s="9">
        <f t="shared" si="4"/>
        <v>8773.6152173999999</v>
      </c>
      <c r="K8" s="10"/>
      <c r="L8" s="10" t="s">
        <v>14</v>
      </c>
    </row>
    <row r="9" spans="1:12" ht="15.75" customHeight="1">
      <c r="A9" s="10" t="s">
        <v>15</v>
      </c>
      <c r="B9" s="7">
        <v>3</v>
      </c>
      <c r="C9" s="6" t="s">
        <v>18</v>
      </c>
      <c r="D9" s="6" t="s">
        <v>18</v>
      </c>
      <c r="E9" s="8">
        <v>33079.328205000005</v>
      </c>
      <c r="F9" s="9">
        <f t="shared" si="0"/>
        <v>1157.7764871750003</v>
      </c>
      <c r="G9" s="9">
        <f t="shared" si="1"/>
        <v>1069.7854741497003</v>
      </c>
      <c r="H9" s="9">
        <f t="shared" si="2"/>
        <v>4631.1059487000011</v>
      </c>
      <c r="I9" s="9">
        <f t="shared" si="3"/>
        <v>1091.1811836326945</v>
      </c>
      <c r="J9" s="9">
        <f t="shared" si="4"/>
        <v>7277.4522051000013</v>
      </c>
      <c r="K9" s="10"/>
      <c r="L9" s="10" t="s">
        <v>14</v>
      </c>
    </row>
    <row r="10" spans="1:12" ht="15.75" customHeight="1">
      <c r="A10" s="10" t="s">
        <v>15</v>
      </c>
      <c r="B10" s="13">
        <v>4</v>
      </c>
      <c r="C10" s="6" t="s">
        <v>19</v>
      </c>
      <c r="D10" s="6" t="s">
        <v>19</v>
      </c>
      <c r="E10" s="8">
        <v>23767.447110000001</v>
      </c>
      <c r="F10" s="9">
        <f t="shared" si="0"/>
        <v>831.86064885000008</v>
      </c>
      <c r="G10" s="9">
        <f t="shared" si="1"/>
        <v>768.63923953740016</v>
      </c>
      <c r="H10" s="9">
        <f t="shared" si="2"/>
        <v>3327.4425954000003</v>
      </c>
      <c r="I10" s="9">
        <f t="shared" si="3"/>
        <v>784.01202432814819</v>
      </c>
      <c r="J10" s="9">
        <f t="shared" si="4"/>
        <v>5228.8383641999999</v>
      </c>
      <c r="K10" s="10"/>
      <c r="L10" s="10" t="s">
        <v>14</v>
      </c>
    </row>
    <row r="11" spans="1:12" ht="15.75" customHeight="1">
      <c r="A11" s="10" t="s">
        <v>15</v>
      </c>
      <c r="B11" s="11">
        <v>5</v>
      </c>
      <c r="C11" s="6" t="s">
        <v>20</v>
      </c>
      <c r="D11" s="6" t="s">
        <v>20</v>
      </c>
      <c r="E11" s="8">
        <v>22275.732885000001</v>
      </c>
      <c r="F11" s="9">
        <f t="shared" si="0"/>
        <v>779.65065097500008</v>
      </c>
      <c r="G11" s="9">
        <f t="shared" si="1"/>
        <v>720.39720150090011</v>
      </c>
      <c r="H11" s="9">
        <f t="shared" si="2"/>
        <v>3118.6026039000003</v>
      </c>
      <c r="I11" s="9">
        <f t="shared" si="3"/>
        <v>734.80514553091814</v>
      </c>
      <c r="J11" s="9">
        <f t="shared" si="4"/>
        <v>4900.6612347</v>
      </c>
      <c r="K11" s="10"/>
      <c r="L11" s="10" t="s">
        <v>14</v>
      </c>
    </row>
    <row r="12" spans="1:12" ht="15.75" customHeight="1">
      <c r="A12" s="10" t="s">
        <v>15</v>
      </c>
      <c r="B12" s="11">
        <v>6</v>
      </c>
      <c r="C12" s="6" t="s">
        <v>21</v>
      </c>
      <c r="D12" s="6" t="s">
        <v>21</v>
      </c>
      <c r="E12" s="8">
        <v>18229.655715000001</v>
      </c>
      <c r="F12" s="9">
        <f t="shared" si="0"/>
        <v>638.0379500250001</v>
      </c>
      <c r="G12" s="9">
        <f t="shared" si="1"/>
        <v>589.54706582310007</v>
      </c>
      <c r="H12" s="9">
        <f t="shared" si="2"/>
        <v>2552.1518001000004</v>
      </c>
      <c r="I12" s="9">
        <f t="shared" si="3"/>
        <v>601.33800713956214</v>
      </c>
      <c r="J12" s="9">
        <f t="shared" si="4"/>
        <v>4010.5242573</v>
      </c>
      <c r="K12" s="10"/>
      <c r="L12" s="10" t="s">
        <v>14</v>
      </c>
    </row>
    <row r="13" spans="1:12" ht="15.75" customHeight="1">
      <c r="A13" s="10" t="s">
        <v>15</v>
      </c>
      <c r="B13" s="13">
        <v>7</v>
      </c>
      <c r="C13" s="6" t="s">
        <v>22</v>
      </c>
      <c r="D13" s="6" t="s">
        <v>22</v>
      </c>
      <c r="E13" s="8">
        <v>39442.569945000003</v>
      </c>
      <c r="F13" s="9">
        <f t="shared" si="0"/>
        <v>1380.4899480750003</v>
      </c>
      <c r="G13" s="9">
        <f t="shared" si="1"/>
        <v>1275.5727120213003</v>
      </c>
      <c r="H13" s="9">
        <f t="shared" si="2"/>
        <v>5521.959792300001</v>
      </c>
      <c r="I13" s="9">
        <f t="shared" si="3"/>
        <v>1301.0841662617263</v>
      </c>
      <c r="J13" s="9">
        <f t="shared" si="4"/>
        <v>8677.3653879000012</v>
      </c>
      <c r="K13" s="10"/>
      <c r="L13" s="10" t="s">
        <v>14</v>
      </c>
    </row>
    <row r="14" spans="1:12" ht="15.75" customHeight="1">
      <c r="A14" s="10" t="s">
        <v>15</v>
      </c>
      <c r="B14" s="11">
        <v>8</v>
      </c>
      <c r="C14" s="6" t="s">
        <v>23</v>
      </c>
      <c r="D14" s="6" t="s">
        <v>23</v>
      </c>
      <c r="E14" s="8">
        <v>40230.068550000004</v>
      </c>
      <c r="F14" s="9">
        <f t="shared" si="0"/>
        <v>1408.0523992500002</v>
      </c>
      <c r="G14" s="9">
        <f t="shared" si="1"/>
        <v>1301.0404169070002</v>
      </c>
      <c r="H14" s="9">
        <f t="shared" si="2"/>
        <v>5632.2095970000009</v>
      </c>
      <c r="I14" s="9">
        <f t="shared" si="3"/>
        <v>1327.0612252451403</v>
      </c>
      <c r="J14" s="9">
        <f t="shared" si="4"/>
        <v>8850.6150810000017</v>
      </c>
      <c r="K14" s="10"/>
      <c r="L14" s="10" t="s">
        <v>14</v>
      </c>
    </row>
    <row r="15" spans="1:12" ht="15.75" customHeight="1">
      <c r="A15" s="10" t="s">
        <v>15</v>
      </c>
      <c r="B15" s="11">
        <v>9</v>
      </c>
      <c r="C15" s="6" t="s">
        <v>24</v>
      </c>
      <c r="D15" s="6" t="s">
        <v>24</v>
      </c>
      <c r="E15" s="8">
        <v>34322.247690000004</v>
      </c>
      <c r="F15" s="9">
        <f t="shared" si="0"/>
        <v>1201.2786691500003</v>
      </c>
      <c r="G15" s="9">
        <f t="shared" si="1"/>
        <v>1109.9814902946002</v>
      </c>
      <c r="H15" s="9">
        <f t="shared" si="2"/>
        <v>4805.1146766000011</v>
      </c>
      <c r="I15" s="9">
        <f t="shared" si="3"/>
        <v>1132.1811201004923</v>
      </c>
      <c r="J15" s="9">
        <f t="shared" si="4"/>
        <v>7550.8944918000007</v>
      </c>
      <c r="K15" s="10"/>
      <c r="L15" s="10" t="s">
        <v>14</v>
      </c>
    </row>
    <row r="16" spans="1:12" ht="15.75" customHeight="1">
      <c r="A16" s="10" t="s">
        <v>15</v>
      </c>
      <c r="B16" s="13">
        <v>10</v>
      </c>
      <c r="C16" s="6" t="s">
        <v>25</v>
      </c>
      <c r="D16" s="6" t="s">
        <v>25</v>
      </c>
      <c r="E16" s="8">
        <v>28553.583210000004</v>
      </c>
      <c r="F16" s="9">
        <f t="shared" si="0"/>
        <v>999.37541235000026</v>
      </c>
      <c r="G16" s="9">
        <f t="shared" si="1"/>
        <v>923.42288101140025</v>
      </c>
      <c r="H16" s="9">
        <f t="shared" si="2"/>
        <v>3997.501649400001</v>
      </c>
      <c r="I16" s="9">
        <f t="shared" si="3"/>
        <v>941.89133863162829</v>
      </c>
      <c r="J16" s="9">
        <f t="shared" si="4"/>
        <v>6281.788306200001</v>
      </c>
      <c r="K16" s="10"/>
      <c r="L16" s="10" t="s">
        <v>14</v>
      </c>
    </row>
    <row r="17" spans="1:26" ht="15.75" customHeight="1">
      <c r="A17" s="10" t="s">
        <v>15</v>
      </c>
      <c r="B17" s="11">
        <v>11</v>
      </c>
      <c r="C17" s="6" t="s">
        <v>26</v>
      </c>
      <c r="D17" s="6" t="s">
        <v>26</v>
      </c>
      <c r="E17" s="8">
        <v>40871.031270000007</v>
      </c>
      <c r="F17" s="9">
        <f t="shared" si="0"/>
        <v>1430.4860944500003</v>
      </c>
      <c r="G17" s="9">
        <f t="shared" si="1"/>
        <v>1321.7691512718004</v>
      </c>
      <c r="H17" s="9">
        <f t="shared" si="2"/>
        <v>5721.9443778000013</v>
      </c>
      <c r="I17" s="9">
        <f t="shared" si="3"/>
        <v>1348.2045342972365</v>
      </c>
      <c r="J17" s="9">
        <f t="shared" si="4"/>
        <v>8991.6268794000007</v>
      </c>
      <c r="K17" s="10"/>
      <c r="L17" s="10" t="s">
        <v>14</v>
      </c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 spans="1:26" ht="15.75" customHeight="1">
      <c r="A18" s="10" t="s">
        <v>15</v>
      </c>
      <c r="B18" s="11">
        <v>12</v>
      </c>
      <c r="C18" s="6" t="s">
        <v>27</v>
      </c>
      <c r="D18" s="6" t="s">
        <v>27</v>
      </c>
      <c r="E18" s="8">
        <v>40756.121835000005</v>
      </c>
      <c r="F18" s="9">
        <f t="shared" si="0"/>
        <v>1426.4642642250003</v>
      </c>
      <c r="G18" s="9">
        <f t="shared" si="1"/>
        <v>1318.0529801439004</v>
      </c>
      <c r="H18" s="9">
        <f t="shared" si="2"/>
        <v>5705.8570569000012</v>
      </c>
      <c r="I18" s="9">
        <f t="shared" si="3"/>
        <v>1344.4140397467784</v>
      </c>
      <c r="J18" s="9">
        <f t="shared" si="4"/>
        <v>8966.3468037000021</v>
      </c>
      <c r="K18" s="10"/>
      <c r="L18" s="10" t="s">
        <v>14</v>
      </c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 spans="1:26" ht="15.75" customHeight="1">
      <c r="A19" s="10" t="s">
        <v>15</v>
      </c>
      <c r="B19" s="13">
        <v>13</v>
      </c>
      <c r="C19" s="6" t="s">
        <v>28</v>
      </c>
      <c r="D19" s="6" t="s">
        <v>28</v>
      </c>
      <c r="E19" s="8">
        <v>41721.782775</v>
      </c>
      <c r="F19" s="9">
        <f t="shared" si="0"/>
        <v>1460.2623971250002</v>
      </c>
      <c r="G19" s="9">
        <f t="shared" si="1"/>
        <v>1349.2824549435002</v>
      </c>
      <c r="H19" s="9">
        <f t="shared" si="2"/>
        <v>5841.0495885000009</v>
      </c>
      <c r="I19" s="9">
        <f t="shared" si="3"/>
        <v>1376.2681040423702</v>
      </c>
      <c r="J19" s="9">
        <f t="shared" si="4"/>
        <v>9178.7922104999998</v>
      </c>
      <c r="K19" s="10"/>
      <c r="L19" s="10" t="s">
        <v>14</v>
      </c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 spans="1:26" ht="15.75" customHeight="1">
      <c r="A20" s="10" t="s">
        <v>15</v>
      </c>
      <c r="B20" s="11">
        <v>14</v>
      </c>
      <c r="C20" s="6" t="s">
        <v>29</v>
      </c>
      <c r="D20" s="6" t="s">
        <v>29</v>
      </c>
      <c r="E20" s="8">
        <v>34724.957820000003</v>
      </c>
      <c r="F20" s="9">
        <f t="shared" si="0"/>
        <v>1215.3735237000003</v>
      </c>
      <c r="G20" s="9">
        <f t="shared" si="1"/>
        <v>1123.0051358988003</v>
      </c>
      <c r="H20" s="9">
        <f t="shared" si="2"/>
        <v>4861.4940948000012</v>
      </c>
      <c r="I20" s="9">
        <f t="shared" si="3"/>
        <v>1145.4652386167763</v>
      </c>
      <c r="J20" s="9">
        <f t="shared" si="4"/>
        <v>7639.490720400001</v>
      </c>
      <c r="K20" s="10"/>
      <c r="L20" s="10" t="s">
        <v>14</v>
      </c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 spans="1:26" ht="15.75" customHeight="1">
      <c r="A21" s="10" t="s">
        <v>15</v>
      </c>
      <c r="B21" s="11">
        <v>15</v>
      </c>
      <c r="C21" s="6" t="s">
        <v>30</v>
      </c>
      <c r="D21" s="6" t="s">
        <v>30</v>
      </c>
      <c r="E21" s="8">
        <v>45690.902249999999</v>
      </c>
      <c r="F21" s="9">
        <f t="shared" si="0"/>
        <v>1599.1815787500002</v>
      </c>
      <c r="G21" s="9">
        <f t="shared" si="1"/>
        <v>1477.6437787650002</v>
      </c>
      <c r="H21" s="9">
        <f t="shared" si="2"/>
        <v>6396.7263150000008</v>
      </c>
      <c r="I21" s="9">
        <f t="shared" si="3"/>
        <v>1507.1966543403003</v>
      </c>
      <c r="J21" s="9">
        <f t="shared" si="4"/>
        <v>10051.998495</v>
      </c>
      <c r="K21" s="10"/>
      <c r="L21" s="10" t="s">
        <v>14</v>
      </c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spans="1:26" ht="15.75" customHeight="1">
      <c r="A22" s="10" t="s">
        <v>15</v>
      </c>
      <c r="B22" s="13">
        <v>16</v>
      </c>
      <c r="C22" s="6" t="s">
        <v>31</v>
      </c>
      <c r="D22" s="6" t="s">
        <v>31</v>
      </c>
      <c r="E22" s="8">
        <v>86486.914320000011</v>
      </c>
      <c r="F22" s="9">
        <f t="shared" si="0"/>
        <v>3027.0420012000009</v>
      </c>
      <c r="G22" s="9">
        <f t="shared" si="1"/>
        <v>2796.986809108801</v>
      </c>
      <c r="H22" s="9">
        <f t="shared" si="2"/>
        <v>12108.168004800003</v>
      </c>
      <c r="I22" s="9">
        <f t="shared" si="3"/>
        <v>2852.9265452909772</v>
      </c>
      <c r="J22" s="9">
        <f t="shared" si="4"/>
        <v>19027.121150400002</v>
      </c>
      <c r="K22" s="10"/>
      <c r="L22" s="10" t="s">
        <v>14</v>
      </c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spans="1:26" ht="15.75" customHeight="1">
      <c r="A23" s="10" t="s">
        <v>15</v>
      </c>
      <c r="B23" s="11">
        <v>17</v>
      </c>
      <c r="C23" s="6" t="s">
        <v>32</v>
      </c>
      <c r="D23" s="6" t="s">
        <v>32</v>
      </c>
      <c r="E23" s="8">
        <v>39324.497865000005</v>
      </c>
      <c r="F23" s="9">
        <f t="shared" si="0"/>
        <v>1376.3574252750002</v>
      </c>
      <c r="G23" s="9">
        <f t="shared" si="1"/>
        <v>1271.7542609541003</v>
      </c>
      <c r="H23" s="9">
        <f t="shared" si="2"/>
        <v>5505.4297011000008</v>
      </c>
      <c r="I23" s="9">
        <f t="shared" si="3"/>
        <v>1297.1893461731825</v>
      </c>
      <c r="J23" s="9">
        <f t="shared" si="4"/>
        <v>8651.3895303000008</v>
      </c>
      <c r="K23" s="10"/>
      <c r="L23" s="10" t="s">
        <v>14</v>
      </c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spans="1:26" ht="15.75" customHeight="1">
      <c r="A24" s="10" t="s">
        <v>15</v>
      </c>
      <c r="B24" s="11">
        <v>18</v>
      </c>
      <c r="C24" s="6" t="s">
        <v>33</v>
      </c>
      <c r="D24" s="6" t="s">
        <v>33</v>
      </c>
      <c r="E24" s="8">
        <v>37855.976370000004</v>
      </c>
      <c r="F24" s="9">
        <f t="shared" si="0"/>
        <v>1324.9591729500003</v>
      </c>
      <c r="G24" s="9">
        <f t="shared" si="1"/>
        <v>1224.2622758058003</v>
      </c>
      <c r="H24" s="9">
        <f t="shared" si="2"/>
        <v>5299.8366918000011</v>
      </c>
      <c r="I24" s="9">
        <f t="shared" si="3"/>
        <v>1248.7475213219163</v>
      </c>
      <c r="J24" s="9">
        <f t="shared" si="4"/>
        <v>8328.3148014000017</v>
      </c>
      <c r="K24" s="10"/>
      <c r="L24" s="10" t="s">
        <v>14</v>
      </c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spans="1:26" ht="15.75" customHeight="1">
      <c r="A25" s="10" t="s">
        <v>15</v>
      </c>
      <c r="B25" s="13">
        <v>19</v>
      </c>
      <c r="C25" s="6" t="s">
        <v>34</v>
      </c>
      <c r="D25" s="6" t="s">
        <v>34</v>
      </c>
      <c r="E25" s="8">
        <v>40449.345270000005</v>
      </c>
      <c r="F25" s="9">
        <f t="shared" si="0"/>
        <v>1415.7270844500003</v>
      </c>
      <c r="G25" s="9">
        <f t="shared" si="1"/>
        <v>1308.1318260318003</v>
      </c>
      <c r="H25" s="9">
        <f t="shared" si="2"/>
        <v>5662.9083378000014</v>
      </c>
      <c r="I25" s="9">
        <f t="shared" si="3"/>
        <v>1334.2944625524362</v>
      </c>
      <c r="J25" s="9">
        <f t="shared" si="4"/>
        <v>8898.8559594000017</v>
      </c>
      <c r="K25" s="10"/>
      <c r="L25" s="10" t="s">
        <v>14</v>
      </c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 spans="1:26" ht="15.75" customHeight="1">
      <c r="A26" s="10" t="s">
        <v>15</v>
      </c>
      <c r="B26" s="11">
        <v>20</v>
      </c>
      <c r="C26" s="6" t="s">
        <v>35</v>
      </c>
      <c r="D26" s="6" t="s">
        <v>35</v>
      </c>
      <c r="E26" s="8">
        <v>41136.693450000006</v>
      </c>
      <c r="F26" s="9">
        <f t="shared" si="0"/>
        <v>1439.7842707500004</v>
      </c>
      <c r="G26" s="9">
        <f t="shared" si="1"/>
        <v>1330.3606661730005</v>
      </c>
      <c r="H26" s="9">
        <f t="shared" si="2"/>
        <v>5759.1370830000014</v>
      </c>
      <c r="I26" s="9">
        <f t="shared" si="3"/>
        <v>1356.9678794964605</v>
      </c>
      <c r="J26" s="9">
        <f t="shared" si="4"/>
        <v>9050.072559000002</v>
      </c>
      <c r="K26" s="10"/>
      <c r="L26" s="10" t="s">
        <v>14</v>
      </c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 spans="1:26" ht="15.75" customHeight="1">
      <c r="A27" s="10" t="s">
        <v>15</v>
      </c>
      <c r="B27" s="11">
        <v>21</v>
      </c>
      <c r="C27" s="6" t="s">
        <v>36</v>
      </c>
      <c r="D27" s="6" t="s">
        <v>36</v>
      </c>
      <c r="E27" s="8">
        <v>42707.4738</v>
      </c>
      <c r="F27" s="9">
        <f t="shared" si="0"/>
        <v>1494.7615830000002</v>
      </c>
      <c r="G27" s="9">
        <f t="shared" si="1"/>
        <v>1381.1597026920003</v>
      </c>
      <c r="H27" s="9">
        <f t="shared" si="2"/>
        <v>5979.0463320000008</v>
      </c>
      <c r="I27" s="9">
        <f t="shared" si="3"/>
        <v>1408.7828967458404</v>
      </c>
      <c r="J27" s="9">
        <f t="shared" si="4"/>
        <v>9395.6442360000001</v>
      </c>
      <c r="K27" s="10"/>
      <c r="L27" s="10" t="s">
        <v>14</v>
      </c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 spans="1:26" ht="15.75" customHeight="1">
      <c r="A28" s="10" t="s">
        <v>15</v>
      </c>
      <c r="B28" s="13">
        <v>22</v>
      </c>
      <c r="C28" s="6" t="s">
        <v>37</v>
      </c>
      <c r="D28" s="6" t="s">
        <v>37</v>
      </c>
      <c r="E28" s="8">
        <v>39007.179150000004</v>
      </c>
      <c r="F28" s="9">
        <f t="shared" si="0"/>
        <v>1365.2512702500003</v>
      </c>
      <c r="G28" s="9">
        <f t="shared" si="1"/>
        <v>1261.4921737110003</v>
      </c>
      <c r="H28" s="9">
        <f t="shared" si="2"/>
        <v>5461.0050810000012</v>
      </c>
      <c r="I28" s="9">
        <f t="shared" si="3"/>
        <v>1286.7220171852202</v>
      </c>
      <c r="J28" s="9">
        <f t="shared" si="4"/>
        <v>8581.5794130000013</v>
      </c>
      <c r="K28" s="10"/>
      <c r="L28" s="10" t="s">
        <v>14</v>
      </c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 spans="1:26" ht="15.75" customHeight="1">
      <c r="A29" s="10" t="s">
        <v>15</v>
      </c>
      <c r="B29" s="11">
        <v>23</v>
      </c>
      <c r="C29" s="6" t="s">
        <v>38</v>
      </c>
      <c r="D29" s="6" t="s">
        <v>38</v>
      </c>
      <c r="E29" s="8">
        <v>43288.346265000007</v>
      </c>
      <c r="F29" s="9">
        <f t="shared" si="0"/>
        <v>1515.0921192750004</v>
      </c>
      <c r="G29" s="9">
        <f t="shared" si="1"/>
        <v>1399.9451182101004</v>
      </c>
      <c r="H29" s="9">
        <f t="shared" si="2"/>
        <v>6060.3684771000017</v>
      </c>
      <c r="I29" s="9">
        <f t="shared" si="3"/>
        <v>1427.9440205743024</v>
      </c>
      <c r="J29" s="9">
        <f t="shared" si="4"/>
        <v>9523.4361783000022</v>
      </c>
      <c r="K29" s="10"/>
      <c r="L29" s="10" t="s">
        <v>14</v>
      </c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 spans="1:26" ht="15.75" customHeight="1">
      <c r="A30" s="10" t="s">
        <v>15</v>
      </c>
      <c r="B30" s="11">
        <v>24</v>
      </c>
      <c r="C30" s="6" t="s">
        <v>39</v>
      </c>
      <c r="D30" s="6" t="s">
        <v>39</v>
      </c>
      <c r="E30" s="8">
        <v>45372.529320000009</v>
      </c>
      <c r="F30" s="9">
        <f t="shared" si="0"/>
        <v>1588.0385262000004</v>
      </c>
      <c r="G30" s="9">
        <f t="shared" si="1"/>
        <v>1467.3475982088005</v>
      </c>
      <c r="H30" s="9">
        <f t="shared" si="2"/>
        <v>6352.1541048000017</v>
      </c>
      <c r="I30" s="9">
        <f t="shared" si="3"/>
        <v>1496.6945501729765</v>
      </c>
      <c r="J30" s="9">
        <f t="shared" si="4"/>
        <v>9981.9564504000027</v>
      </c>
      <c r="K30" s="10"/>
      <c r="L30" s="10" t="s">
        <v>14</v>
      </c>
    </row>
    <row r="31" spans="1:26" ht="15.75" customHeight="1">
      <c r="A31" s="10" t="s">
        <v>15</v>
      </c>
      <c r="B31" s="13">
        <v>25</v>
      </c>
      <c r="C31" s="6" t="s">
        <v>40</v>
      </c>
      <c r="D31" s="6" t="s">
        <v>40</v>
      </c>
      <c r="E31" s="8">
        <v>44685.181140000008</v>
      </c>
      <c r="F31" s="9">
        <f t="shared" si="0"/>
        <v>1563.9813399000004</v>
      </c>
      <c r="G31" s="9">
        <f t="shared" si="1"/>
        <v>1445.1187580676005</v>
      </c>
      <c r="H31" s="9">
        <f t="shared" si="2"/>
        <v>6255.9253596000017</v>
      </c>
      <c r="I31" s="9">
        <f t="shared" si="3"/>
        <v>1474.0211332289525</v>
      </c>
      <c r="J31" s="9">
        <f t="shared" si="4"/>
        <v>9830.7398508000024</v>
      </c>
      <c r="K31" s="10"/>
      <c r="L31" s="10" t="s">
        <v>14</v>
      </c>
    </row>
    <row r="32" spans="1:26" ht="15.75" customHeight="1">
      <c r="A32" s="10" t="s">
        <v>15</v>
      </c>
      <c r="B32" s="11">
        <v>26</v>
      </c>
      <c r="C32" s="6" t="s">
        <v>41</v>
      </c>
      <c r="D32" s="6" t="s">
        <v>41</v>
      </c>
      <c r="E32" s="8">
        <v>41806.119975000009</v>
      </c>
      <c r="F32" s="9">
        <f t="shared" si="0"/>
        <v>1463.2141991250005</v>
      </c>
      <c r="G32" s="9">
        <f t="shared" si="1"/>
        <v>1352.0099199915005</v>
      </c>
      <c r="H32" s="9">
        <f t="shared" si="2"/>
        <v>5852.856796500002</v>
      </c>
      <c r="I32" s="9">
        <f t="shared" si="3"/>
        <v>1379.0501183913304</v>
      </c>
      <c r="J32" s="9">
        <f t="shared" si="4"/>
        <v>9197.3463945000021</v>
      </c>
      <c r="K32" s="10"/>
      <c r="L32" s="10" t="s">
        <v>14</v>
      </c>
    </row>
    <row r="33" spans="1:12" ht="15.75" customHeight="1">
      <c r="A33" s="10" t="s">
        <v>15</v>
      </c>
      <c r="B33" s="11">
        <v>27</v>
      </c>
      <c r="C33" s="6" t="s">
        <v>42</v>
      </c>
      <c r="D33" s="6" t="s">
        <v>42</v>
      </c>
      <c r="E33" s="8">
        <v>40048.743569999999</v>
      </c>
      <c r="F33" s="9">
        <f t="shared" si="0"/>
        <v>1401.70602495</v>
      </c>
      <c r="G33" s="9">
        <f t="shared" si="1"/>
        <v>1295.1763670538</v>
      </c>
      <c r="H33" s="9">
        <f t="shared" si="2"/>
        <v>5606.8240998000001</v>
      </c>
      <c r="I33" s="9">
        <f t="shared" si="3"/>
        <v>1321.079894394876</v>
      </c>
      <c r="J33" s="9">
        <f t="shared" si="4"/>
        <v>8810.7235853999991</v>
      </c>
      <c r="K33" s="10"/>
      <c r="L33" s="10" t="s">
        <v>14</v>
      </c>
    </row>
    <row r="34" spans="1:12" ht="15.75" customHeight="1">
      <c r="A34" s="10" t="s">
        <v>15</v>
      </c>
      <c r="B34" s="13">
        <v>28</v>
      </c>
      <c r="C34" s="6" t="s">
        <v>43</v>
      </c>
      <c r="D34" s="6" t="s">
        <v>43</v>
      </c>
      <c r="E34" s="8">
        <v>43197.683775000005</v>
      </c>
      <c r="F34" s="9">
        <f t="shared" si="0"/>
        <v>1511.9189321250003</v>
      </c>
      <c r="G34" s="9">
        <f t="shared" si="1"/>
        <v>1397.0130932835004</v>
      </c>
      <c r="H34" s="9">
        <f t="shared" si="2"/>
        <v>6047.6757285000012</v>
      </c>
      <c r="I34" s="9">
        <f t="shared" si="3"/>
        <v>1424.9533551491704</v>
      </c>
      <c r="J34" s="9">
        <f t="shared" si="4"/>
        <v>9503.4904305000018</v>
      </c>
      <c r="K34" s="10"/>
      <c r="L34" s="10" t="s">
        <v>14</v>
      </c>
    </row>
    <row r="35" spans="1:12" ht="15.75" customHeight="1">
      <c r="E35" s="69"/>
    </row>
    <row r="36" spans="1:12" ht="15.75" customHeight="1"/>
    <row r="37" spans="1:12" ht="15.75" customHeight="1"/>
    <row r="38" spans="1:12" ht="15.75" customHeight="1"/>
    <row r="39" spans="1:12" ht="15.75" customHeight="1"/>
    <row r="40" spans="1:12" ht="15.75" customHeight="1"/>
    <row r="41" spans="1:12" ht="15.75" customHeight="1"/>
    <row r="42" spans="1:12" ht="15.75" customHeight="1"/>
    <row r="43" spans="1:12" ht="15.75" customHeight="1"/>
    <row r="44" spans="1:12" ht="15.75" customHeight="1"/>
    <row r="45" spans="1:12" ht="15.75" customHeight="1"/>
    <row r="46" spans="1:12" ht="15.75" customHeight="1"/>
    <row r="47" spans="1:12" ht="15.75" customHeight="1"/>
    <row r="48" spans="1:12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</sheetData>
  <mergeCells count="10">
    <mergeCell ref="A1:L1"/>
    <mergeCell ref="A2:L2"/>
    <mergeCell ref="F5:J5"/>
    <mergeCell ref="K5:K6"/>
    <mergeCell ref="L5:L6"/>
    <mergeCell ref="A5:A6"/>
    <mergeCell ref="B5:B6"/>
    <mergeCell ref="C5:C6"/>
    <mergeCell ref="D5:D6"/>
    <mergeCell ref="E5:E6"/>
  </mergeCells>
  <pageMargins left="0.7" right="0.7" top="0.75" bottom="0.75" header="0" footer="0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95"/>
  <sheetViews>
    <sheetView workbookViewId="0">
      <selection activeCell="A2" sqref="A2:I2"/>
    </sheetView>
  </sheetViews>
  <sheetFormatPr defaultColWidth="14.453125" defaultRowHeight="15" customHeight="1"/>
  <cols>
    <col min="1" max="1" width="8.7265625" customWidth="1"/>
    <col min="2" max="2" width="7.54296875" customWidth="1"/>
    <col min="3" max="3" width="23.81640625" customWidth="1"/>
    <col min="4" max="4" width="20.453125" customWidth="1"/>
    <col min="5" max="5" width="16.453125" customWidth="1"/>
    <col min="6" max="6" width="11.7265625" customWidth="1"/>
    <col min="7" max="7" width="11.26953125" customWidth="1"/>
    <col min="8" max="8" width="10.81640625" customWidth="1"/>
    <col min="9" max="9" width="11.54296875" customWidth="1"/>
    <col min="10" max="26" width="8.7265625" customWidth="1"/>
  </cols>
  <sheetData>
    <row r="1" spans="1:26" ht="14.5">
      <c r="A1" s="103" t="s">
        <v>204</v>
      </c>
      <c r="B1" s="103"/>
      <c r="C1" s="103"/>
      <c r="D1" s="103"/>
      <c r="E1" s="103"/>
      <c r="F1" s="103"/>
      <c r="G1" s="103"/>
      <c r="H1" s="103"/>
      <c r="I1" s="103"/>
      <c r="J1" s="3"/>
      <c r="K1" s="3"/>
      <c r="L1" s="3"/>
      <c r="M1" s="3"/>
    </row>
    <row r="2" spans="1:26">
      <c r="A2" s="104" t="s">
        <v>394</v>
      </c>
      <c r="B2" s="104"/>
      <c r="C2" s="104"/>
      <c r="D2" s="104"/>
      <c r="E2" s="104"/>
      <c r="F2" s="104"/>
      <c r="G2" s="104"/>
      <c r="H2" s="104"/>
      <c r="I2" s="104"/>
      <c r="J2" s="3"/>
      <c r="K2" s="3"/>
      <c r="L2" s="3"/>
      <c r="M2" s="27"/>
      <c r="N2" s="27"/>
      <c r="O2" s="27"/>
      <c r="P2" s="27"/>
      <c r="Q2" s="27"/>
      <c r="R2" s="27"/>
    </row>
    <row r="3" spans="1:26" ht="15.5">
      <c r="S3" s="28"/>
    </row>
    <row r="4" spans="1:26" ht="29">
      <c r="A4" s="75" t="s">
        <v>1</v>
      </c>
      <c r="B4" s="72" t="s">
        <v>2</v>
      </c>
      <c r="C4" s="30" t="s">
        <v>3</v>
      </c>
      <c r="D4" s="30" t="s">
        <v>136</v>
      </c>
      <c r="E4" s="30" t="s">
        <v>137</v>
      </c>
      <c r="F4" s="30" t="s">
        <v>139</v>
      </c>
      <c r="G4" s="30" t="s">
        <v>140</v>
      </c>
      <c r="H4" s="30" t="s">
        <v>141</v>
      </c>
      <c r="I4" s="30" t="s">
        <v>156</v>
      </c>
      <c r="S4" s="28"/>
    </row>
    <row r="5" spans="1:26" ht="15.75" customHeight="1">
      <c r="A5" s="78" t="s">
        <v>299</v>
      </c>
      <c r="B5" s="73">
        <v>1</v>
      </c>
      <c r="C5" s="20" t="str">
        <f>Demographics!D7</f>
        <v>CTC-1</v>
      </c>
      <c r="D5" s="20" t="s">
        <v>205</v>
      </c>
      <c r="E5" s="20"/>
      <c r="F5" s="20" t="s">
        <v>145</v>
      </c>
      <c r="G5" s="20">
        <v>3</v>
      </c>
      <c r="H5" s="20">
        <v>8</v>
      </c>
      <c r="I5" s="20">
        <v>1</v>
      </c>
    </row>
    <row r="6" spans="1:26" ht="15.75" customHeight="1">
      <c r="A6" s="78" t="s">
        <v>299</v>
      </c>
      <c r="B6" s="73">
        <v>2</v>
      </c>
      <c r="C6" s="20" t="str">
        <f>Demographics!D8</f>
        <v>CTC-2</v>
      </c>
      <c r="D6" s="20" t="s">
        <v>205</v>
      </c>
      <c r="E6" s="20"/>
      <c r="F6" s="20" t="s">
        <v>145</v>
      </c>
      <c r="G6" s="20">
        <v>3</v>
      </c>
      <c r="H6" s="20">
        <v>8</v>
      </c>
      <c r="I6" s="20">
        <v>1</v>
      </c>
    </row>
    <row r="7" spans="1:26" ht="15.75" customHeight="1">
      <c r="A7" s="78" t="s">
        <v>299</v>
      </c>
      <c r="B7" s="73">
        <v>3</v>
      </c>
      <c r="C7" s="20" t="str">
        <f>Demographics!D9</f>
        <v>CTC-3</v>
      </c>
      <c r="D7" s="20" t="s">
        <v>205</v>
      </c>
      <c r="E7" s="20"/>
      <c r="F7" s="20" t="s">
        <v>145</v>
      </c>
      <c r="G7" s="20">
        <v>3</v>
      </c>
      <c r="H7" s="20">
        <v>8</v>
      </c>
      <c r="I7" s="20">
        <v>1</v>
      </c>
    </row>
    <row r="8" spans="1:26" ht="15.75" customHeight="1">
      <c r="A8" s="78" t="s">
        <v>299</v>
      </c>
      <c r="B8" s="73">
        <v>4</v>
      </c>
      <c r="C8" s="20" t="str">
        <f>Demographics!D10</f>
        <v>CTC-4</v>
      </c>
      <c r="D8" s="20" t="s">
        <v>205</v>
      </c>
      <c r="E8" s="20"/>
      <c r="F8" s="20" t="s">
        <v>145</v>
      </c>
      <c r="G8" s="20">
        <v>3</v>
      </c>
      <c r="H8" s="20">
        <v>8</v>
      </c>
      <c r="I8" s="20">
        <v>1</v>
      </c>
    </row>
    <row r="9" spans="1:26" ht="15.75" customHeight="1">
      <c r="A9" s="78" t="s">
        <v>299</v>
      </c>
      <c r="B9" s="73">
        <v>5</v>
      </c>
      <c r="C9" s="20" t="str">
        <f>Demographics!D11</f>
        <v>CTC-5</v>
      </c>
      <c r="D9" s="20" t="s">
        <v>205</v>
      </c>
      <c r="E9" s="20"/>
      <c r="F9" s="20" t="s">
        <v>145</v>
      </c>
      <c r="G9" s="20">
        <v>3</v>
      </c>
      <c r="H9" s="20">
        <v>8</v>
      </c>
      <c r="I9" s="20">
        <v>1</v>
      </c>
    </row>
    <row r="10" spans="1:26" ht="15.75" customHeight="1">
      <c r="A10" s="78" t="s">
        <v>299</v>
      </c>
      <c r="B10" s="73">
        <v>6</v>
      </c>
      <c r="C10" s="20" t="str">
        <f>Demographics!D12</f>
        <v>CTC-6</v>
      </c>
      <c r="D10" s="20" t="s">
        <v>205</v>
      </c>
      <c r="E10" s="20"/>
      <c r="F10" s="20" t="s">
        <v>145</v>
      </c>
      <c r="G10" s="20">
        <v>3</v>
      </c>
      <c r="H10" s="20">
        <v>8</v>
      </c>
      <c r="I10" s="20">
        <v>1</v>
      </c>
    </row>
    <row r="11" spans="1:26" ht="15.75" customHeight="1">
      <c r="A11" s="78" t="s">
        <v>299</v>
      </c>
      <c r="B11" s="73">
        <v>7</v>
      </c>
      <c r="C11" s="20" t="str">
        <f>Demographics!D13</f>
        <v>CTC-7</v>
      </c>
      <c r="D11" s="20" t="s">
        <v>205</v>
      </c>
      <c r="E11" s="20"/>
      <c r="F11" s="20" t="s">
        <v>145</v>
      </c>
      <c r="G11" s="20">
        <v>3</v>
      </c>
      <c r="H11" s="20">
        <v>8</v>
      </c>
      <c r="I11" s="20">
        <v>1</v>
      </c>
    </row>
    <row r="12" spans="1:26" ht="15.75" customHeight="1">
      <c r="A12" s="78" t="s">
        <v>299</v>
      </c>
      <c r="B12" s="73">
        <v>8</v>
      </c>
      <c r="C12" s="20" t="str">
        <f>Demographics!D14</f>
        <v>CTC-8</v>
      </c>
      <c r="D12" s="20" t="s">
        <v>205</v>
      </c>
      <c r="E12" s="20"/>
      <c r="F12" s="20" t="s">
        <v>145</v>
      </c>
      <c r="G12" s="20">
        <v>3</v>
      </c>
      <c r="H12" s="20">
        <v>8</v>
      </c>
      <c r="I12" s="20">
        <v>1</v>
      </c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 spans="1:26" ht="15.75" customHeight="1">
      <c r="A13" s="78" t="s">
        <v>299</v>
      </c>
      <c r="B13" s="73">
        <v>9</v>
      </c>
      <c r="C13" s="20" t="str">
        <f>Demographics!D15</f>
        <v>CTC-9</v>
      </c>
      <c r="D13" s="20" t="s">
        <v>205</v>
      </c>
      <c r="E13" s="20"/>
      <c r="F13" s="20" t="s">
        <v>145</v>
      </c>
      <c r="G13" s="20">
        <v>3</v>
      </c>
      <c r="H13" s="20">
        <v>8</v>
      </c>
      <c r="I13" s="20">
        <v>1</v>
      </c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 spans="1:26" ht="15.75" customHeight="1">
      <c r="A14" s="78" t="s">
        <v>299</v>
      </c>
      <c r="B14" s="73">
        <v>10</v>
      </c>
      <c r="C14" s="20" t="str">
        <f>Demographics!D16</f>
        <v>CTC-10</v>
      </c>
      <c r="D14" s="20" t="s">
        <v>205</v>
      </c>
      <c r="E14" s="20"/>
      <c r="F14" s="20" t="s">
        <v>145</v>
      </c>
      <c r="G14" s="20">
        <v>3</v>
      </c>
      <c r="H14" s="20">
        <v>8</v>
      </c>
      <c r="I14" s="20">
        <v>1</v>
      </c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 spans="1:26" ht="15.75" customHeight="1">
      <c r="A15" s="78" t="s">
        <v>299</v>
      </c>
      <c r="B15" s="73">
        <v>11</v>
      </c>
      <c r="C15" s="20" t="str">
        <f>Demographics!D17</f>
        <v>CTR-1</v>
      </c>
      <c r="D15" s="20" t="s">
        <v>205</v>
      </c>
      <c r="E15" s="20"/>
      <c r="F15" s="20" t="s">
        <v>145</v>
      </c>
      <c r="G15" s="20">
        <v>3</v>
      </c>
      <c r="H15" s="20">
        <v>8</v>
      </c>
      <c r="I15" s="20">
        <v>1</v>
      </c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spans="1:26" ht="15.75" customHeight="1">
      <c r="A16" s="78" t="s">
        <v>299</v>
      </c>
      <c r="B16" s="73">
        <v>12</v>
      </c>
      <c r="C16" s="20" t="str">
        <f>Demographics!D18</f>
        <v>CTR-2</v>
      </c>
      <c r="D16" s="20" t="s">
        <v>205</v>
      </c>
      <c r="E16" s="20"/>
      <c r="F16" s="20" t="s">
        <v>145</v>
      </c>
      <c r="G16" s="20">
        <v>3</v>
      </c>
      <c r="H16" s="20">
        <v>8</v>
      </c>
      <c r="I16" s="20">
        <v>1</v>
      </c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spans="1:26" ht="15.75" customHeight="1">
      <c r="A17" s="78" t="s">
        <v>299</v>
      </c>
      <c r="B17" s="73">
        <v>13</v>
      </c>
      <c r="C17" s="20" t="str">
        <f>Demographics!D19</f>
        <v>CTR-3</v>
      </c>
      <c r="D17" s="20" t="s">
        <v>205</v>
      </c>
      <c r="E17" s="20"/>
      <c r="F17" s="20" t="s">
        <v>145</v>
      </c>
      <c r="G17" s="20">
        <v>3</v>
      </c>
      <c r="H17" s="20">
        <v>8</v>
      </c>
      <c r="I17" s="20">
        <v>1</v>
      </c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 spans="1:26" ht="15.75" customHeight="1">
      <c r="A18" s="78" t="s">
        <v>299</v>
      </c>
      <c r="B18" s="73">
        <v>14</v>
      </c>
      <c r="C18" s="20" t="str">
        <f>Demographics!D20</f>
        <v>CTR-4</v>
      </c>
      <c r="D18" s="20" t="s">
        <v>205</v>
      </c>
      <c r="E18" s="20"/>
      <c r="F18" s="20" t="s">
        <v>145</v>
      </c>
      <c r="G18" s="20">
        <v>3</v>
      </c>
      <c r="H18" s="20">
        <v>8</v>
      </c>
      <c r="I18" s="20">
        <v>1</v>
      </c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 spans="1:26" ht="15.75" customHeight="1">
      <c r="A19" s="78" t="s">
        <v>299</v>
      </c>
      <c r="B19" s="73">
        <v>15</v>
      </c>
      <c r="C19" s="20" t="str">
        <f>Demographics!D21</f>
        <v>CTR-5</v>
      </c>
      <c r="D19" s="20" t="s">
        <v>205</v>
      </c>
      <c r="E19" s="20"/>
      <c r="F19" s="20" t="s">
        <v>145</v>
      </c>
      <c r="G19" s="20">
        <v>3</v>
      </c>
      <c r="H19" s="20">
        <v>8</v>
      </c>
      <c r="I19" s="20">
        <v>1</v>
      </c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 spans="1:26" ht="15.75" customHeight="1">
      <c r="A20" s="78" t="s">
        <v>299</v>
      </c>
      <c r="B20" s="73">
        <v>16</v>
      </c>
      <c r="C20" s="20" t="str">
        <f>Demographics!D22</f>
        <v>CTR-6</v>
      </c>
      <c r="D20" s="20" t="s">
        <v>205</v>
      </c>
      <c r="E20" s="20"/>
      <c r="F20" s="20" t="s">
        <v>145</v>
      </c>
      <c r="G20" s="20">
        <v>3</v>
      </c>
      <c r="H20" s="20">
        <v>8</v>
      </c>
      <c r="I20" s="20">
        <v>1</v>
      </c>
    </row>
    <row r="21" spans="1:26" ht="15.75" customHeight="1">
      <c r="A21" s="78" t="s">
        <v>299</v>
      </c>
      <c r="B21" s="73">
        <v>17</v>
      </c>
      <c r="C21" s="20" t="str">
        <f>Demographics!D23</f>
        <v>CTR-7</v>
      </c>
      <c r="D21" s="20" t="s">
        <v>205</v>
      </c>
      <c r="E21" s="20"/>
      <c r="F21" s="20" t="s">
        <v>145</v>
      </c>
      <c r="G21" s="20">
        <v>3</v>
      </c>
      <c r="H21" s="20">
        <v>8</v>
      </c>
      <c r="I21" s="20">
        <v>1</v>
      </c>
    </row>
    <row r="22" spans="1:26" ht="15.75" customHeight="1">
      <c r="A22" s="78" t="s">
        <v>299</v>
      </c>
      <c r="B22" s="73">
        <v>18</v>
      </c>
      <c r="C22" s="20" t="str">
        <f>Demographics!D24</f>
        <v>CTR-8</v>
      </c>
      <c r="D22" s="20" t="s">
        <v>205</v>
      </c>
      <c r="E22" s="20"/>
      <c r="F22" s="20" t="s">
        <v>145</v>
      </c>
      <c r="G22" s="20">
        <v>3</v>
      </c>
      <c r="H22" s="20">
        <v>8</v>
      </c>
      <c r="I22" s="20">
        <v>1</v>
      </c>
    </row>
    <row r="23" spans="1:26" ht="15.75" customHeight="1">
      <c r="A23" s="78" t="s">
        <v>299</v>
      </c>
      <c r="B23" s="73">
        <v>19</v>
      </c>
      <c r="C23" s="20" t="str">
        <f>Demographics!D25</f>
        <v>CTR-9</v>
      </c>
      <c r="D23" s="20" t="s">
        <v>205</v>
      </c>
      <c r="E23" s="20"/>
      <c r="F23" s="20" t="s">
        <v>145</v>
      </c>
      <c r="G23" s="20">
        <v>3</v>
      </c>
      <c r="H23" s="20">
        <v>8</v>
      </c>
      <c r="I23" s="20">
        <v>1</v>
      </c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spans="1:26" ht="15.75" customHeight="1">
      <c r="A24" s="78" t="s">
        <v>299</v>
      </c>
      <c r="B24" s="73">
        <v>20</v>
      </c>
      <c r="C24" s="20" t="str">
        <f>Demographics!D26</f>
        <v>CTR-10</v>
      </c>
      <c r="D24" s="20" t="s">
        <v>205</v>
      </c>
      <c r="E24" s="20"/>
      <c r="F24" s="20" t="s">
        <v>145</v>
      </c>
      <c r="G24" s="20">
        <v>3</v>
      </c>
      <c r="H24" s="20">
        <v>8</v>
      </c>
      <c r="I24" s="20">
        <v>1</v>
      </c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spans="1:26" ht="15.75" customHeight="1">
      <c r="A25" s="78" t="s">
        <v>299</v>
      </c>
      <c r="B25" s="73">
        <v>21</v>
      </c>
      <c r="C25" s="20" t="str">
        <f>Demographics!D27</f>
        <v>CTR-11</v>
      </c>
      <c r="D25" s="20" t="s">
        <v>205</v>
      </c>
      <c r="E25" s="20"/>
      <c r="F25" s="20" t="s">
        <v>145</v>
      </c>
      <c r="G25" s="20">
        <v>3</v>
      </c>
      <c r="H25" s="20">
        <v>8</v>
      </c>
      <c r="I25" s="20">
        <v>1</v>
      </c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 spans="1:26" ht="15.75" customHeight="1">
      <c r="A26" s="78" t="s">
        <v>299</v>
      </c>
      <c r="B26" s="73">
        <v>22</v>
      </c>
      <c r="C26" s="20" t="str">
        <f>Demographics!D28</f>
        <v>CTR-12</v>
      </c>
      <c r="D26" s="20" t="s">
        <v>205</v>
      </c>
      <c r="E26" s="20"/>
      <c r="F26" s="20" t="s">
        <v>145</v>
      </c>
      <c r="G26" s="20">
        <v>3</v>
      </c>
      <c r="H26" s="20">
        <v>8</v>
      </c>
      <c r="I26" s="20">
        <v>1</v>
      </c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 spans="1:26" ht="15.75" customHeight="1">
      <c r="A27" s="78" t="s">
        <v>299</v>
      </c>
      <c r="B27" s="73">
        <v>23</v>
      </c>
      <c r="C27" s="20" t="str">
        <f>Demographics!D29</f>
        <v>CTR-13</v>
      </c>
      <c r="D27" s="20" t="s">
        <v>205</v>
      </c>
      <c r="E27" s="20"/>
      <c r="F27" s="20" t="s">
        <v>145</v>
      </c>
      <c r="G27" s="20">
        <v>3</v>
      </c>
      <c r="H27" s="20">
        <v>8</v>
      </c>
      <c r="I27" s="20">
        <v>1</v>
      </c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 spans="1:26" ht="15.75" customHeight="1">
      <c r="A28" s="78" t="s">
        <v>299</v>
      </c>
      <c r="B28" s="73">
        <v>24</v>
      </c>
      <c r="C28" s="20" t="str">
        <f>Demographics!D30</f>
        <v>CTR-14</v>
      </c>
      <c r="D28" s="20" t="s">
        <v>205</v>
      </c>
      <c r="E28" s="20"/>
      <c r="F28" s="20" t="s">
        <v>145</v>
      </c>
      <c r="G28" s="20">
        <v>3</v>
      </c>
      <c r="H28" s="20">
        <v>8</v>
      </c>
      <c r="I28" s="20">
        <v>1</v>
      </c>
    </row>
    <row r="29" spans="1:26" ht="15.75" customHeight="1">
      <c r="A29" s="78" t="s">
        <v>299</v>
      </c>
      <c r="B29" s="73">
        <v>25</v>
      </c>
      <c r="C29" s="20" t="str">
        <f>Demographics!D31</f>
        <v>CTR-15</v>
      </c>
      <c r="D29" s="20" t="s">
        <v>205</v>
      </c>
      <c r="E29" s="20"/>
      <c r="F29" s="20" t="s">
        <v>145</v>
      </c>
      <c r="G29" s="20">
        <v>3</v>
      </c>
      <c r="H29" s="20">
        <v>8</v>
      </c>
      <c r="I29" s="20">
        <v>1</v>
      </c>
    </row>
    <row r="30" spans="1:26" ht="15.75" customHeight="1">
      <c r="A30" s="78" t="s">
        <v>299</v>
      </c>
      <c r="B30" s="73">
        <v>26</v>
      </c>
      <c r="C30" s="20" t="str">
        <f>Demographics!D32</f>
        <v>CTR-16</v>
      </c>
      <c r="D30" s="20" t="s">
        <v>205</v>
      </c>
      <c r="E30" s="20"/>
      <c r="F30" s="20" t="s">
        <v>145</v>
      </c>
      <c r="G30" s="20">
        <v>3</v>
      </c>
      <c r="H30" s="20">
        <v>8</v>
      </c>
      <c r="I30" s="20">
        <v>1</v>
      </c>
    </row>
    <row r="31" spans="1:26" ht="15.75" customHeight="1">
      <c r="A31" s="78" t="s">
        <v>299</v>
      </c>
      <c r="B31" s="73">
        <v>27</v>
      </c>
      <c r="C31" s="20" t="str">
        <f>Demographics!D33</f>
        <v>CTR-17</v>
      </c>
      <c r="D31" s="20" t="s">
        <v>205</v>
      </c>
      <c r="E31" s="20"/>
      <c r="F31" s="20" t="s">
        <v>145</v>
      </c>
      <c r="G31" s="20">
        <v>3</v>
      </c>
      <c r="H31" s="20">
        <v>8</v>
      </c>
      <c r="I31" s="20">
        <v>1</v>
      </c>
    </row>
    <row r="32" spans="1:26" ht="15.75" customHeight="1">
      <c r="A32" s="78" t="s">
        <v>299</v>
      </c>
      <c r="B32" s="73">
        <v>28</v>
      </c>
      <c r="C32" s="20" t="str">
        <f>Demographics!D34</f>
        <v>CTR-18</v>
      </c>
      <c r="D32" s="20" t="s">
        <v>205</v>
      </c>
      <c r="E32" s="20"/>
      <c r="F32" s="20" t="s">
        <v>145</v>
      </c>
      <c r="G32" s="20">
        <v>3</v>
      </c>
      <c r="H32" s="20">
        <v>8</v>
      </c>
      <c r="I32" s="20">
        <v>1</v>
      </c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</sheetData>
  <mergeCells count="2">
    <mergeCell ref="A2:I2"/>
    <mergeCell ref="A1:I1"/>
  </mergeCells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48"/>
  <sheetViews>
    <sheetView workbookViewId="0">
      <selection activeCell="A2" sqref="A2:H2"/>
    </sheetView>
  </sheetViews>
  <sheetFormatPr defaultColWidth="14.453125" defaultRowHeight="15" customHeight="1"/>
  <cols>
    <col min="1" max="1" width="8.7265625" customWidth="1"/>
    <col min="2" max="2" width="7.54296875" customWidth="1"/>
    <col min="3" max="3" width="23.81640625" customWidth="1"/>
    <col min="4" max="4" width="20.453125" customWidth="1"/>
    <col min="5" max="5" width="16.453125" customWidth="1"/>
    <col min="6" max="6" width="11.7265625" customWidth="1"/>
    <col min="7" max="7" width="11.26953125" customWidth="1"/>
    <col min="8" max="8" width="11.54296875" customWidth="1"/>
    <col min="9" max="26" width="8.7265625" customWidth="1"/>
  </cols>
  <sheetData>
    <row r="1" spans="1:26" ht="14.5">
      <c r="A1" s="103" t="s">
        <v>206</v>
      </c>
      <c r="B1" s="103"/>
      <c r="C1" s="103"/>
      <c r="D1" s="103"/>
      <c r="E1" s="103"/>
      <c r="F1" s="103"/>
      <c r="G1" s="103"/>
      <c r="H1" s="103"/>
      <c r="I1" s="3"/>
      <c r="J1" s="3"/>
      <c r="K1" s="3"/>
      <c r="L1" s="3"/>
    </row>
    <row r="2" spans="1:26">
      <c r="A2" s="104" t="s">
        <v>393</v>
      </c>
      <c r="B2" s="104"/>
      <c r="C2" s="104"/>
      <c r="D2" s="104"/>
      <c r="E2" s="104"/>
      <c r="F2" s="104"/>
      <c r="G2" s="104"/>
      <c r="H2" s="104"/>
      <c r="I2" s="3"/>
      <c r="J2" s="3"/>
      <c r="K2" s="3"/>
      <c r="L2" s="27"/>
      <c r="M2" s="27"/>
      <c r="N2" s="27"/>
      <c r="O2" s="27"/>
      <c r="P2" s="27"/>
      <c r="Q2" s="27"/>
    </row>
    <row r="3" spans="1:26" ht="15.5">
      <c r="R3" s="28"/>
    </row>
    <row r="4" spans="1:26" ht="29">
      <c r="A4" s="75" t="s">
        <v>1</v>
      </c>
      <c r="B4" s="76" t="s">
        <v>2</v>
      </c>
      <c r="C4" s="30" t="s">
        <v>3</v>
      </c>
      <c r="D4" s="30" t="s">
        <v>136</v>
      </c>
      <c r="E4" s="30" t="s">
        <v>137</v>
      </c>
      <c r="F4" s="30" t="s">
        <v>139</v>
      </c>
      <c r="G4" s="30" t="s">
        <v>140</v>
      </c>
      <c r="H4" s="30" t="s">
        <v>156</v>
      </c>
      <c r="R4" s="28"/>
    </row>
    <row r="5" spans="1:26" ht="15.75" customHeight="1">
      <c r="A5" s="78" t="s">
        <v>299</v>
      </c>
      <c r="B5" s="77">
        <v>1</v>
      </c>
      <c r="C5" s="19" t="str">
        <f>Demographics!D7</f>
        <v>CTC-1</v>
      </c>
      <c r="D5" s="26" t="s">
        <v>66</v>
      </c>
      <c r="E5" s="26" t="s">
        <v>66</v>
      </c>
      <c r="F5" s="26" t="s">
        <v>66</v>
      </c>
      <c r="G5" s="26" t="s">
        <v>66</v>
      </c>
      <c r="H5" s="26">
        <v>1</v>
      </c>
    </row>
    <row r="6" spans="1:26" ht="15.75" customHeight="1">
      <c r="A6" s="78" t="s">
        <v>299</v>
      </c>
      <c r="B6" s="77">
        <v>2</v>
      </c>
      <c r="C6" s="19" t="str">
        <f>Demographics!D8</f>
        <v>CTC-2</v>
      </c>
      <c r="D6" s="26" t="s">
        <v>66</v>
      </c>
      <c r="E6" s="26" t="s">
        <v>66</v>
      </c>
      <c r="F6" s="26" t="s">
        <v>66</v>
      </c>
      <c r="G6" s="26" t="s">
        <v>66</v>
      </c>
      <c r="H6" s="26">
        <v>1</v>
      </c>
    </row>
    <row r="7" spans="1:26" ht="15.75" customHeight="1">
      <c r="A7" s="78" t="s">
        <v>299</v>
      </c>
      <c r="B7" s="77">
        <v>3</v>
      </c>
      <c r="C7" s="19" t="str">
        <f>Demographics!D9</f>
        <v>CTC-3</v>
      </c>
      <c r="D7" s="26" t="s">
        <v>66</v>
      </c>
      <c r="E7" s="26" t="s">
        <v>66</v>
      </c>
      <c r="F7" s="26" t="s">
        <v>66</v>
      </c>
      <c r="G7" s="26" t="s">
        <v>66</v>
      </c>
      <c r="H7" s="26">
        <v>1</v>
      </c>
    </row>
    <row r="8" spans="1:26" ht="15.75" customHeight="1">
      <c r="A8" s="78" t="s">
        <v>299</v>
      </c>
      <c r="B8" s="77">
        <v>4</v>
      </c>
      <c r="C8" s="19" t="str">
        <f>Demographics!D10</f>
        <v>CTC-4</v>
      </c>
      <c r="D8" s="26" t="s">
        <v>66</v>
      </c>
      <c r="E8" s="26" t="s">
        <v>66</v>
      </c>
      <c r="F8" s="26" t="s">
        <v>66</v>
      </c>
      <c r="G8" s="26" t="s">
        <v>66</v>
      </c>
      <c r="H8" s="26">
        <v>1</v>
      </c>
    </row>
    <row r="9" spans="1:26" ht="15.75" customHeight="1">
      <c r="A9" s="78" t="s">
        <v>299</v>
      </c>
      <c r="B9" s="77">
        <v>5</v>
      </c>
      <c r="C9" s="19" t="str">
        <f>Demographics!D11</f>
        <v>CTC-5</v>
      </c>
      <c r="D9" s="26" t="s">
        <v>66</v>
      </c>
      <c r="E9" s="26" t="s">
        <v>66</v>
      </c>
      <c r="F9" s="26" t="s">
        <v>66</v>
      </c>
      <c r="G9" s="26" t="s">
        <v>66</v>
      </c>
      <c r="H9" s="26">
        <v>1</v>
      </c>
    </row>
    <row r="10" spans="1:26" ht="15.75" customHeight="1">
      <c r="A10" s="78" t="s">
        <v>299</v>
      </c>
      <c r="B10" s="77">
        <v>6</v>
      </c>
      <c r="C10" s="19" t="str">
        <f>Demographics!D12</f>
        <v>CTC-6</v>
      </c>
      <c r="D10" s="26" t="s">
        <v>66</v>
      </c>
      <c r="E10" s="26" t="s">
        <v>66</v>
      </c>
      <c r="F10" s="26" t="s">
        <v>66</v>
      </c>
      <c r="G10" s="26" t="s">
        <v>66</v>
      </c>
      <c r="H10" s="26">
        <v>1</v>
      </c>
    </row>
    <row r="11" spans="1:26" ht="15.75" customHeight="1">
      <c r="A11" s="78" t="s">
        <v>299</v>
      </c>
      <c r="B11" s="77">
        <v>7</v>
      </c>
      <c r="C11" s="19" t="str">
        <f>Demographics!D13</f>
        <v>CTC-7</v>
      </c>
      <c r="D11" s="26" t="s">
        <v>66</v>
      </c>
      <c r="E11" s="26" t="s">
        <v>66</v>
      </c>
      <c r="F11" s="26" t="s">
        <v>66</v>
      </c>
      <c r="G11" s="26" t="s">
        <v>66</v>
      </c>
      <c r="H11" s="26">
        <v>1</v>
      </c>
    </row>
    <row r="12" spans="1:26" ht="15.75" customHeight="1">
      <c r="A12" s="78" t="s">
        <v>299</v>
      </c>
      <c r="B12" s="77">
        <v>8</v>
      </c>
      <c r="C12" s="19" t="str">
        <f>Demographics!D14</f>
        <v>CTC-8</v>
      </c>
      <c r="D12" s="26" t="s">
        <v>66</v>
      </c>
      <c r="E12" s="26" t="s">
        <v>66</v>
      </c>
      <c r="F12" s="26" t="s">
        <v>66</v>
      </c>
      <c r="G12" s="26" t="s">
        <v>66</v>
      </c>
      <c r="H12" s="26">
        <v>1</v>
      </c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 spans="1:26" ht="15.75" customHeight="1">
      <c r="A13" s="78" t="s">
        <v>299</v>
      </c>
      <c r="B13" s="77">
        <v>9</v>
      </c>
      <c r="C13" s="19" t="str">
        <f>Demographics!D15</f>
        <v>CTC-9</v>
      </c>
      <c r="D13" s="26" t="s">
        <v>66</v>
      </c>
      <c r="E13" s="26" t="s">
        <v>66</v>
      </c>
      <c r="F13" s="26" t="s">
        <v>66</v>
      </c>
      <c r="G13" s="26" t="s">
        <v>66</v>
      </c>
      <c r="H13" s="26">
        <v>1</v>
      </c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 spans="1:26" ht="15.75" customHeight="1">
      <c r="A14" s="78" t="s">
        <v>299</v>
      </c>
      <c r="B14" s="77">
        <v>10</v>
      </c>
      <c r="C14" s="19" t="str">
        <f>Demographics!D16</f>
        <v>CTC-10</v>
      </c>
      <c r="D14" s="26" t="s">
        <v>66</v>
      </c>
      <c r="E14" s="26" t="s">
        <v>66</v>
      </c>
      <c r="F14" s="26" t="s">
        <v>66</v>
      </c>
      <c r="G14" s="26" t="s">
        <v>66</v>
      </c>
      <c r="H14" s="26">
        <v>1</v>
      </c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 spans="1:26" ht="15.75" customHeight="1">
      <c r="A15" s="78" t="s">
        <v>299</v>
      </c>
      <c r="B15" s="77">
        <v>11</v>
      </c>
      <c r="C15" s="19" t="str">
        <f>Demographics!D17</f>
        <v>CTR-1</v>
      </c>
      <c r="D15" s="26" t="s">
        <v>66</v>
      </c>
      <c r="E15" s="26" t="s">
        <v>66</v>
      </c>
      <c r="F15" s="26" t="s">
        <v>66</v>
      </c>
      <c r="G15" s="26" t="s">
        <v>66</v>
      </c>
      <c r="H15" s="26">
        <v>1</v>
      </c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spans="1:26" ht="15.75" customHeight="1">
      <c r="A16" s="78" t="s">
        <v>299</v>
      </c>
      <c r="B16" s="77">
        <v>12</v>
      </c>
      <c r="C16" s="19" t="str">
        <f>Demographics!D18</f>
        <v>CTR-2</v>
      </c>
      <c r="D16" s="26" t="s">
        <v>66</v>
      </c>
      <c r="E16" s="26" t="s">
        <v>66</v>
      </c>
      <c r="F16" s="26" t="s">
        <v>66</v>
      </c>
      <c r="G16" s="26" t="s">
        <v>66</v>
      </c>
      <c r="H16" s="26">
        <v>1</v>
      </c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spans="1:26" ht="15.75" customHeight="1">
      <c r="A17" s="78" t="s">
        <v>299</v>
      </c>
      <c r="B17" s="77">
        <v>13</v>
      </c>
      <c r="C17" s="19" t="str">
        <f>Demographics!D19</f>
        <v>CTR-3</v>
      </c>
      <c r="D17" s="26" t="s">
        <v>66</v>
      </c>
      <c r="E17" s="26" t="s">
        <v>66</v>
      </c>
      <c r="F17" s="26" t="s">
        <v>66</v>
      </c>
      <c r="G17" s="26" t="s">
        <v>66</v>
      </c>
      <c r="H17" s="26">
        <v>1</v>
      </c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 spans="1:26" ht="15.75" customHeight="1">
      <c r="A18" s="78" t="s">
        <v>299</v>
      </c>
      <c r="B18" s="77">
        <v>14</v>
      </c>
      <c r="C18" s="19" t="str">
        <f>Demographics!D20</f>
        <v>CTR-4</v>
      </c>
      <c r="D18" s="26" t="s">
        <v>66</v>
      </c>
      <c r="E18" s="26" t="s">
        <v>66</v>
      </c>
      <c r="F18" s="26" t="s">
        <v>66</v>
      </c>
      <c r="G18" s="26" t="s">
        <v>66</v>
      </c>
      <c r="H18" s="26">
        <v>1</v>
      </c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 spans="1:26" ht="15.75" customHeight="1">
      <c r="A19" s="78" t="s">
        <v>299</v>
      </c>
      <c r="B19" s="77">
        <v>15</v>
      </c>
      <c r="C19" s="19" t="str">
        <f>Demographics!D21</f>
        <v>CTR-5</v>
      </c>
      <c r="D19" s="26" t="s">
        <v>66</v>
      </c>
      <c r="E19" s="26" t="s">
        <v>66</v>
      </c>
      <c r="F19" s="26" t="s">
        <v>66</v>
      </c>
      <c r="G19" s="26" t="s">
        <v>66</v>
      </c>
      <c r="H19" s="26">
        <v>1</v>
      </c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 spans="1:26" ht="15.75" customHeight="1">
      <c r="A20" s="78" t="s">
        <v>299</v>
      </c>
      <c r="B20" s="77">
        <v>16</v>
      </c>
      <c r="C20" s="19" t="str">
        <f>Demographics!D22</f>
        <v>CTR-6</v>
      </c>
      <c r="D20" s="26" t="s">
        <v>66</v>
      </c>
      <c r="E20" s="26" t="s">
        <v>66</v>
      </c>
      <c r="F20" s="26" t="s">
        <v>66</v>
      </c>
      <c r="G20" s="26" t="s">
        <v>66</v>
      </c>
      <c r="H20" s="26">
        <v>1</v>
      </c>
    </row>
    <row r="21" spans="1:26" ht="15.75" customHeight="1">
      <c r="A21" s="78" t="s">
        <v>299</v>
      </c>
      <c r="B21" s="77">
        <v>17</v>
      </c>
      <c r="C21" s="19" t="str">
        <f>Demographics!D23</f>
        <v>CTR-7</v>
      </c>
      <c r="D21" s="26" t="s">
        <v>66</v>
      </c>
      <c r="E21" s="26" t="s">
        <v>66</v>
      </c>
      <c r="F21" s="26" t="s">
        <v>66</v>
      </c>
      <c r="G21" s="26" t="s">
        <v>66</v>
      </c>
      <c r="H21" s="26">
        <v>1</v>
      </c>
    </row>
    <row r="22" spans="1:26" ht="15.75" customHeight="1">
      <c r="A22" s="78" t="s">
        <v>299</v>
      </c>
      <c r="B22" s="77">
        <v>18</v>
      </c>
      <c r="C22" s="19" t="str">
        <f>Demographics!D24</f>
        <v>CTR-8</v>
      </c>
      <c r="D22" s="26" t="s">
        <v>66</v>
      </c>
      <c r="E22" s="26" t="s">
        <v>66</v>
      </c>
      <c r="F22" s="26" t="s">
        <v>66</v>
      </c>
      <c r="G22" s="26" t="s">
        <v>66</v>
      </c>
      <c r="H22" s="26">
        <v>1</v>
      </c>
    </row>
    <row r="23" spans="1:26" ht="15.75" customHeight="1">
      <c r="A23" s="78" t="s">
        <v>299</v>
      </c>
      <c r="B23" s="77">
        <v>19</v>
      </c>
      <c r="C23" s="19" t="str">
        <f>Demographics!D25</f>
        <v>CTR-9</v>
      </c>
      <c r="D23" s="26" t="s">
        <v>66</v>
      </c>
      <c r="E23" s="26" t="s">
        <v>66</v>
      </c>
      <c r="F23" s="26" t="s">
        <v>66</v>
      </c>
      <c r="G23" s="26" t="s">
        <v>66</v>
      </c>
      <c r="H23" s="26">
        <v>1</v>
      </c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spans="1:26" ht="15.75" customHeight="1">
      <c r="A24" s="78" t="s">
        <v>299</v>
      </c>
      <c r="B24" s="77">
        <v>20</v>
      </c>
      <c r="C24" s="19" t="str">
        <f>Demographics!D26</f>
        <v>CTR-10</v>
      </c>
      <c r="D24" s="26" t="s">
        <v>66</v>
      </c>
      <c r="E24" s="26" t="s">
        <v>66</v>
      </c>
      <c r="F24" s="26" t="s">
        <v>66</v>
      </c>
      <c r="G24" s="26" t="s">
        <v>66</v>
      </c>
      <c r="H24" s="26">
        <v>1</v>
      </c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spans="1:26" ht="15.75" customHeight="1">
      <c r="A25" s="78" t="s">
        <v>299</v>
      </c>
      <c r="B25" s="77">
        <v>21</v>
      </c>
      <c r="C25" s="19" t="str">
        <f>Demographics!D27</f>
        <v>CTR-11</v>
      </c>
      <c r="D25" s="26" t="s">
        <v>66</v>
      </c>
      <c r="E25" s="26" t="s">
        <v>66</v>
      </c>
      <c r="F25" s="26" t="s">
        <v>66</v>
      </c>
      <c r="G25" s="26" t="s">
        <v>66</v>
      </c>
      <c r="H25" s="26">
        <v>1</v>
      </c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 spans="1:26" ht="15.75" customHeight="1">
      <c r="A26" s="78" t="s">
        <v>299</v>
      </c>
      <c r="B26" s="77">
        <v>22</v>
      </c>
      <c r="C26" s="19" t="str">
        <f>Demographics!D28</f>
        <v>CTR-12</v>
      </c>
      <c r="D26" s="26" t="s">
        <v>66</v>
      </c>
      <c r="E26" s="26" t="s">
        <v>66</v>
      </c>
      <c r="F26" s="26" t="s">
        <v>66</v>
      </c>
      <c r="G26" s="26" t="s">
        <v>66</v>
      </c>
      <c r="H26" s="26">
        <v>1</v>
      </c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 spans="1:26" ht="15.75" customHeight="1">
      <c r="A27" s="78" t="s">
        <v>299</v>
      </c>
      <c r="B27" s="77">
        <v>23</v>
      </c>
      <c r="C27" s="19" t="str">
        <f>Demographics!D29</f>
        <v>CTR-13</v>
      </c>
      <c r="D27" s="26" t="s">
        <v>66</v>
      </c>
      <c r="E27" s="26" t="s">
        <v>66</v>
      </c>
      <c r="F27" s="26" t="s">
        <v>66</v>
      </c>
      <c r="G27" s="26" t="s">
        <v>66</v>
      </c>
      <c r="H27" s="26">
        <v>1</v>
      </c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 spans="1:26" ht="15.75" customHeight="1">
      <c r="A28" s="78" t="s">
        <v>299</v>
      </c>
      <c r="B28" s="77">
        <v>24</v>
      </c>
      <c r="C28" s="19" t="str">
        <f>Demographics!D30</f>
        <v>CTR-14</v>
      </c>
      <c r="D28" s="26" t="s">
        <v>66</v>
      </c>
      <c r="E28" s="26" t="s">
        <v>66</v>
      </c>
      <c r="F28" s="26" t="s">
        <v>66</v>
      </c>
      <c r="G28" s="26" t="s">
        <v>66</v>
      </c>
      <c r="H28" s="26">
        <v>1</v>
      </c>
    </row>
    <row r="29" spans="1:26" ht="15.75" customHeight="1">
      <c r="A29" s="78" t="s">
        <v>299</v>
      </c>
      <c r="B29" s="77">
        <v>25</v>
      </c>
      <c r="C29" s="19" t="str">
        <f>Demographics!D31</f>
        <v>CTR-15</v>
      </c>
      <c r="D29" s="26" t="s">
        <v>66</v>
      </c>
      <c r="E29" s="26" t="s">
        <v>66</v>
      </c>
      <c r="F29" s="26" t="s">
        <v>66</v>
      </c>
      <c r="G29" s="26" t="s">
        <v>66</v>
      </c>
      <c r="H29" s="26">
        <v>1</v>
      </c>
    </row>
    <row r="30" spans="1:26" ht="15.75" customHeight="1">
      <c r="A30" s="78" t="s">
        <v>299</v>
      </c>
      <c r="B30" s="77">
        <v>26</v>
      </c>
      <c r="C30" s="19" t="str">
        <f>Demographics!D32</f>
        <v>CTR-16</v>
      </c>
      <c r="D30" s="26" t="s">
        <v>66</v>
      </c>
      <c r="E30" s="26" t="s">
        <v>66</v>
      </c>
      <c r="F30" s="26" t="s">
        <v>66</v>
      </c>
      <c r="G30" s="26" t="s">
        <v>66</v>
      </c>
      <c r="H30" s="26">
        <v>1</v>
      </c>
    </row>
    <row r="31" spans="1:26" ht="15.75" customHeight="1">
      <c r="A31" s="78" t="s">
        <v>299</v>
      </c>
      <c r="B31" s="77">
        <v>27</v>
      </c>
      <c r="C31" s="19" t="str">
        <f>Demographics!D33</f>
        <v>CTR-17</v>
      </c>
      <c r="D31" s="26" t="s">
        <v>66</v>
      </c>
      <c r="E31" s="26" t="s">
        <v>66</v>
      </c>
      <c r="F31" s="26" t="s">
        <v>66</v>
      </c>
      <c r="G31" s="26" t="s">
        <v>66</v>
      </c>
      <c r="H31" s="26">
        <v>1</v>
      </c>
    </row>
    <row r="32" spans="1:26" ht="15.75" customHeight="1">
      <c r="A32" s="78" t="s">
        <v>299</v>
      </c>
      <c r="B32" s="77">
        <v>28</v>
      </c>
      <c r="C32" s="19" t="str">
        <f>Demographics!D34</f>
        <v>CTR-18</v>
      </c>
      <c r="D32" s="26" t="s">
        <v>66</v>
      </c>
      <c r="E32" s="26" t="s">
        <v>66</v>
      </c>
      <c r="F32" s="26" t="s">
        <v>66</v>
      </c>
      <c r="G32" s="26" t="s">
        <v>66</v>
      </c>
      <c r="H32" s="26">
        <v>1</v>
      </c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</sheetData>
  <mergeCells count="2">
    <mergeCell ref="A1:H1"/>
    <mergeCell ref="A2:H2"/>
  </mergeCells>
  <pageMargins left="0.7" right="0.7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22"/>
  <sheetViews>
    <sheetView workbookViewId="0">
      <selection activeCell="A2" sqref="A2:I2"/>
    </sheetView>
  </sheetViews>
  <sheetFormatPr defaultColWidth="14.453125" defaultRowHeight="15" customHeight="1"/>
  <cols>
    <col min="1" max="1" width="8.7265625" customWidth="1"/>
    <col min="2" max="2" width="7.54296875" customWidth="1"/>
    <col min="3" max="3" width="23.81640625" customWidth="1"/>
    <col min="4" max="4" width="20.453125" customWidth="1"/>
    <col min="5" max="5" width="16.453125" customWidth="1"/>
    <col min="6" max="6" width="11.7265625" customWidth="1"/>
    <col min="7" max="7" width="11.26953125" customWidth="1"/>
    <col min="8" max="8" width="10.81640625" customWidth="1"/>
    <col min="9" max="9" width="11.54296875" customWidth="1"/>
    <col min="10" max="26" width="8.7265625" customWidth="1"/>
  </cols>
  <sheetData>
    <row r="1" spans="1:26" ht="14.5">
      <c r="A1" s="103" t="s">
        <v>207</v>
      </c>
      <c r="B1" s="103"/>
      <c r="C1" s="103"/>
      <c r="D1" s="103"/>
      <c r="E1" s="103"/>
      <c r="F1" s="103"/>
      <c r="G1" s="103"/>
      <c r="H1" s="103"/>
      <c r="I1" s="103"/>
      <c r="J1" s="3"/>
      <c r="K1" s="3"/>
      <c r="L1" s="3"/>
      <c r="M1" s="3"/>
    </row>
    <row r="2" spans="1:26">
      <c r="A2" s="104" t="s">
        <v>395</v>
      </c>
      <c r="B2" s="104"/>
      <c r="C2" s="104"/>
      <c r="D2" s="104"/>
      <c r="E2" s="104"/>
      <c r="F2" s="104"/>
      <c r="G2" s="104"/>
      <c r="H2" s="104"/>
      <c r="I2" s="104"/>
      <c r="J2" s="3"/>
      <c r="K2" s="3"/>
      <c r="L2" s="3"/>
      <c r="M2" s="27"/>
      <c r="N2" s="27"/>
      <c r="O2" s="27"/>
      <c r="P2" s="27"/>
      <c r="Q2" s="27"/>
      <c r="R2" s="27"/>
    </row>
    <row r="3" spans="1:26" ht="15.5">
      <c r="S3" s="28"/>
    </row>
    <row r="4" spans="1:26" ht="29">
      <c r="A4" s="75" t="s">
        <v>1</v>
      </c>
      <c r="B4" s="82" t="s">
        <v>2</v>
      </c>
      <c r="C4" s="81" t="s">
        <v>3</v>
      </c>
      <c r="D4" s="30" t="s">
        <v>136</v>
      </c>
      <c r="E4" s="30" t="s">
        <v>137</v>
      </c>
      <c r="F4" s="30" t="s">
        <v>139</v>
      </c>
      <c r="G4" s="30" t="s">
        <v>161</v>
      </c>
      <c r="H4" s="30" t="s">
        <v>140</v>
      </c>
      <c r="I4" s="30" t="s">
        <v>156</v>
      </c>
      <c r="S4" s="28"/>
    </row>
    <row r="5" spans="1:26" ht="15.75" customHeight="1">
      <c r="A5" s="78" t="s">
        <v>299</v>
      </c>
      <c r="B5" s="83">
        <v>1</v>
      </c>
      <c r="C5" s="54" t="str">
        <f>Demographics!D7</f>
        <v>CTC-1</v>
      </c>
      <c r="D5" s="20" t="s">
        <v>66</v>
      </c>
      <c r="E5" s="20" t="s">
        <v>66</v>
      </c>
      <c r="F5" s="20" t="s">
        <v>66</v>
      </c>
      <c r="G5" s="20" t="s">
        <v>66</v>
      </c>
      <c r="H5" s="20" t="s">
        <v>66</v>
      </c>
      <c r="I5" s="20">
        <v>1</v>
      </c>
    </row>
    <row r="6" spans="1:26" ht="15.75" customHeight="1">
      <c r="A6" s="78" t="s">
        <v>299</v>
      </c>
      <c r="B6" s="83">
        <v>2</v>
      </c>
      <c r="C6" s="54" t="str">
        <f>Demographics!D8</f>
        <v>CTC-2</v>
      </c>
      <c r="D6" s="20" t="s">
        <v>66</v>
      </c>
      <c r="E6" s="20" t="s">
        <v>66</v>
      </c>
      <c r="F6" s="20" t="s">
        <v>66</v>
      </c>
      <c r="G6" s="20" t="s">
        <v>66</v>
      </c>
      <c r="H6" s="20" t="s">
        <v>66</v>
      </c>
      <c r="I6" s="20">
        <v>1</v>
      </c>
    </row>
    <row r="7" spans="1:26" ht="15.75" customHeight="1">
      <c r="A7" s="78" t="s">
        <v>299</v>
      </c>
      <c r="B7" s="83">
        <v>3</v>
      </c>
      <c r="C7" s="54" t="str">
        <f>Demographics!D9</f>
        <v>CTC-3</v>
      </c>
      <c r="D7" s="20" t="s">
        <v>66</v>
      </c>
      <c r="E7" s="20" t="s">
        <v>66</v>
      </c>
      <c r="F7" s="20" t="s">
        <v>66</v>
      </c>
      <c r="G7" s="20" t="s">
        <v>66</v>
      </c>
      <c r="H7" s="20" t="s">
        <v>66</v>
      </c>
      <c r="I7" s="20">
        <v>1</v>
      </c>
    </row>
    <row r="8" spans="1:26" ht="15.75" customHeight="1">
      <c r="A8" s="78" t="s">
        <v>299</v>
      </c>
      <c r="B8" s="83">
        <v>4</v>
      </c>
      <c r="C8" s="54" t="str">
        <f>Demographics!D10</f>
        <v>CTC-4</v>
      </c>
      <c r="D8" s="20" t="s">
        <v>66</v>
      </c>
      <c r="E8" s="20" t="s">
        <v>66</v>
      </c>
      <c r="F8" s="20" t="s">
        <v>66</v>
      </c>
      <c r="G8" s="20" t="s">
        <v>66</v>
      </c>
      <c r="H8" s="20" t="s">
        <v>66</v>
      </c>
      <c r="I8" s="20">
        <v>1</v>
      </c>
    </row>
    <row r="9" spans="1:26" ht="15.75" customHeight="1">
      <c r="A9" s="78" t="s">
        <v>299</v>
      </c>
      <c r="B9" s="83">
        <v>5</v>
      </c>
      <c r="C9" s="54" t="str">
        <f>Demographics!D11</f>
        <v>CTC-5</v>
      </c>
      <c r="D9" s="20" t="s">
        <v>66</v>
      </c>
      <c r="E9" s="20" t="s">
        <v>66</v>
      </c>
      <c r="F9" s="20" t="s">
        <v>66</v>
      </c>
      <c r="G9" s="20" t="s">
        <v>66</v>
      </c>
      <c r="H9" s="20" t="s">
        <v>66</v>
      </c>
      <c r="I9" s="20">
        <v>1</v>
      </c>
    </row>
    <row r="10" spans="1:26" ht="15.75" customHeight="1">
      <c r="A10" s="78" t="s">
        <v>299</v>
      </c>
      <c r="B10" s="83">
        <v>6</v>
      </c>
      <c r="C10" s="54" t="str">
        <f>Demographics!D12</f>
        <v>CTC-6</v>
      </c>
      <c r="D10" s="20" t="s">
        <v>66</v>
      </c>
      <c r="E10" s="20" t="s">
        <v>66</v>
      </c>
      <c r="F10" s="20" t="s">
        <v>66</v>
      </c>
      <c r="G10" s="20" t="s">
        <v>66</v>
      </c>
      <c r="H10" s="20" t="s">
        <v>66</v>
      </c>
      <c r="I10" s="20">
        <v>1</v>
      </c>
    </row>
    <row r="11" spans="1:26" ht="15.75" customHeight="1">
      <c r="A11" s="78" t="s">
        <v>299</v>
      </c>
      <c r="B11" s="83">
        <v>7</v>
      </c>
      <c r="C11" s="54" t="str">
        <f>Demographics!D13</f>
        <v>CTC-7</v>
      </c>
      <c r="D11" s="20" t="s">
        <v>66</v>
      </c>
      <c r="E11" s="20" t="s">
        <v>66</v>
      </c>
      <c r="F11" s="20" t="s">
        <v>66</v>
      </c>
      <c r="G11" s="20" t="s">
        <v>66</v>
      </c>
      <c r="H11" s="20" t="s">
        <v>66</v>
      </c>
      <c r="I11" s="20">
        <v>1</v>
      </c>
    </row>
    <row r="12" spans="1:26" ht="15.75" customHeight="1">
      <c r="A12" s="78" t="s">
        <v>299</v>
      </c>
      <c r="B12" s="83">
        <v>8</v>
      </c>
      <c r="C12" s="54" t="str">
        <f>Demographics!D14</f>
        <v>CTC-8</v>
      </c>
      <c r="D12" s="20" t="s">
        <v>66</v>
      </c>
      <c r="E12" s="20" t="s">
        <v>66</v>
      </c>
      <c r="F12" s="20" t="s">
        <v>66</v>
      </c>
      <c r="G12" s="20" t="s">
        <v>66</v>
      </c>
      <c r="H12" s="20" t="s">
        <v>66</v>
      </c>
      <c r="I12" s="20">
        <v>1</v>
      </c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 spans="1:26" ht="15.75" customHeight="1">
      <c r="A13" s="78" t="s">
        <v>299</v>
      </c>
      <c r="B13" s="83">
        <v>9</v>
      </c>
      <c r="C13" s="54" t="str">
        <f>Demographics!D15</f>
        <v>CTC-9</v>
      </c>
      <c r="D13" s="20" t="s">
        <v>66</v>
      </c>
      <c r="E13" s="20" t="s">
        <v>66</v>
      </c>
      <c r="F13" s="20" t="s">
        <v>66</v>
      </c>
      <c r="G13" s="20" t="s">
        <v>66</v>
      </c>
      <c r="H13" s="20" t="s">
        <v>66</v>
      </c>
      <c r="I13" s="20">
        <v>1</v>
      </c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 spans="1:26" ht="15.75" customHeight="1">
      <c r="A14" s="78" t="s">
        <v>299</v>
      </c>
      <c r="B14" s="83">
        <v>10</v>
      </c>
      <c r="C14" s="54" t="str">
        <f>Demographics!D16</f>
        <v>CTC-10</v>
      </c>
      <c r="D14" s="20" t="s">
        <v>66</v>
      </c>
      <c r="E14" s="20" t="s">
        <v>66</v>
      </c>
      <c r="F14" s="20" t="s">
        <v>66</v>
      </c>
      <c r="G14" s="20" t="s">
        <v>66</v>
      </c>
      <c r="H14" s="20" t="s">
        <v>66</v>
      </c>
      <c r="I14" s="20">
        <v>1</v>
      </c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 spans="1:26" ht="15.75" customHeight="1">
      <c r="A15" s="78" t="s">
        <v>299</v>
      </c>
      <c r="B15" s="83">
        <v>11</v>
      </c>
      <c r="C15" s="54" t="str">
        <f>Demographics!D17</f>
        <v>CTR-1</v>
      </c>
      <c r="D15" s="20" t="s">
        <v>66</v>
      </c>
      <c r="E15" s="20" t="s">
        <v>66</v>
      </c>
      <c r="F15" s="20" t="s">
        <v>66</v>
      </c>
      <c r="G15" s="20" t="s">
        <v>66</v>
      </c>
      <c r="H15" s="20" t="s">
        <v>66</v>
      </c>
      <c r="I15" s="20">
        <v>1</v>
      </c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spans="1:26" ht="15.75" customHeight="1">
      <c r="A16" s="78" t="s">
        <v>299</v>
      </c>
      <c r="B16" s="83">
        <v>12</v>
      </c>
      <c r="C16" s="54" t="str">
        <f>Demographics!D18</f>
        <v>CTR-2</v>
      </c>
      <c r="D16" s="20" t="s">
        <v>66</v>
      </c>
      <c r="E16" s="20" t="s">
        <v>66</v>
      </c>
      <c r="F16" s="20" t="s">
        <v>66</v>
      </c>
      <c r="G16" s="20" t="s">
        <v>66</v>
      </c>
      <c r="H16" s="20" t="s">
        <v>66</v>
      </c>
      <c r="I16" s="20">
        <v>1</v>
      </c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spans="1:26" ht="15.75" customHeight="1">
      <c r="A17" s="78" t="s">
        <v>299</v>
      </c>
      <c r="B17" s="83">
        <v>13</v>
      </c>
      <c r="C17" s="54" t="str">
        <f>Demographics!D19</f>
        <v>CTR-3</v>
      </c>
      <c r="D17" s="20" t="s">
        <v>66</v>
      </c>
      <c r="E17" s="20" t="s">
        <v>66</v>
      </c>
      <c r="F17" s="20" t="s">
        <v>66</v>
      </c>
      <c r="G17" s="20" t="s">
        <v>66</v>
      </c>
      <c r="H17" s="20" t="s">
        <v>66</v>
      </c>
      <c r="I17" s="20">
        <v>1</v>
      </c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 spans="1:26" ht="15.75" customHeight="1">
      <c r="A18" s="78" t="s">
        <v>299</v>
      </c>
      <c r="B18" s="83">
        <v>14</v>
      </c>
      <c r="C18" s="54" t="str">
        <f>Demographics!D20</f>
        <v>CTR-4</v>
      </c>
      <c r="D18" s="20" t="s">
        <v>66</v>
      </c>
      <c r="E18" s="20" t="s">
        <v>66</v>
      </c>
      <c r="F18" s="20" t="s">
        <v>66</v>
      </c>
      <c r="G18" s="20" t="s">
        <v>66</v>
      </c>
      <c r="H18" s="20" t="s">
        <v>66</v>
      </c>
      <c r="I18" s="20">
        <v>1</v>
      </c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 spans="1:26" ht="15.75" customHeight="1">
      <c r="A19" s="78" t="s">
        <v>299</v>
      </c>
      <c r="B19" s="83">
        <v>15</v>
      </c>
      <c r="C19" s="54" t="str">
        <f>Demographics!D21</f>
        <v>CTR-5</v>
      </c>
      <c r="D19" s="20" t="s">
        <v>66</v>
      </c>
      <c r="E19" s="20" t="s">
        <v>66</v>
      </c>
      <c r="F19" s="20" t="s">
        <v>66</v>
      </c>
      <c r="G19" s="20" t="s">
        <v>66</v>
      </c>
      <c r="H19" s="20" t="s">
        <v>66</v>
      </c>
      <c r="I19" s="20">
        <v>1</v>
      </c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 spans="1:26" ht="15.75" customHeight="1">
      <c r="A20" s="78" t="s">
        <v>299</v>
      </c>
      <c r="B20" s="83">
        <v>16</v>
      </c>
      <c r="C20" s="54" t="str">
        <f>Demographics!D22</f>
        <v>CTR-6</v>
      </c>
      <c r="D20" s="20" t="s">
        <v>66</v>
      </c>
      <c r="E20" s="20" t="s">
        <v>66</v>
      </c>
      <c r="F20" s="20" t="s">
        <v>66</v>
      </c>
      <c r="G20" s="20" t="s">
        <v>66</v>
      </c>
      <c r="H20" s="20" t="s">
        <v>66</v>
      </c>
      <c r="I20" s="20">
        <v>1</v>
      </c>
    </row>
    <row r="21" spans="1:26" ht="15.75" customHeight="1">
      <c r="A21" s="78" t="s">
        <v>299</v>
      </c>
      <c r="B21" s="83">
        <v>17</v>
      </c>
      <c r="C21" s="54" t="str">
        <f>Demographics!D23</f>
        <v>CTR-7</v>
      </c>
      <c r="D21" s="20" t="s">
        <v>66</v>
      </c>
      <c r="E21" s="20" t="s">
        <v>66</v>
      </c>
      <c r="F21" s="20" t="s">
        <v>66</v>
      </c>
      <c r="G21" s="20" t="s">
        <v>66</v>
      </c>
      <c r="H21" s="20" t="s">
        <v>66</v>
      </c>
      <c r="I21" s="20">
        <v>1</v>
      </c>
    </row>
    <row r="22" spans="1:26" ht="15.75" customHeight="1">
      <c r="A22" s="78" t="s">
        <v>299</v>
      </c>
      <c r="B22" s="83">
        <v>18</v>
      </c>
      <c r="C22" s="54" t="str">
        <f>Demographics!D24</f>
        <v>CTR-8</v>
      </c>
      <c r="D22" s="20" t="s">
        <v>66</v>
      </c>
      <c r="E22" s="20" t="s">
        <v>66</v>
      </c>
      <c r="F22" s="20" t="s">
        <v>66</v>
      </c>
      <c r="G22" s="20" t="s">
        <v>66</v>
      </c>
      <c r="H22" s="20" t="s">
        <v>66</v>
      </c>
      <c r="I22" s="20">
        <v>1</v>
      </c>
    </row>
    <row r="23" spans="1:26" ht="15.75" customHeight="1">
      <c r="A23" s="78" t="s">
        <v>299</v>
      </c>
      <c r="B23" s="83">
        <v>19</v>
      </c>
      <c r="C23" s="54" t="str">
        <f>Demographics!D25</f>
        <v>CTR-9</v>
      </c>
      <c r="D23" s="20" t="s">
        <v>66</v>
      </c>
      <c r="E23" s="20" t="s">
        <v>66</v>
      </c>
      <c r="F23" s="20" t="s">
        <v>66</v>
      </c>
      <c r="G23" s="20" t="s">
        <v>66</v>
      </c>
      <c r="H23" s="20" t="s">
        <v>66</v>
      </c>
      <c r="I23" s="20">
        <v>1</v>
      </c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spans="1:26" ht="15.75" customHeight="1">
      <c r="A24" s="78" t="s">
        <v>299</v>
      </c>
      <c r="B24" s="83">
        <v>20</v>
      </c>
      <c r="C24" s="54" t="str">
        <f>Demographics!D26</f>
        <v>CTR-10</v>
      </c>
      <c r="D24" s="20" t="s">
        <v>66</v>
      </c>
      <c r="E24" s="20" t="s">
        <v>66</v>
      </c>
      <c r="F24" s="20" t="s">
        <v>66</v>
      </c>
      <c r="G24" s="20" t="s">
        <v>66</v>
      </c>
      <c r="H24" s="20" t="s">
        <v>66</v>
      </c>
      <c r="I24" s="20">
        <v>1</v>
      </c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spans="1:26" ht="15.75" customHeight="1">
      <c r="A25" s="78" t="s">
        <v>299</v>
      </c>
      <c r="B25" s="83">
        <v>21</v>
      </c>
      <c r="C25" s="54" t="str">
        <f>Demographics!D27</f>
        <v>CTR-11</v>
      </c>
      <c r="D25" s="20" t="s">
        <v>66</v>
      </c>
      <c r="E25" s="20" t="s">
        <v>66</v>
      </c>
      <c r="F25" s="20" t="s">
        <v>66</v>
      </c>
      <c r="G25" s="20" t="s">
        <v>66</v>
      </c>
      <c r="H25" s="20" t="s">
        <v>66</v>
      </c>
      <c r="I25" s="20">
        <v>1</v>
      </c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 spans="1:26" ht="15.75" customHeight="1">
      <c r="A26" s="78" t="s">
        <v>299</v>
      </c>
      <c r="B26" s="83">
        <v>22</v>
      </c>
      <c r="C26" s="54" t="str">
        <f>Demographics!D28</f>
        <v>CTR-12</v>
      </c>
      <c r="D26" s="20" t="s">
        <v>66</v>
      </c>
      <c r="E26" s="20" t="s">
        <v>66</v>
      </c>
      <c r="F26" s="20" t="s">
        <v>66</v>
      </c>
      <c r="G26" s="20" t="s">
        <v>66</v>
      </c>
      <c r="H26" s="20" t="s">
        <v>66</v>
      </c>
      <c r="I26" s="20">
        <v>1</v>
      </c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 spans="1:26" ht="15.75" customHeight="1">
      <c r="A27" s="78" t="s">
        <v>299</v>
      </c>
      <c r="B27" s="83">
        <v>23</v>
      </c>
      <c r="C27" s="54" t="str">
        <f>Demographics!D29</f>
        <v>CTR-13</v>
      </c>
      <c r="D27" s="20" t="s">
        <v>66</v>
      </c>
      <c r="E27" s="20" t="s">
        <v>66</v>
      </c>
      <c r="F27" s="20" t="s">
        <v>66</v>
      </c>
      <c r="G27" s="20" t="s">
        <v>66</v>
      </c>
      <c r="H27" s="20" t="s">
        <v>66</v>
      </c>
      <c r="I27" s="20">
        <v>1</v>
      </c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 spans="1:26" ht="15.75" customHeight="1">
      <c r="A28" s="78" t="s">
        <v>299</v>
      </c>
      <c r="B28" s="83">
        <v>24</v>
      </c>
      <c r="C28" s="54" t="str">
        <f>Demographics!D30</f>
        <v>CTR-14</v>
      </c>
      <c r="D28" s="20" t="s">
        <v>66</v>
      </c>
      <c r="E28" s="20" t="s">
        <v>66</v>
      </c>
      <c r="F28" s="20" t="s">
        <v>66</v>
      </c>
      <c r="G28" s="20" t="s">
        <v>66</v>
      </c>
      <c r="H28" s="20" t="s">
        <v>66</v>
      </c>
      <c r="I28" s="20">
        <v>1</v>
      </c>
    </row>
    <row r="29" spans="1:26" ht="15.75" customHeight="1">
      <c r="A29" s="78" t="s">
        <v>299</v>
      </c>
      <c r="B29" s="83">
        <v>25</v>
      </c>
      <c r="C29" s="54" t="str">
        <f>Demographics!D31</f>
        <v>CTR-15</v>
      </c>
      <c r="D29" s="20" t="s">
        <v>66</v>
      </c>
      <c r="E29" s="20" t="s">
        <v>66</v>
      </c>
      <c r="F29" s="20" t="s">
        <v>66</v>
      </c>
      <c r="G29" s="20" t="s">
        <v>66</v>
      </c>
      <c r="H29" s="20" t="s">
        <v>66</v>
      </c>
      <c r="I29" s="20">
        <v>1</v>
      </c>
    </row>
    <row r="30" spans="1:26" ht="15.75" customHeight="1">
      <c r="A30" s="78" t="s">
        <v>299</v>
      </c>
      <c r="B30" s="83">
        <v>26</v>
      </c>
      <c r="C30" s="54" t="str">
        <f>Demographics!D32</f>
        <v>CTR-16</v>
      </c>
      <c r="D30" s="20" t="s">
        <v>66</v>
      </c>
      <c r="E30" s="20" t="s">
        <v>66</v>
      </c>
      <c r="F30" s="20" t="s">
        <v>66</v>
      </c>
      <c r="G30" s="20" t="s">
        <v>66</v>
      </c>
      <c r="H30" s="20" t="s">
        <v>66</v>
      </c>
      <c r="I30" s="20">
        <v>1</v>
      </c>
    </row>
    <row r="31" spans="1:26" ht="15.75" customHeight="1">
      <c r="A31" s="78" t="s">
        <v>299</v>
      </c>
      <c r="B31" s="83">
        <v>27</v>
      </c>
      <c r="C31" s="54" t="str">
        <f>Demographics!D33</f>
        <v>CTR-17</v>
      </c>
      <c r="D31" s="20" t="s">
        <v>66</v>
      </c>
      <c r="E31" s="20" t="s">
        <v>66</v>
      </c>
      <c r="F31" s="20" t="s">
        <v>66</v>
      </c>
      <c r="G31" s="20" t="s">
        <v>66</v>
      </c>
      <c r="H31" s="20" t="s">
        <v>66</v>
      </c>
      <c r="I31" s="20">
        <v>1</v>
      </c>
    </row>
    <row r="32" spans="1:26" ht="15.75" customHeight="1">
      <c r="A32" s="78" t="s">
        <v>299</v>
      </c>
      <c r="B32" s="83">
        <v>28</v>
      </c>
      <c r="C32" s="54" t="str">
        <f>Demographics!D34</f>
        <v>CTR-18</v>
      </c>
      <c r="D32" s="20" t="s">
        <v>66</v>
      </c>
      <c r="E32" s="20" t="s">
        <v>66</v>
      </c>
      <c r="F32" s="20" t="s">
        <v>66</v>
      </c>
      <c r="G32" s="20" t="s">
        <v>66</v>
      </c>
      <c r="H32" s="20" t="s">
        <v>66</v>
      </c>
      <c r="I32" s="20">
        <v>1</v>
      </c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</sheetData>
  <mergeCells count="2">
    <mergeCell ref="A1:I1"/>
    <mergeCell ref="A2:I2"/>
  </mergeCells>
  <pageMargins left="0.7" right="0.7" top="0.75" bottom="0.75" header="0" footer="0"/>
  <pageSetup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82"/>
  <sheetViews>
    <sheetView topLeftCell="D1" workbookViewId="0">
      <selection activeCell="G6" sqref="G6:G33"/>
    </sheetView>
  </sheetViews>
  <sheetFormatPr defaultColWidth="14.453125" defaultRowHeight="15" customHeight="1"/>
  <cols>
    <col min="1" max="1" width="8.7265625" customWidth="1"/>
    <col min="2" max="2" width="8.1796875" customWidth="1"/>
    <col min="3" max="3" width="20.81640625" customWidth="1"/>
    <col min="4" max="4" width="11.54296875" customWidth="1"/>
    <col min="5" max="5" width="9.81640625" customWidth="1"/>
    <col min="6" max="6" width="9.7265625" customWidth="1"/>
    <col min="7" max="7" width="10.1796875" customWidth="1"/>
    <col min="8" max="8" width="12" customWidth="1"/>
    <col min="9" max="9" width="12.54296875" customWidth="1"/>
    <col min="10" max="10" width="11.81640625" customWidth="1"/>
    <col min="11" max="11" width="11" customWidth="1"/>
    <col min="12" max="12" width="11.1796875" customWidth="1"/>
    <col min="13" max="13" width="14" customWidth="1"/>
    <col min="14" max="14" width="13" customWidth="1"/>
    <col min="15" max="16" width="12.54296875" customWidth="1"/>
    <col min="17" max="26" width="8.7265625" customWidth="1"/>
  </cols>
  <sheetData>
    <row r="1" spans="1:26" ht="14.5">
      <c r="A1" s="103" t="s">
        <v>208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3"/>
      <c r="Q1" s="103"/>
    </row>
    <row r="2" spans="1:26" ht="14.5">
      <c r="A2" s="112" t="s">
        <v>396</v>
      </c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</row>
    <row r="3" spans="1:26" ht="14.5">
      <c r="A3" s="109" t="s">
        <v>1</v>
      </c>
      <c r="B3" s="115" t="s">
        <v>2</v>
      </c>
      <c r="C3" s="114" t="s">
        <v>3</v>
      </c>
      <c r="D3" s="114" t="s">
        <v>209</v>
      </c>
      <c r="E3" s="113" t="s">
        <v>210</v>
      </c>
      <c r="F3" s="95"/>
      <c r="G3" s="96"/>
      <c r="H3" s="113" t="s">
        <v>211</v>
      </c>
      <c r="I3" s="95"/>
      <c r="J3" s="96"/>
      <c r="K3" s="113" t="s">
        <v>212</v>
      </c>
      <c r="L3" s="96"/>
      <c r="M3" s="113" t="s">
        <v>213</v>
      </c>
      <c r="N3" s="96"/>
      <c r="O3" s="113" t="s">
        <v>214</v>
      </c>
      <c r="P3" s="96"/>
      <c r="Q3" s="114" t="s">
        <v>215</v>
      </c>
      <c r="R3" s="114" t="s">
        <v>216</v>
      </c>
    </row>
    <row r="4" spans="1:26" ht="29">
      <c r="A4" s="110"/>
      <c r="B4" s="116"/>
      <c r="C4" s="118"/>
      <c r="D4" s="98"/>
      <c r="E4" s="30" t="s">
        <v>217</v>
      </c>
      <c r="F4" s="30" t="s">
        <v>218</v>
      </c>
      <c r="G4" s="30" t="s">
        <v>219</v>
      </c>
      <c r="H4" s="30" t="s">
        <v>220</v>
      </c>
      <c r="I4" s="30" t="s">
        <v>221</v>
      </c>
      <c r="J4" s="30" t="s">
        <v>222</v>
      </c>
      <c r="K4" s="30" t="s">
        <v>223</v>
      </c>
      <c r="L4" s="30" t="s">
        <v>224</v>
      </c>
      <c r="M4" s="30" t="s">
        <v>225</v>
      </c>
      <c r="N4" s="30" t="s">
        <v>226</v>
      </c>
      <c r="O4" s="30" t="s">
        <v>227</v>
      </c>
      <c r="P4" s="30" t="s">
        <v>228</v>
      </c>
      <c r="Q4" s="98"/>
      <c r="R4" s="98"/>
    </row>
    <row r="5" spans="1:26" ht="14.5">
      <c r="A5" s="111"/>
      <c r="B5" s="117"/>
      <c r="C5" s="98"/>
      <c r="D5" s="40" t="s">
        <v>229</v>
      </c>
      <c r="E5" s="40" t="s">
        <v>230</v>
      </c>
      <c r="F5" s="40" t="s">
        <v>231</v>
      </c>
      <c r="G5" s="40" t="s">
        <v>232</v>
      </c>
      <c r="H5" s="40" t="s">
        <v>233</v>
      </c>
      <c r="I5" s="40" t="s">
        <v>234</v>
      </c>
      <c r="J5" s="40" t="s">
        <v>235</v>
      </c>
      <c r="K5" s="40" t="s">
        <v>236</v>
      </c>
      <c r="L5" s="40" t="s">
        <v>237</v>
      </c>
      <c r="M5" s="40" t="s">
        <v>238</v>
      </c>
      <c r="N5" s="40" t="s">
        <v>239</v>
      </c>
      <c r="O5" s="40" t="s">
        <v>240</v>
      </c>
      <c r="P5" s="40" t="s">
        <v>241</v>
      </c>
      <c r="Q5" s="40" t="s">
        <v>198</v>
      </c>
      <c r="R5" s="40" t="s">
        <v>242</v>
      </c>
    </row>
    <row r="6" spans="1:26" ht="15.75" customHeight="1">
      <c r="A6" s="78" t="s">
        <v>299</v>
      </c>
      <c r="B6" s="77">
        <v>1</v>
      </c>
      <c r="C6" s="19" t="str">
        <f>Demographics!D7</f>
        <v>CTC-1</v>
      </c>
      <c r="D6" s="38">
        <f>'Session Calculation'!D6</f>
        <v>1407.3144487500001</v>
      </c>
      <c r="E6" s="123">
        <f>D6-90</f>
        <v>1317.3144487500001</v>
      </c>
      <c r="F6" s="123">
        <f>E6-2</f>
        <v>1315.3144487500001</v>
      </c>
      <c r="G6" s="123">
        <f>E6-3</f>
        <v>1314.3144487500001</v>
      </c>
      <c r="H6" s="33">
        <f t="shared" ref="H6:H33" si="0">E6/D6*100</f>
        <v>93.604840760361725</v>
      </c>
      <c r="I6" s="33">
        <f t="shared" ref="I6:I33" si="1">F6*100/D6</f>
        <v>93.462726110592001</v>
      </c>
      <c r="J6" s="33">
        <f t="shared" ref="J6:J33" si="2">G6*100/D6</f>
        <v>93.391668785707125</v>
      </c>
      <c r="K6" s="33">
        <f t="shared" ref="K6:K33" si="3">D6-F6</f>
        <v>92</v>
      </c>
      <c r="L6" s="33">
        <f t="shared" ref="L6:L33" si="4">D6-G6</f>
        <v>93</v>
      </c>
      <c r="M6" s="33">
        <f t="shared" ref="M6:M33" si="5">(E6-F6)*100/E6</f>
        <v>0.1518240388160777</v>
      </c>
      <c r="N6" s="33">
        <f t="shared" ref="N6:N33" si="6">(E6-G6)*100/E6</f>
        <v>0.22773605822411652</v>
      </c>
      <c r="O6" s="31" t="str">
        <f t="shared" ref="O6:O33" si="7">IF(H6&gt;79,"Y",IF(H6=0,"Nill","N"))</f>
        <v>Y</v>
      </c>
      <c r="P6" s="31" t="str">
        <f t="shared" ref="P6:P33" si="8">IF(M6&gt;10,"N","Y")</f>
        <v>Y</v>
      </c>
      <c r="Q6" s="31" t="str">
        <f t="shared" ref="Q6:Q33" si="9">IF((AND(O6="y",P6="y")),"1",IF((AND(O6="y",P6="n")),"2",IF((AND(O6="n",P6="y")),"3","4")))</f>
        <v>1</v>
      </c>
      <c r="R6" s="22">
        <v>2</v>
      </c>
    </row>
    <row r="7" spans="1:26" ht="15.75" customHeight="1">
      <c r="A7" s="78" t="s">
        <v>299</v>
      </c>
      <c r="B7" s="77">
        <v>2</v>
      </c>
      <c r="C7" s="19" t="str">
        <f>Demographics!D8</f>
        <v>CTC-2</v>
      </c>
      <c r="D7" s="38">
        <f>'Session Calculation'!D7</f>
        <v>1395.8024209500002</v>
      </c>
      <c r="E7" s="123">
        <f t="shared" ref="E7:E33" si="10">D7-90</f>
        <v>1305.8024209500002</v>
      </c>
      <c r="F7" s="123">
        <f t="shared" ref="F7:F33" si="11">E7-2</f>
        <v>1303.8024209500002</v>
      </c>
      <c r="G7" s="123">
        <f t="shared" ref="G7:G33" si="12">E7-3</f>
        <v>1302.8024209500002</v>
      </c>
      <c r="H7" s="33">
        <f t="shared" si="0"/>
        <v>93.552096009495031</v>
      </c>
      <c r="I7" s="33">
        <f t="shared" si="1"/>
        <v>93.408809254150484</v>
      </c>
      <c r="J7" s="33">
        <f t="shared" si="2"/>
        <v>93.33716587647821</v>
      </c>
      <c r="K7" s="33">
        <f t="shared" si="3"/>
        <v>92</v>
      </c>
      <c r="L7" s="33">
        <f t="shared" si="4"/>
        <v>93</v>
      </c>
      <c r="M7" s="33">
        <f t="shared" si="5"/>
        <v>0.15316252810627781</v>
      </c>
      <c r="N7" s="33">
        <f t="shared" si="6"/>
        <v>0.2297437921594167</v>
      </c>
      <c r="O7" s="31" t="str">
        <f t="shared" si="7"/>
        <v>Y</v>
      </c>
      <c r="P7" s="31" t="str">
        <f t="shared" si="8"/>
        <v>Y</v>
      </c>
      <c r="Q7" s="31" t="str">
        <f t="shared" si="9"/>
        <v>1</v>
      </c>
      <c r="R7" s="22">
        <v>2</v>
      </c>
    </row>
    <row r="8" spans="1:26" ht="15.75" customHeight="1">
      <c r="A8" s="78" t="s">
        <v>299</v>
      </c>
      <c r="B8" s="77">
        <v>3</v>
      </c>
      <c r="C8" s="19" t="str">
        <f>Demographics!D9</f>
        <v>CTC-3</v>
      </c>
      <c r="D8" s="38">
        <f>'Session Calculation'!D8</f>
        <v>1157.7764871750003</v>
      </c>
      <c r="E8" s="123">
        <f t="shared" si="10"/>
        <v>1067.7764871750003</v>
      </c>
      <c r="F8" s="123">
        <f t="shared" si="11"/>
        <v>1065.7764871750003</v>
      </c>
      <c r="G8" s="123">
        <f t="shared" si="12"/>
        <v>1064.7764871750003</v>
      </c>
      <c r="H8" s="33">
        <f t="shared" si="0"/>
        <v>92.226478858661054</v>
      </c>
      <c r="I8" s="33">
        <f t="shared" si="1"/>
        <v>92.053733944409075</v>
      </c>
      <c r="J8" s="33">
        <f t="shared" si="2"/>
        <v>91.967361487283085</v>
      </c>
      <c r="K8" s="33">
        <f t="shared" si="3"/>
        <v>92</v>
      </c>
      <c r="L8" s="33">
        <f t="shared" si="4"/>
        <v>93</v>
      </c>
      <c r="M8" s="33">
        <f t="shared" si="5"/>
        <v>0.18730511713096146</v>
      </c>
      <c r="N8" s="33">
        <f t="shared" si="6"/>
        <v>0.2809576756964422</v>
      </c>
      <c r="O8" s="31" t="str">
        <f t="shared" si="7"/>
        <v>Y</v>
      </c>
      <c r="P8" s="31" t="str">
        <f t="shared" si="8"/>
        <v>Y</v>
      </c>
      <c r="Q8" s="31" t="str">
        <f t="shared" si="9"/>
        <v>1</v>
      </c>
      <c r="R8" s="22">
        <v>2</v>
      </c>
    </row>
    <row r="9" spans="1:26" ht="15.75" customHeight="1">
      <c r="A9" s="78" t="s">
        <v>299</v>
      </c>
      <c r="B9" s="77">
        <v>4</v>
      </c>
      <c r="C9" s="19" t="str">
        <f>Demographics!D10</f>
        <v>CTC-4</v>
      </c>
      <c r="D9" s="38">
        <f>'Session Calculation'!D9</f>
        <v>831.86064885000008</v>
      </c>
      <c r="E9" s="123">
        <f t="shared" si="10"/>
        <v>741.86064885000008</v>
      </c>
      <c r="F9" s="123">
        <f t="shared" si="11"/>
        <v>739.86064885000008</v>
      </c>
      <c r="G9" s="123">
        <f t="shared" si="12"/>
        <v>738.86064885000008</v>
      </c>
      <c r="H9" s="33">
        <f t="shared" si="0"/>
        <v>89.180880220212373</v>
      </c>
      <c r="I9" s="33">
        <f t="shared" si="1"/>
        <v>88.940455336217113</v>
      </c>
      <c r="J9" s="33">
        <f t="shared" si="2"/>
        <v>88.820242894219462</v>
      </c>
      <c r="K9" s="33">
        <f t="shared" si="3"/>
        <v>92</v>
      </c>
      <c r="L9" s="33">
        <f t="shared" si="4"/>
        <v>93</v>
      </c>
      <c r="M9" s="33">
        <f t="shared" si="5"/>
        <v>0.26959240972011556</v>
      </c>
      <c r="N9" s="33">
        <f t="shared" si="6"/>
        <v>0.40438861458017333</v>
      </c>
      <c r="O9" s="31" t="str">
        <f t="shared" si="7"/>
        <v>Y</v>
      </c>
      <c r="P9" s="31" t="str">
        <f t="shared" si="8"/>
        <v>Y</v>
      </c>
      <c r="Q9" s="31" t="str">
        <f t="shared" si="9"/>
        <v>1</v>
      </c>
      <c r="R9" s="22">
        <v>2</v>
      </c>
    </row>
    <row r="10" spans="1:26" ht="15.75" customHeight="1">
      <c r="A10" s="78" t="s">
        <v>299</v>
      </c>
      <c r="B10" s="77">
        <v>5</v>
      </c>
      <c r="C10" s="19" t="str">
        <f>Demographics!D11</f>
        <v>CTC-5</v>
      </c>
      <c r="D10" s="38">
        <f>'Session Calculation'!D10</f>
        <v>779.65065097500008</v>
      </c>
      <c r="E10" s="123">
        <f t="shared" si="10"/>
        <v>689.65065097500008</v>
      </c>
      <c r="F10" s="123">
        <f t="shared" si="11"/>
        <v>687.65065097500008</v>
      </c>
      <c r="G10" s="123">
        <f t="shared" si="12"/>
        <v>686.65065097500008</v>
      </c>
      <c r="H10" s="33">
        <f t="shared" si="0"/>
        <v>88.456368260906387</v>
      </c>
      <c r="I10" s="33">
        <f t="shared" si="1"/>
        <v>88.199843111148752</v>
      </c>
      <c r="J10" s="33">
        <f t="shared" si="2"/>
        <v>88.071580536269934</v>
      </c>
      <c r="K10" s="33">
        <f t="shared" si="3"/>
        <v>92</v>
      </c>
      <c r="L10" s="33">
        <f t="shared" si="4"/>
        <v>93</v>
      </c>
      <c r="M10" s="33">
        <f t="shared" si="5"/>
        <v>0.29000190127747738</v>
      </c>
      <c r="N10" s="33">
        <f t="shared" si="6"/>
        <v>0.43500285191621613</v>
      </c>
      <c r="O10" s="31" t="str">
        <f t="shared" si="7"/>
        <v>Y</v>
      </c>
      <c r="P10" s="31" t="str">
        <f t="shared" si="8"/>
        <v>Y</v>
      </c>
      <c r="Q10" s="31" t="str">
        <f t="shared" si="9"/>
        <v>1</v>
      </c>
      <c r="R10" s="22">
        <v>1</v>
      </c>
    </row>
    <row r="11" spans="1:26" ht="15.75" customHeight="1">
      <c r="A11" s="78" t="s">
        <v>299</v>
      </c>
      <c r="B11" s="77">
        <v>6</v>
      </c>
      <c r="C11" s="19" t="str">
        <f>Demographics!D12</f>
        <v>CTC-6</v>
      </c>
      <c r="D11" s="38">
        <f>'Session Calculation'!D11</f>
        <v>638.0379500250001</v>
      </c>
      <c r="E11" s="123">
        <f t="shared" si="10"/>
        <v>548.0379500250001</v>
      </c>
      <c r="F11" s="123">
        <f t="shared" si="11"/>
        <v>546.0379500250001</v>
      </c>
      <c r="G11" s="123">
        <f t="shared" si="12"/>
        <v>545.0379500250001</v>
      </c>
      <c r="H11" s="33">
        <f t="shared" si="0"/>
        <v>85.894255977019313</v>
      </c>
      <c r="I11" s="33">
        <f t="shared" si="1"/>
        <v>85.580794998730852</v>
      </c>
      <c r="J11" s="33">
        <f t="shared" si="2"/>
        <v>85.424064509586614</v>
      </c>
      <c r="K11" s="33">
        <f t="shared" si="3"/>
        <v>92</v>
      </c>
      <c r="L11" s="33">
        <f t="shared" si="4"/>
        <v>93</v>
      </c>
      <c r="M11" s="33">
        <f t="shared" si="5"/>
        <v>0.36493823099454425</v>
      </c>
      <c r="N11" s="33">
        <f t="shared" si="6"/>
        <v>0.54740734649181644</v>
      </c>
      <c r="O11" s="31" t="str">
        <f t="shared" si="7"/>
        <v>Y</v>
      </c>
      <c r="P11" s="31" t="str">
        <f t="shared" si="8"/>
        <v>Y</v>
      </c>
      <c r="Q11" s="31" t="str">
        <f t="shared" si="9"/>
        <v>1</v>
      </c>
      <c r="R11" s="22">
        <v>1</v>
      </c>
    </row>
    <row r="12" spans="1:26" ht="15.75" customHeight="1">
      <c r="A12" s="78" t="s">
        <v>299</v>
      </c>
      <c r="B12" s="77">
        <v>7</v>
      </c>
      <c r="C12" s="19" t="str">
        <f>Demographics!D13</f>
        <v>CTC-7</v>
      </c>
      <c r="D12" s="38">
        <f>'Session Calculation'!D12</f>
        <v>1380.4899480750003</v>
      </c>
      <c r="E12" s="123">
        <f t="shared" si="10"/>
        <v>1290.4899480750003</v>
      </c>
      <c r="F12" s="123">
        <f t="shared" si="11"/>
        <v>1288.4899480750003</v>
      </c>
      <c r="G12" s="123">
        <f t="shared" si="12"/>
        <v>1287.4899480750003</v>
      </c>
      <c r="H12" s="33">
        <f t="shared" si="0"/>
        <v>93.480575492382329</v>
      </c>
      <c r="I12" s="33">
        <f t="shared" si="1"/>
        <v>93.335699392213058</v>
      </c>
      <c r="J12" s="33">
        <f t="shared" si="2"/>
        <v>93.263261342128416</v>
      </c>
      <c r="K12" s="33">
        <f t="shared" si="3"/>
        <v>92</v>
      </c>
      <c r="L12" s="33">
        <f t="shared" si="4"/>
        <v>93</v>
      </c>
      <c r="M12" s="33">
        <f t="shared" si="5"/>
        <v>0.15497989759496869</v>
      </c>
      <c r="N12" s="33">
        <f t="shared" si="6"/>
        <v>0.23246984639245302</v>
      </c>
      <c r="O12" s="31" t="str">
        <f t="shared" si="7"/>
        <v>Y</v>
      </c>
      <c r="P12" s="31" t="str">
        <f t="shared" si="8"/>
        <v>Y</v>
      </c>
      <c r="Q12" s="31" t="str">
        <f t="shared" si="9"/>
        <v>1</v>
      </c>
      <c r="R12" s="22">
        <v>1</v>
      </c>
    </row>
    <row r="13" spans="1:26" ht="15.75" customHeight="1">
      <c r="A13" s="78" t="s">
        <v>299</v>
      </c>
      <c r="B13" s="77">
        <v>8</v>
      </c>
      <c r="C13" s="19" t="str">
        <f>Demographics!D14</f>
        <v>CTC-8</v>
      </c>
      <c r="D13" s="38">
        <f>'Session Calculation'!D21</f>
        <v>3027.0420012000009</v>
      </c>
      <c r="E13" s="123">
        <f t="shared" si="10"/>
        <v>2937.0420012000009</v>
      </c>
      <c r="F13" s="123">
        <f t="shared" si="11"/>
        <v>2935.0420012000009</v>
      </c>
      <c r="G13" s="123">
        <f t="shared" si="12"/>
        <v>2934.0420012000009</v>
      </c>
      <c r="H13" s="33">
        <f t="shared" si="0"/>
        <v>97.026800422183712</v>
      </c>
      <c r="I13" s="33">
        <f t="shared" si="1"/>
        <v>96.960729320454476</v>
      </c>
      <c r="J13" s="33">
        <f t="shared" si="2"/>
        <v>96.927693769589851</v>
      </c>
      <c r="K13" s="33">
        <f t="shared" si="3"/>
        <v>92</v>
      </c>
      <c r="L13" s="33">
        <f t="shared" si="4"/>
        <v>93</v>
      </c>
      <c r="M13" s="33">
        <f t="shared" si="5"/>
        <v>6.8095723492645005E-2</v>
      </c>
      <c r="N13" s="33">
        <f t="shared" si="6"/>
        <v>0.10214358523896751</v>
      </c>
      <c r="O13" s="31" t="str">
        <f t="shared" si="7"/>
        <v>Y</v>
      </c>
      <c r="P13" s="31" t="str">
        <f t="shared" si="8"/>
        <v>Y</v>
      </c>
      <c r="Q13" s="31" t="str">
        <f t="shared" si="9"/>
        <v>1</v>
      </c>
      <c r="R13" s="22">
        <v>2</v>
      </c>
      <c r="S13" s="17"/>
      <c r="T13" s="17"/>
      <c r="U13" s="17"/>
      <c r="V13" s="17"/>
      <c r="W13" s="17"/>
      <c r="X13" s="17"/>
      <c r="Y13" s="17"/>
      <c r="Z13" s="17"/>
    </row>
    <row r="14" spans="1:26" ht="15.75" customHeight="1">
      <c r="A14" s="78" t="s">
        <v>299</v>
      </c>
      <c r="B14" s="77">
        <v>9</v>
      </c>
      <c r="C14" s="19" t="str">
        <f>Demographics!D15</f>
        <v>CTC-9</v>
      </c>
      <c r="D14" s="38">
        <f>'Session Calculation'!D22</f>
        <v>1376.3574252750002</v>
      </c>
      <c r="E14" s="123">
        <f t="shared" si="10"/>
        <v>1286.3574252750002</v>
      </c>
      <c r="F14" s="123">
        <f t="shared" si="11"/>
        <v>1284.3574252750002</v>
      </c>
      <c r="G14" s="123">
        <f t="shared" si="12"/>
        <v>1283.3574252750002</v>
      </c>
      <c r="H14" s="33">
        <f t="shared" si="0"/>
        <v>93.461000874680664</v>
      </c>
      <c r="I14" s="33">
        <f t="shared" si="1"/>
        <v>93.315689783006903</v>
      </c>
      <c r="J14" s="33">
        <f t="shared" si="2"/>
        <v>93.243034237170008</v>
      </c>
      <c r="K14" s="33">
        <f t="shared" si="3"/>
        <v>92</v>
      </c>
      <c r="L14" s="33">
        <f t="shared" si="4"/>
        <v>93</v>
      </c>
      <c r="M14" s="33">
        <f t="shared" si="5"/>
        <v>0.15547778251230879</v>
      </c>
      <c r="N14" s="33">
        <f t="shared" si="6"/>
        <v>0.2332166737684632</v>
      </c>
      <c r="O14" s="31" t="str">
        <f t="shared" si="7"/>
        <v>Y</v>
      </c>
      <c r="P14" s="31" t="str">
        <f t="shared" si="8"/>
        <v>Y</v>
      </c>
      <c r="Q14" s="31" t="str">
        <f t="shared" si="9"/>
        <v>1</v>
      </c>
      <c r="R14" s="22">
        <v>1</v>
      </c>
      <c r="S14" s="17"/>
      <c r="T14" s="17"/>
      <c r="U14" s="17"/>
      <c r="V14" s="17"/>
      <c r="W14" s="17"/>
      <c r="X14" s="17"/>
      <c r="Y14" s="17"/>
      <c r="Z14" s="17"/>
    </row>
    <row r="15" spans="1:26" ht="15.75" customHeight="1">
      <c r="A15" s="78" t="s">
        <v>299</v>
      </c>
      <c r="B15" s="77">
        <v>10</v>
      </c>
      <c r="C15" s="19" t="str">
        <f>Demographics!D16</f>
        <v>CTC-10</v>
      </c>
      <c r="D15" s="38">
        <f>'Session Calculation'!D23</f>
        <v>1324.9591729500003</v>
      </c>
      <c r="E15" s="123">
        <f t="shared" si="10"/>
        <v>1234.9591729500003</v>
      </c>
      <c r="F15" s="123">
        <f t="shared" si="11"/>
        <v>1232.9591729500003</v>
      </c>
      <c r="G15" s="123">
        <f t="shared" si="12"/>
        <v>1231.9591729500003</v>
      </c>
      <c r="H15" s="33">
        <f t="shared" si="0"/>
        <v>93.207337868410207</v>
      </c>
      <c r="I15" s="33">
        <f t="shared" si="1"/>
        <v>93.056389821041535</v>
      </c>
      <c r="J15" s="33">
        <f t="shared" si="2"/>
        <v>92.980915797357213</v>
      </c>
      <c r="K15" s="33">
        <f t="shared" si="3"/>
        <v>92</v>
      </c>
      <c r="L15" s="33">
        <f t="shared" si="4"/>
        <v>93</v>
      </c>
      <c r="M15" s="33">
        <f t="shared" si="5"/>
        <v>0.16194867359238393</v>
      </c>
      <c r="N15" s="33">
        <f t="shared" si="6"/>
        <v>0.24292301038857589</v>
      </c>
      <c r="O15" s="31" t="str">
        <f t="shared" si="7"/>
        <v>Y</v>
      </c>
      <c r="P15" s="31" t="str">
        <f t="shared" si="8"/>
        <v>Y</v>
      </c>
      <c r="Q15" s="31" t="str">
        <f t="shared" si="9"/>
        <v>1</v>
      </c>
      <c r="R15" s="22">
        <v>1</v>
      </c>
      <c r="S15" s="17"/>
      <c r="T15" s="17"/>
      <c r="U15" s="17"/>
      <c r="V15" s="17"/>
      <c r="W15" s="17"/>
      <c r="X15" s="17"/>
      <c r="Y15" s="17"/>
      <c r="Z15" s="17"/>
    </row>
    <row r="16" spans="1:26" ht="15.75" customHeight="1">
      <c r="A16" s="78" t="s">
        <v>299</v>
      </c>
      <c r="B16" s="77">
        <v>11</v>
      </c>
      <c r="C16" s="19" t="str">
        <f>Demographics!D17</f>
        <v>CTR-1</v>
      </c>
      <c r="D16" s="38">
        <f>'Session Calculation'!D24</f>
        <v>1415.7270844500003</v>
      </c>
      <c r="E16" s="123">
        <f t="shared" si="10"/>
        <v>1325.7270844500003</v>
      </c>
      <c r="F16" s="123">
        <f t="shared" si="11"/>
        <v>1323.7270844500003</v>
      </c>
      <c r="G16" s="123">
        <f t="shared" si="12"/>
        <v>1322.7270844500003</v>
      </c>
      <c r="H16" s="33">
        <f t="shared" si="0"/>
        <v>93.642842537340854</v>
      </c>
      <c r="I16" s="33">
        <f t="shared" si="1"/>
        <v>93.501572371503968</v>
      </c>
      <c r="J16" s="33">
        <f t="shared" si="2"/>
        <v>93.43093728858554</v>
      </c>
      <c r="K16" s="33">
        <f t="shared" si="3"/>
        <v>92</v>
      </c>
      <c r="L16" s="33">
        <f t="shared" si="4"/>
        <v>93</v>
      </c>
      <c r="M16" s="33">
        <f t="shared" si="5"/>
        <v>0.15086061252416313</v>
      </c>
      <c r="N16" s="33">
        <f t="shared" si="6"/>
        <v>0.22629091878624469</v>
      </c>
      <c r="O16" s="31" t="str">
        <f t="shared" si="7"/>
        <v>Y</v>
      </c>
      <c r="P16" s="31" t="str">
        <f t="shared" si="8"/>
        <v>Y</v>
      </c>
      <c r="Q16" s="31" t="str">
        <f t="shared" si="9"/>
        <v>1</v>
      </c>
      <c r="R16" s="22">
        <v>1</v>
      </c>
      <c r="S16" s="17"/>
      <c r="T16" s="17"/>
      <c r="U16" s="17"/>
      <c r="V16" s="17"/>
      <c r="W16" s="17"/>
      <c r="X16" s="17"/>
      <c r="Y16" s="17"/>
      <c r="Z16" s="17"/>
    </row>
    <row r="17" spans="1:26" ht="15.75" customHeight="1">
      <c r="A17" s="78" t="s">
        <v>299</v>
      </c>
      <c r="B17" s="77">
        <v>12</v>
      </c>
      <c r="C17" s="19" t="str">
        <f>Demographics!D18</f>
        <v>CTR-2</v>
      </c>
      <c r="D17" s="38">
        <f>'Session Calculation'!D25</f>
        <v>1439.7842707500004</v>
      </c>
      <c r="E17" s="123">
        <f t="shared" si="10"/>
        <v>1349.7842707500004</v>
      </c>
      <c r="F17" s="123">
        <f t="shared" si="11"/>
        <v>1347.7842707500004</v>
      </c>
      <c r="G17" s="123">
        <f t="shared" si="12"/>
        <v>1346.7842707500004</v>
      </c>
      <c r="H17" s="33">
        <f t="shared" si="0"/>
        <v>93.749063534836509</v>
      </c>
      <c r="I17" s="33">
        <f t="shared" si="1"/>
        <v>93.61015383561066</v>
      </c>
      <c r="J17" s="33">
        <f t="shared" si="2"/>
        <v>93.540698985997736</v>
      </c>
      <c r="K17" s="33">
        <f t="shared" si="3"/>
        <v>92</v>
      </c>
      <c r="L17" s="33">
        <f t="shared" si="4"/>
        <v>93</v>
      </c>
      <c r="M17" s="33">
        <f t="shared" si="5"/>
        <v>0.14817182592361303</v>
      </c>
      <c r="N17" s="33">
        <f t="shared" si="6"/>
        <v>0.22225773888541953</v>
      </c>
      <c r="O17" s="31" t="str">
        <f t="shared" si="7"/>
        <v>Y</v>
      </c>
      <c r="P17" s="31" t="str">
        <f t="shared" si="8"/>
        <v>Y</v>
      </c>
      <c r="Q17" s="31" t="str">
        <f t="shared" si="9"/>
        <v>1</v>
      </c>
      <c r="R17" s="22">
        <v>2</v>
      </c>
      <c r="S17" s="17"/>
      <c r="T17" s="17"/>
      <c r="U17" s="17"/>
      <c r="V17" s="17"/>
      <c r="W17" s="17"/>
      <c r="X17" s="17"/>
      <c r="Y17" s="17"/>
      <c r="Z17" s="17"/>
    </row>
    <row r="18" spans="1:26" ht="15.75" customHeight="1">
      <c r="A18" s="78" t="s">
        <v>299</v>
      </c>
      <c r="B18" s="77">
        <v>13</v>
      </c>
      <c r="C18" s="19" t="str">
        <f>Demographics!D19</f>
        <v>CTR-3</v>
      </c>
      <c r="D18" s="38">
        <f>'Session Calculation'!D26</f>
        <v>1494.7615830000002</v>
      </c>
      <c r="E18" s="123">
        <f t="shared" si="10"/>
        <v>1404.7615830000002</v>
      </c>
      <c r="F18" s="123">
        <f t="shared" si="11"/>
        <v>1402.7615830000002</v>
      </c>
      <c r="G18" s="123">
        <f t="shared" si="12"/>
        <v>1401.7615830000002</v>
      </c>
      <c r="H18" s="33">
        <f t="shared" si="0"/>
        <v>93.97897289951959</v>
      </c>
      <c r="I18" s="33">
        <f t="shared" si="1"/>
        <v>93.84517229728668</v>
      </c>
      <c r="J18" s="33">
        <f t="shared" si="2"/>
        <v>93.778271996170233</v>
      </c>
      <c r="K18" s="33">
        <f t="shared" si="3"/>
        <v>92</v>
      </c>
      <c r="L18" s="33">
        <f t="shared" si="4"/>
        <v>93</v>
      </c>
      <c r="M18" s="33">
        <f t="shared" si="5"/>
        <v>0.14237291396656879</v>
      </c>
      <c r="N18" s="33">
        <f t="shared" si="6"/>
        <v>0.21355937094985317</v>
      </c>
      <c r="O18" s="31" t="str">
        <f t="shared" si="7"/>
        <v>Y</v>
      </c>
      <c r="P18" s="31" t="str">
        <f t="shared" si="8"/>
        <v>Y</v>
      </c>
      <c r="Q18" s="31" t="str">
        <f t="shared" si="9"/>
        <v>1</v>
      </c>
      <c r="R18" s="22">
        <v>1</v>
      </c>
      <c r="S18" s="17"/>
      <c r="T18" s="17"/>
      <c r="U18" s="17"/>
      <c r="V18" s="17"/>
      <c r="W18" s="17"/>
      <c r="X18" s="17"/>
      <c r="Y18" s="17"/>
      <c r="Z18" s="17"/>
    </row>
    <row r="19" spans="1:26" ht="15.75" customHeight="1">
      <c r="A19" s="78" t="s">
        <v>299</v>
      </c>
      <c r="B19" s="77">
        <v>14</v>
      </c>
      <c r="C19" s="19" t="str">
        <f>Demographics!D20</f>
        <v>CTR-4</v>
      </c>
      <c r="D19" s="38">
        <f>'Session Calculation'!D27</f>
        <v>1365.2512702500003</v>
      </c>
      <c r="E19" s="123">
        <f t="shared" si="10"/>
        <v>1275.2512702500003</v>
      </c>
      <c r="F19" s="123">
        <f t="shared" si="11"/>
        <v>1273.2512702500003</v>
      </c>
      <c r="G19" s="123">
        <f t="shared" si="12"/>
        <v>1272.2512702500003</v>
      </c>
      <c r="H19" s="33">
        <f t="shared" si="0"/>
        <v>93.407806902569703</v>
      </c>
      <c r="I19" s="33">
        <f t="shared" si="1"/>
        <v>93.261313722626795</v>
      </c>
      <c r="J19" s="33">
        <f t="shared" si="2"/>
        <v>93.188067132655348</v>
      </c>
      <c r="K19" s="33">
        <f t="shared" si="3"/>
        <v>92</v>
      </c>
      <c r="L19" s="33">
        <f t="shared" si="4"/>
        <v>93</v>
      </c>
      <c r="M19" s="33">
        <f t="shared" si="5"/>
        <v>0.15683183750978896</v>
      </c>
      <c r="N19" s="33">
        <f t="shared" si="6"/>
        <v>0.23524775626468342</v>
      </c>
      <c r="O19" s="31" t="str">
        <f t="shared" si="7"/>
        <v>Y</v>
      </c>
      <c r="P19" s="31" t="str">
        <f t="shared" si="8"/>
        <v>Y</v>
      </c>
      <c r="Q19" s="31" t="str">
        <f t="shared" si="9"/>
        <v>1</v>
      </c>
      <c r="R19" s="22">
        <v>1</v>
      </c>
      <c r="S19" s="17"/>
      <c r="T19" s="17"/>
      <c r="U19" s="17"/>
      <c r="V19" s="17"/>
      <c r="W19" s="17"/>
      <c r="X19" s="17"/>
      <c r="Y19" s="17"/>
      <c r="Z19" s="17"/>
    </row>
    <row r="20" spans="1:26" ht="15.75" customHeight="1">
      <c r="A20" s="78" t="s">
        <v>299</v>
      </c>
      <c r="B20" s="77">
        <v>15</v>
      </c>
      <c r="C20" s="19" t="str">
        <f>Demographics!D21</f>
        <v>CTR-5</v>
      </c>
      <c r="D20" s="38">
        <f>'Session Calculation'!D28</f>
        <v>1515.0921192750004</v>
      </c>
      <c r="E20" s="123">
        <f t="shared" si="10"/>
        <v>1425.0921192750004</v>
      </c>
      <c r="F20" s="123">
        <f t="shared" si="11"/>
        <v>1423.0921192750004</v>
      </c>
      <c r="G20" s="123">
        <f t="shared" si="12"/>
        <v>1422.0921192750004</v>
      </c>
      <c r="H20" s="33">
        <f t="shared" si="0"/>
        <v>94.059767135277113</v>
      </c>
      <c r="I20" s="33">
        <f t="shared" si="1"/>
        <v>93.927761960505492</v>
      </c>
      <c r="J20" s="33">
        <f t="shared" si="2"/>
        <v>93.861759373119682</v>
      </c>
      <c r="K20" s="33">
        <f t="shared" si="3"/>
        <v>92</v>
      </c>
      <c r="L20" s="33">
        <f t="shared" si="4"/>
        <v>93</v>
      </c>
      <c r="M20" s="33">
        <f t="shared" si="5"/>
        <v>0.14034180478223945</v>
      </c>
      <c r="N20" s="33">
        <f t="shared" si="6"/>
        <v>0.21051270717335918</v>
      </c>
      <c r="O20" s="31" t="str">
        <f t="shared" si="7"/>
        <v>Y</v>
      </c>
      <c r="P20" s="31" t="str">
        <f t="shared" si="8"/>
        <v>Y</v>
      </c>
      <c r="Q20" s="31" t="str">
        <f t="shared" si="9"/>
        <v>1</v>
      </c>
      <c r="R20" s="22">
        <v>1</v>
      </c>
      <c r="S20" s="17"/>
      <c r="T20" s="17"/>
      <c r="U20" s="17"/>
      <c r="V20" s="17"/>
      <c r="W20" s="17"/>
      <c r="X20" s="17"/>
      <c r="Y20" s="17"/>
      <c r="Z20" s="17"/>
    </row>
    <row r="21" spans="1:26" ht="15.75" customHeight="1">
      <c r="A21" s="78" t="s">
        <v>299</v>
      </c>
      <c r="B21" s="77">
        <v>16</v>
      </c>
      <c r="C21" s="19" t="str">
        <f>Demographics!D22</f>
        <v>CTR-6</v>
      </c>
      <c r="D21" s="38">
        <f>'Session Calculation'!D29</f>
        <v>1588.0385262000004</v>
      </c>
      <c r="E21" s="123">
        <f t="shared" si="10"/>
        <v>1498.0385262000004</v>
      </c>
      <c r="F21" s="123">
        <f t="shared" si="11"/>
        <v>1496.0385262000004</v>
      </c>
      <c r="G21" s="123">
        <f t="shared" si="12"/>
        <v>1495.0385262000004</v>
      </c>
      <c r="H21" s="33">
        <f t="shared" si="0"/>
        <v>94.332631197848841</v>
      </c>
      <c r="I21" s="33">
        <f t="shared" si="1"/>
        <v>94.206689668912148</v>
      </c>
      <c r="J21" s="33">
        <f t="shared" si="2"/>
        <v>94.143718904443801</v>
      </c>
      <c r="K21" s="33">
        <f t="shared" si="3"/>
        <v>92</v>
      </c>
      <c r="L21" s="33">
        <f t="shared" si="4"/>
        <v>93</v>
      </c>
      <c r="M21" s="33">
        <f t="shared" si="5"/>
        <v>0.13350791485138239</v>
      </c>
      <c r="N21" s="33">
        <f t="shared" si="6"/>
        <v>0.20026187227707357</v>
      </c>
      <c r="O21" s="31" t="str">
        <f t="shared" si="7"/>
        <v>Y</v>
      </c>
      <c r="P21" s="31" t="str">
        <f t="shared" si="8"/>
        <v>Y</v>
      </c>
      <c r="Q21" s="31" t="str">
        <f t="shared" si="9"/>
        <v>1</v>
      </c>
      <c r="R21" s="22">
        <v>2</v>
      </c>
    </row>
    <row r="22" spans="1:26" ht="15.75" customHeight="1">
      <c r="A22" s="78" t="s">
        <v>299</v>
      </c>
      <c r="B22" s="77">
        <v>17</v>
      </c>
      <c r="C22" s="19" t="str">
        <f>Demographics!D23</f>
        <v>CTR-7</v>
      </c>
      <c r="D22" s="38">
        <f>'Session Calculation'!D30</f>
        <v>1563.9813399000004</v>
      </c>
      <c r="E22" s="123">
        <f t="shared" si="10"/>
        <v>1473.9813399000004</v>
      </c>
      <c r="F22" s="123">
        <f t="shared" si="11"/>
        <v>1471.9813399000004</v>
      </c>
      <c r="G22" s="123">
        <f t="shared" si="12"/>
        <v>1470.9813399000004</v>
      </c>
      <c r="H22" s="33">
        <f t="shared" si="0"/>
        <v>94.245455639147551</v>
      </c>
      <c r="I22" s="33">
        <f t="shared" si="1"/>
        <v>94.11757687557305</v>
      </c>
      <c r="J22" s="33">
        <f t="shared" si="2"/>
        <v>94.0536374937858</v>
      </c>
      <c r="K22" s="33">
        <f t="shared" si="3"/>
        <v>92</v>
      </c>
      <c r="L22" s="33">
        <f t="shared" si="4"/>
        <v>93</v>
      </c>
      <c r="M22" s="33">
        <f t="shared" si="5"/>
        <v>0.13568692804046531</v>
      </c>
      <c r="N22" s="33">
        <f t="shared" si="6"/>
        <v>0.20353039206069798</v>
      </c>
      <c r="O22" s="31" t="str">
        <f t="shared" si="7"/>
        <v>Y</v>
      </c>
      <c r="P22" s="31" t="str">
        <f t="shared" si="8"/>
        <v>Y</v>
      </c>
      <c r="Q22" s="31" t="str">
        <f t="shared" si="9"/>
        <v>1</v>
      </c>
      <c r="R22" s="22">
        <v>2</v>
      </c>
    </row>
    <row r="23" spans="1:26" ht="15.75" customHeight="1">
      <c r="A23" s="78" t="s">
        <v>299</v>
      </c>
      <c r="B23" s="77">
        <v>18</v>
      </c>
      <c r="C23" s="19" t="str">
        <f>Demographics!D24</f>
        <v>CTR-8</v>
      </c>
      <c r="D23" s="38">
        <f>'Session Calculation'!D31</f>
        <v>1463.2141991250005</v>
      </c>
      <c r="E23" s="123">
        <f t="shared" si="10"/>
        <v>1373.2141991250005</v>
      </c>
      <c r="F23" s="123">
        <f t="shared" si="11"/>
        <v>1371.2141991250005</v>
      </c>
      <c r="G23" s="123">
        <f t="shared" si="12"/>
        <v>1370.2141991250005</v>
      </c>
      <c r="H23" s="33">
        <f t="shared" si="0"/>
        <v>93.849157556438428</v>
      </c>
      <c r="I23" s="33">
        <f t="shared" si="1"/>
        <v>93.712472168803728</v>
      </c>
      <c r="J23" s="33">
        <f t="shared" si="2"/>
        <v>93.644129474986372</v>
      </c>
      <c r="K23" s="33">
        <f t="shared" si="3"/>
        <v>92</v>
      </c>
      <c r="L23" s="33">
        <f t="shared" si="4"/>
        <v>93</v>
      </c>
      <c r="M23" s="33">
        <f t="shared" si="5"/>
        <v>0.14564370229162948</v>
      </c>
      <c r="N23" s="33">
        <f t="shared" si="6"/>
        <v>0.21846555343744425</v>
      </c>
      <c r="O23" s="31" t="str">
        <f t="shared" si="7"/>
        <v>Y</v>
      </c>
      <c r="P23" s="31" t="str">
        <f t="shared" si="8"/>
        <v>Y</v>
      </c>
      <c r="Q23" s="31" t="str">
        <f t="shared" si="9"/>
        <v>1</v>
      </c>
      <c r="R23" s="22">
        <v>1</v>
      </c>
    </row>
    <row r="24" spans="1:26" ht="15.75" customHeight="1">
      <c r="A24" s="78" t="s">
        <v>299</v>
      </c>
      <c r="B24" s="77">
        <v>19</v>
      </c>
      <c r="C24" s="19" t="str">
        <f>Demographics!D25</f>
        <v>CTR-9</v>
      </c>
      <c r="D24" s="38">
        <f>'Session Calculation'!D32</f>
        <v>1401.70602495</v>
      </c>
      <c r="E24" s="123">
        <f t="shared" si="10"/>
        <v>1311.70602495</v>
      </c>
      <c r="F24" s="123">
        <f t="shared" si="11"/>
        <v>1309.70602495</v>
      </c>
      <c r="G24" s="123">
        <f t="shared" si="12"/>
        <v>1308.70602495</v>
      </c>
      <c r="H24" s="33">
        <f t="shared" si="0"/>
        <v>93.579252824913098</v>
      </c>
      <c r="I24" s="33">
        <f t="shared" si="1"/>
        <v>93.436569554355614</v>
      </c>
      <c r="J24" s="33">
        <f t="shared" si="2"/>
        <v>93.365227919076872</v>
      </c>
      <c r="K24" s="33">
        <f t="shared" si="3"/>
        <v>92</v>
      </c>
      <c r="L24" s="33">
        <f t="shared" si="4"/>
        <v>93</v>
      </c>
      <c r="M24" s="33">
        <f t="shared" si="5"/>
        <v>0.1524731885009247</v>
      </c>
      <c r="N24" s="33">
        <f t="shared" si="6"/>
        <v>0.22870978275138706</v>
      </c>
      <c r="O24" s="31" t="str">
        <f t="shared" si="7"/>
        <v>Y</v>
      </c>
      <c r="P24" s="31" t="str">
        <f t="shared" si="8"/>
        <v>Y</v>
      </c>
      <c r="Q24" s="31" t="str">
        <f t="shared" si="9"/>
        <v>1</v>
      </c>
      <c r="R24" s="22">
        <v>2</v>
      </c>
      <c r="S24" s="17"/>
      <c r="T24" s="17"/>
      <c r="U24" s="17"/>
      <c r="V24" s="17"/>
      <c r="W24" s="17"/>
      <c r="X24" s="17"/>
      <c r="Y24" s="17"/>
      <c r="Z24" s="17"/>
    </row>
    <row r="25" spans="1:26" ht="15.75" customHeight="1">
      <c r="A25" s="78" t="s">
        <v>299</v>
      </c>
      <c r="B25" s="77">
        <v>20</v>
      </c>
      <c r="C25" s="19" t="str">
        <f>Demographics!D26</f>
        <v>CTR-10</v>
      </c>
      <c r="D25" s="38">
        <f>'Session Calculation'!D33</f>
        <v>1511.9189321250003</v>
      </c>
      <c r="E25" s="123">
        <f t="shared" si="10"/>
        <v>1421.9189321250003</v>
      </c>
      <c r="F25" s="123">
        <f t="shared" si="11"/>
        <v>1419.9189321250003</v>
      </c>
      <c r="G25" s="123">
        <f t="shared" si="12"/>
        <v>1418.9189321250003</v>
      </c>
      <c r="H25" s="33">
        <f t="shared" si="0"/>
        <v>94.047299885748174</v>
      </c>
      <c r="I25" s="33">
        <f t="shared" si="1"/>
        <v>93.915017660987019</v>
      </c>
      <c r="J25" s="33">
        <f t="shared" si="2"/>
        <v>93.848876548606441</v>
      </c>
      <c r="K25" s="33">
        <f t="shared" si="3"/>
        <v>92</v>
      </c>
      <c r="L25" s="33">
        <f t="shared" si="4"/>
        <v>93</v>
      </c>
      <c r="M25" s="33">
        <f t="shared" si="5"/>
        <v>0.14065499479714227</v>
      </c>
      <c r="N25" s="33">
        <f t="shared" si="6"/>
        <v>0.21098249219571338</v>
      </c>
      <c r="O25" s="31" t="str">
        <f t="shared" si="7"/>
        <v>Y</v>
      </c>
      <c r="P25" s="31" t="str">
        <f t="shared" si="8"/>
        <v>Y</v>
      </c>
      <c r="Q25" s="31" t="str">
        <f t="shared" si="9"/>
        <v>1</v>
      </c>
      <c r="R25" s="22">
        <v>2</v>
      </c>
      <c r="S25" s="17"/>
      <c r="T25" s="17"/>
      <c r="U25" s="17"/>
      <c r="V25" s="17"/>
      <c r="W25" s="17"/>
      <c r="X25" s="17"/>
      <c r="Y25" s="17"/>
      <c r="Z25" s="17"/>
    </row>
    <row r="26" spans="1:26" ht="15.75" customHeight="1">
      <c r="A26" s="78" t="s">
        <v>299</v>
      </c>
      <c r="B26" s="77">
        <v>21</v>
      </c>
      <c r="C26" s="19" t="str">
        <f>Demographics!D27</f>
        <v>CTR-11</v>
      </c>
      <c r="D26" s="38" t="e">
        <f>'Session Calculation'!#REF!</f>
        <v>#REF!</v>
      </c>
      <c r="E26" s="123" t="e">
        <f t="shared" si="10"/>
        <v>#REF!</v>
      </c>
      <c r="F26" s="123" t="e">
        <f t="shared" si="11"/>
        <v>#REF!</v>
      </c>
      <c r="G26" s="123" t="e">
        <f t="shared" si="12"/>
        <v>#REF!</v>
      </c>
      <c r="H26" s="33" t="e">
        <f t="shared" si="0"/>
        <v>#REF!</v>
      </c>
      <c r="I26" s="33" t="e">
        <f t="shared" si="1"/>
        <v>#REF!</v>
      </c>
      <c r="J26" s="33" t="e">
        <f t="shared" si="2"/>
        <v>#REF!</v>
      </c>
      <c r="K26" s="33" t="e">
        <f t="shared" si="3"/>
        <v>#REF!</v>
      </c>
      <c r="L26" s="33" t="e">
        <f t="shared" si="4"/>
        <v>#REF!</v>
      </c>
      <c r="M26" s="33" t="e">
        <f t="shared" si="5"/>
        <v>#REF!</v>
      </c>
      <c r="N26" s="33" t="e">
        <f t="shared" si="6"/>
        <v>#REF!</v>
      </c>
      <c r="O26" s="31" t="e">
        <f t="shared" si="7"/>
        <v>#REF!</v>
      </c>
      <c r="P26" s="31" t="e">
        <f t="shared" si="8"/>
        <v>#REF!</v>
      </c>
      <c r="Q26" s="31" t="e">
        <f t="shared" si="9"/>
        <v>#REF!</v>
      </c>
      <c r="R26" s="22">
        <v>2</v>
      </c>
      <c r="S26" s="17"/>
      <c r="T26" s="17"/>
      <c r="U26" s="17"/>
      <c r="V26" s="17"/>
      <c r="W26" s="17"/>
      <c r="X26" s="17"/>
      <c r="Y26" s="17"/>
      <c r="Z26" s="17"/>
    </row>
    <row r="27" spans="1:26" ht="15.75" customHeight="1">
      <c r="A27" s="78" t="s">
        <v>299</v>
      </c>
      <c r="B27" s="77">
        <v>22</v>
      </c>
      <c r="C27" s="19" t="str">
        <f>Demographics!D28</f>
        <v>CTR-12</v>
      </c>
      <c r="D27" s="38" t="e">
        <f>'Session Calculation'!#REF!</f>
        <v>#REF!</v>
      </c>
      <c r="E27" s="123" t="e">
        <f t="shared" si="10"/>
        <v>#REF!</v>
      </c>
      <c r="F27" s="123" t="e">
        <f t="shared" si="11"/>
        <v>#REF!</v>
      </c>
      <c r="G27" s="123" t="e">
        <f t="shared" si="12"/>
        <v>#REF!</v>
      </c>
      <c r="H27" s="33" t="e">
        <f t="shared" si="0"/>
        <v>#REF!</v>
      </c>
      <c r="I27" s="33" t="e">
        <f t="shared" si="1"/>
        <v>#REF!</v>
      </c>
      <c r="J27" s="33" t="e">
        <f t="shared" si="2"/>
        <v>#REF!</v>
      </c>
      <c r="K27" s="33" t="e">
        <f t="shared" si="3"/>
        <v>#REF!</v>
      </c>
      <c r="L27" s="33" t="e">
        <f t="shared" si="4"/>
        <v>#REF!</v>
      </c>
      <c r="M27" s="33" t="e">
        <f t="shared" si="5"/>
        <v>#REF!</v>
      </c>
      <c r="N27" s="33" t="e">
        <f t="shared" si="6"/>
        <v>#REF!</v>
      </c>
      <c r="O27" s="31" t="e">
        <f t="shared" si="7"/>
        <v>#REF!</v>
      </c>
      <c r="P27" s="31" t="e">
        <f t="shared" si="8"/>
        <v>#REF!</v>
      </c>
      <c r="Q27" s="31" t="e">
        <f t="shared" si="9"/>
        <v>#REF!</v>
      </c>
      <c r="R27" s="22">
        <v>2</v>
      </c>
      <c r="S27" s="17"/>
      <c r="T27" s="17"/>
      <c r="U27" s="17"/>
      <c r="V27" s="17"/>
      <c r="W27" s="17"/>
      <c r="X27" s="17"/>
      <c r="Y27" s="17"/>
      <c r="Z27" s="17"/>
    </row>
    <row r="28" spans="1:26" ht="15.75" customHeight="1">
      <c r="A28" s="78" t="s">
        <v>299</v>
      </c>
      <c r="B28" s="77">
        <v>23</v>
      </c>
      <c r="C28" s="19" t="str">
        <f>Demographics!D29</f>
        <v>CTR-13</v>
      </c>
      <c r="D28" s="38" t="e">
        <f>'Session Calculation'!#REF!</f>
        <v>#REF!</v>
      </c>
      <c r="E28" s="123" t="e">
        <f t="shared" si="10"/>
        <v>#REF!</v>
      </c>
      <c r="F28" s="123" t="e">
        <f t="shared" si="11"/>
        <v>#REF!</v>
      </c>
      <c r="G28" s="123" t="e">
        <f t="shared" si="12"/>
        <v>#REF!</v>
      </c>
      <c r="H28" s="33" t="e">
        <f t="shared" si="0"/>
        <v>#REF!</v>
      </c>
      <c r="I28" s="33" t="e">
        <f t="shared" si="1"/>
        <v>#REF!</v>
      </c>
      <c r="J28" s="33" t="e">
        <f t="shared" si="2"/>
        <v>#REF!</v>
      </c>
      <c r="K28" s="33" t="e">
        <f t="shared" si="3"/>
        <v>#REF!</v>
      </c>
      <c r="L28" s="33" t="e">
        <f t="shared" si="4"/>
        <v>#REF!</v>
      </c>
      <c r="M28" s="33" t="e">
        <f t="shared" si="5"/>
        <v>#REF!</v>
      </c>
      <c r="N28" s="33" t="e">
        <f t="shared" si="6"/>
        <v>#REF!</v>
      </c>
      <c r="O28" s="31" t="e">
        <f t="shared" si="7"/>
        <v>#REF!</v>
      </c>
      <c r="P28" s="31" t="e">
        <f t="shared" si="8"/>
        <v>#REF!</v>
      </c>
      <c r="Q28" s="31" t="e">
        <f t="shared" si="9"/>
        <v>#REF!</v>
      </c>
      <c r="R28" s="22">
        <v>2</v>
      </c>
      <c r="S28" s="17"/>
      <c r="T28" s="17"/>
      <c r="U28" s="17"/>
      <c r="V28" s="17"/>
      <c r="W28" s="17"/>
      <c r="X28" s="17"/>
      <c r="Y28" s="17"/>
      <c r="Z28" s="17"/>
    </row>
    <row r="29" spans="1:26" ht="15.75" customHeight="1">
      <c r="A29" s="78" t="s">
        <v>299</v>
      </c>
      <c r="B29" s="77">
        <v>24</v>
      </c>
      <c r="C29" s="19" t="str">
        <f>Demographics!D30</f>
        <v>CTR-14</v>
      </c>
      <c r="D29" s="38" t="e">
        <f>'Session Calculation'!#REF!</f>
        <v>#REF!</v>
      </c>
      <c r="E29" s="123" t="e">
        <f t="shared" si="10"/>
        <v>#REF!</v>
      </c>
      <c r="F29" s="123" t="e">
        <f t="shared" si="11"/>
        <v>#REF!</v>
      </c>
      <c r="G29" s="123" t="e">
        <f t="shared" si="12"/>
        <v>#REF!</v>
      </c>
      <c r="H29" s="33" t="e">
        <f t="shared" si="0"/>
        <v>#REF!</v>
      </c>
      <c r="I29" s="33" t="e">
        <f t="shared" si="1"/>
        <v>#REF!</v>
      </c>
      <c r="J29" s="33" t="e">
        <f t="shared" si="2"/>
        <v>#REF!</v>
      </c>
      <c r="K29" s="33" t="e">
        <f t="shared" si="3"/>
        <v>#REF!</v>
      </c>
      <c r="L29" s="33" t="e">
        <f t="shared" si="4"/>
        <v>#REF!</v>
      </c>
      <c r="M29" s="33" t="e">
        <f t="shared" si="5"/>
        <v>#REF!</v>
      </c>
      <c r="N29" s="33" t="e">
        <f t="shared" si="6"/>
        <v>#REF!</v>
      </c>
      <c r="O29" s="31" t="e">
        <f t="shared" si="7"/>
        <v>#REF!</v>
      </c>
      <c r="P29" s="31" t="e">
        <f t="shared" si="8"/>
        <v>#REF!</v>
      </c>
      <c r="Q29" s="31" t="e">
        <f t="shared" si="9"/>
        <v>#REF!</v>
      </c>
      <c r="R29" s="22">
        <v>2</v>
      </c>
    </row>
    <row r="30" spans="1:26" ht="15.75" customHeight="1">
      <c r="A30" s="78" t="s">
        <v>299</v>
      </c>
      <c r="B30" s="77">
        <v>25</v>
      </c>
      <c r="C30" s="19" t="str">
        <f>Demographics!D31</f>
        <v>CTR-15</v>
      </c>
      <c r="D30" s="38">
        <f>'Session Calculation'!D30</f>
        <v>1563.9813399000004</v>
      </c>
      <c r="E30" s="123">
        <f t="shared" si="10"/>
        <v>1473.9813399000004</v>
      </c>
      <c r="F30" s="123">
        <f t="shared" si="11"/>
        <v>1471.9813399000004</v>
      </c>
      <c r="G30" s="123">
        <f t="shared" si="12"/>
        <v>1470.9813399000004</v>
      </c>
      <c r="H30" s="33">
        <f t="shared" si="0"/>
        <v>94.245455639147551</v>
      </c>
      <c r="I30" s="33">
        <f t="shared" si="1"/>
        <v>94.11757687557305</v>
      </c>
      <c r="J30" s="33">
        <f t="shared" si="2"/>
        <v>94.0536374937858</v>
      </c>
      <c r="K30" s="33">
        <f t="shared" si="3"/>
        <v>92</v>
      </c>
      <c r="L30" s="33">
        <f t="shared" si="4"/>
        <v>93</v>
      </c>
      <c r="M30" s="33">
        <f t="shared" si="5"/>
        <v>0.13568692804046531</v>
      </c>
      <c r="N30" s="33">
        <f t="shared" si="6"/>
        <v>0.20353039206069798</v>
      </c>
      <c r="O30" s="31" t="str">
        <f t="shared" si="7"/>
        <v>Y</v>
      </c>
      <c r="P30" s="31" t="str">
        <f t="shared" si="8"/>
        <v>Y</v>
      </c>
      <c r="Q30" s="31" t="str">
        <f t="shared" si="9"/>
        <v>1</v>
      </c>
      <c r="R30" s="22">
        <v>1</v>
      </c>
    </row>
    <row r="31" spans="1:26" ht="15.75" customHeight="1">
      <c r="A31" s="78" t="s">
        <v>299</v>
      </c>
      <c r="B31" s="77">
        <v>26</v>
      </c>
      <c r="C31" s="19" t="str">
        <f>Demographics!D32</f>
        <v>CTR-16</v>
      </c>
      <c r="D31" s="38">
        <f>'Session Calculation'!D31</f>
        <v>1463.2141991250005</v>
      </c>
      <c r="E31" s="123">
        <f t="shared" si="10"/>
        <v>1373.2141991250005</v>
      </c>
      <c r="F31" s="123">
        <f t="shared" si="11"/>
        <v>1371.2141991250005</v>
      </c>
      <c r="G31" s="123">
        <f t="shared" si="12"/>
        <v>1370.2141991250005</v>
      </c>
      <c r="H31" s="33">
        <f t="shared" si="0"/>
        <v>93.849157556438428</v>
      </c>
      <c r="I31" s="33">
        <f t="shared" si="1"/>
        <v>93.712472168803728</v>
      </c>
      <c r="J31" s="33">
        <f t="shared" si="2"/>
        <v>93.644129474986372</v>
      </c>
      <c r="K31" s="33">
        <f t="shared" si="3"/>
        <v>92</v>
      </c>
      <c r="L31" s="33">
        <f t="shared" si="4"/>
        <v>93</v>
      </c>
      <c r="M31" s="33">
        <f t="shared" si="5"/>
        <v>0.14564370229162948</v>
      </c>
      <c r="N31" s="33">
        <f t="shared" si="6"/>
        <v>0.21846555343744425</v>
      </c>
      <c r="O31" s="31" t="str">
        <f t="shared" si="7"/>
        <v>Y</v>
      </c>
      <c r="P31" s="31" t="str">
        <f t="shared" si="8"/>
        <v>Y</v>
      </c>
      <c r="Q31" s="31" t="str">
        <f t="shared" si="9"/>
        <v>1</v>
      </c>
      <c r="R31" s="22">
        <v>1</v>
      </c>
    </row>
    <row r="32" spans="1:26" ht="15.75" customHeight="1">
      <c r="A32" s="78" t="s">
        <v>299</v>
      </c>
      <c r="B32" s="77">
        <v>27</v>
      </c>
      <c r="C32" s="19" t="str">
        <f>Demographics!D33</f>
        <v>CTR-17</v>
      </c>
      <c r="D32" s="38">
        <f>'Session Calculation'!D32</f>
        <v>1401.70602495</v>
      </c>
      <c r="E32" s="123">
        <f t="shared" si="10"/>
        <v>1311.70602495</v>
      </c>
      <c r="F32" s="123">
        <f t="shared" si="11"/>
        <v>1309.70602495</v>
      </c>
      <c r="G32" s="123">
        <f t="shared" si="12"/>
        <v>1308.70602495</v>
      </c>
      <c r="H32" s="33">
        <f t="shared" si="0"/>
        <v>93.579252824913098</v>
      </c>
      <c r="I32" s="33">
        <f t="shared" si="1"/>
        <v>93.436569554355614</v>
      </c>
      <c r="J32" s="33">
        <f t="shared" si="2"/>
        <v>93.365227919076872</v>
      </c>
      <c r="K32" s="33">
        <f t="shared" si="3"/>
        <v>92</v>
      </c>
      <c r="L32" s="33">
        <f t="shared" si="4"/>
        <v>93</v>
      </c>
      <c r="M32" s="33">
        <f t="shared" si="5"/>
        <v>0.1524731885009247</v>
      </c>
      <c r="N32" s="33">
        <f t="shared" si="6"/>
        <v>0.22870978275138706</v>
      </c>
      <c r="O32" s="31" t="str">
        <f t="shared" si="7"/>
        <v>Y</v>
      </c>
      <c r="P32" s="31" t="str">
        <f t="shared" si="8"/>
        <v>Y</v>
      </c>
      <c r="Q32" s="31" t="str">
        <f t="shared" si="9"/>
        <v>1</v>
      </c>
      <c r="R32" s="22">
        <v>2</v>
      </c>
    </row>
    <row r="33" spans="1:18" ht="15.75" customHeight="1">
      <c r="A33" s="78" t="s">
        <v>299</v>
      </c>
      <c r="B33" s="77">
        <v>28</v>
      </c>
      <c r="C33" s="19" t="str">
        <f>Demographics!D34</f>
        <v>CTR-18</v>
      </c>
      <c r="D33" s="38">
        <f>'Session Calculation'!D33</f>
        <v>1511.9189321250003</v>
      </c>
      <c r="E33" s="123">
        <f t="shared" si="10"/>
        <v>1421.9189321250003</v>
      </c>
      <c r="F33" s="123">
        <f t="shared" si="11"/>
        <v>1419.9189321250003</v>
      </c>
      <c r="G33" s="123">
        <f t="shared" si="12"/>
        <v>1418.9189321250003</v>
      </c>
      <c r="H33" s="33">
        <f t="shared" si="0"/>
        <v>94.047299885748174</v>
      </c>
      <c r="I33" s="33">
        <f t="shared" si="1"/>
        <v>93.915017660987019</v>
      </c>
      <c r="J33" s="33">
        <f t="shared" si="2"/>
        <v>93.848876548606441</v>
      </c>
      <c r="K33" s="33">
        <f t="shared" si="3"/>
        <v>92</v>
      </c>
      <c r="L33" s="33">
        <f t="shared" si="4"/>
        <v>93</v>
      </c>
      <c r="M33" s="33">
        <f t="shared" si="5"/>
        <v>0.14065499479714227</v>
      </c>
      <c r="N33" s="33">
        <f t="shared" si="6"/>
        <v>0.21098249219571338</v>
      </c>
      <c r="O33" s="31" t="str">
        <f t="shared" si="7"/>
        <v>Y</v>
      </c>
      <c r="P33" s="31" t="str">
        <f t="shared" si="8"/>
        <v>Y</v>
      </c>
      <c r="Q33" s="31" t="str">
        <f t="shared" si="9"/>
        <v>1</v>
      </c>
      <c r="R33" s="22">
        <v>2</v>
      </c>
    </row>
    <row r="34" spans="1:18" ht="15.75" customHeight="1"/>
    <row r="35" spans="1:18" ht="15.75" customHeight="1"/>
    <row r="36" spans="1:18" ht="15.75" customHeight="1"/>
    <row r="37" spans="1:18" ht="15.75" customHeight="1"/>
    <row r="38" spans="1:18" ht="15.75" customHeight="1"/>
    <row r="39" spans="1:18" ht="15.75" customHeight="1"/>
    <row r="40" spans="1:18" ht="15.75" customHeight="1"/>
    <row r="41" spans="1:18" ht="15.75" customHeight="1"/>
    <row r="42" spans="1:18" ht="15.75" customHeight="1"/>
    <row r="43" spans="1:18" ht="15.75" customHeight="1"/>
    <row r="44" spans="1:18" ht="15.75" customHeight="1"/>
    <row r="45" spans="1:18" ht="15.75" customHeight="1"/>
    <row r="46" spans="1:18" ht="15.75" customHeight="1"/>
    <row r="47" spans="1:18" ht="15.75" customHeight="1"/>
    <row r="48" spans="1:1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</sheetData>
  <mergeCells count="13">
    <mergeCell ref="A3:A5"/>
    <mergeCell ref="A1:Q1"/>
    <mergeCell ref="A2:R2"/>
    <mergeCell ref="M3:N3"/>
    <mergeCell ref="O3:P3"/>
    <mergeCell ref="Q3:Q4"/>
    <mergeCell ref="R3:R4"/>
    <mergeCell ref="B3:B5"/>
    <mergeCell ref="C3:C5"/>
    <mergeCell ref="D3:D4"/>
    <mergeCell ref="E3:G3"/>
    <mergeCell ref="H3:J3"/>
    <mergeCell ref="K3:L3"/>
  </mergeCells>
  <pageMargins left="0.7" right="0.7" top="0.75" bottom="0.75" header="0" footer="0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93"/>
  <sheetViews>
    <sheetView topLeftCell="E1" workbookViewId="0">
      <selection activeCell="J11" sqref="J11"/>
    </sheetView>
  </sheetViews>
  <sheetFormatPr defaultColWidth="14.453125" defaultRowHeight="15" customHeight="1"/>
  <cols>
    <col min="1" max="1" width="7" customWidth="1"/>
    <col min="2" max="2" width="7" style="56" customWidth="1"/>
    <col min="3" max="3" width="22.26953125" customWidth="1"/>
    <col min="4" max="5" width="13.26953125" customWidth="1"/>
    <col min="6" max="6" width="12.81640625" customWidth="1"/>
    <col min="7" max="7" width="13.1796875" customWidth="1"/>
    <col min="8" max="8" width="12.26953125" customWidth="1"/>
    <col min="9" max="9" width="14.26953125" customWidth="1"/>
    <col min="10" max="10" width="12.1796875" customWidth="1"/>
    <col min="11" max="11" width="17.54296875" customWidth="1"/>
    <col min="12" max="12" width="14.7265625" customWidth="1"/>
    <col min="13" max="13" width="21.26953125" customWidth="1"/>
    <col min="14" max="14" width="17.26953125" customWidth="1"/>
    <col min="15" max="27" width="8.7265625" customWidth="1"/>
  </cols>
  <sheetData>
    <row r="1" spans="1:27" ht="14.5">
      <c r="A1" s="99" t="s">
        <v>243</v>
      </c>
      <c r="B1" s="99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</row>
    <row r="2" spans="1:27" ht="14.5">
      <c r="A2" s="100" t="s">
        <v>397</v>
      </c>
      <c r="B2" s="100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</row>
    <row r="3" spans="1:27" ht="14.5">
      <c r="K3" s="25" t="s">
        <v>244</v>
      </c>
      <c r="L3" s="25">
        <v>12</v>
      </c>
    </row>
    <row r="4" spans="1:27" ht="58">
      <c r="A4" s="86" t="s">
        <v>1</v>
      </c>
      <c r="B4" s="86" t="s">
        <v>389</v>
      </c>
      <c r="C4" s="88" t="s">
        <v>3</v>
      </c>
      <c r="D4" s="81" t="s">
        <v>245</v>
      </c>
      <c r="E4" s="30" t="s">
        <v>10</v>
      </c>
      <c r="F4" s="30" t="s">
        <v>246</v>
      </c>
      <c r="G4" s="30" t="s">
        <v>247</v>
      </c>
      <c r="H4" s="30" t="s">
        <v>248</v>
      </c>
      <c r="I4" s="30" t="s">
        <v>249</v>
      </c>
      <c r="J4" s="30" t="s">
        <v>250</v>
      </c>
      <c r="K4" s="30" t="s">
        <v>251</v>
      </c>
      <c r="L4" s="30" t="s">
        <v>252</v>
      </c>
      <c r="M4" s="30" t="s">
        <v>253</v>
      </c>
      <c r="N4" s="30" t="s">
        <v>254</v>
      </c>
    </row>
    <row r="5" spans="1:27" ht="14.5">
      <c r="A5" s="85"/>
      <c r="B5" s="85"/>
      <c r="C5" s="89" t="s">
        <v>229</v>
      </c>
      <c r="D5" s="84" t="s">
        <v>230</v>
      </c>
      <c r="E5" s="42"/>
      <c r="F5" s="42" t="s">
        <v>231</v>
      </c>
      <c r="G5" s="42" t="s">
        <v>232</v>
      </c>
      <c r="H5" s="42" t="s">
        <v>233</v>
      </c>
      <c r="I5" s="42" t="s">
        <v>234</v>
      </c>
      <c r="J5" s="42" t="s">
        <v>235</v>
      </c>
      <c r="K5" s="42" t="s">
        <v>236</v>
      </c>
      <c r="L5" s="42" t="s">
        <v>237</v>
      </c>
      <c r="M5" s="42" t="s">
        <v>238</v>
      </c>
      <c r="N5" s="42" t="s">
        <v>239</v>
      </c>
    </row>
    <row r="6" spans="1:27" ht="15.75" customHeight="1">
      <c r="A6" s="78" t="s">
        <v>298</v>
      </c>
      <c r="B6" s="78">
        <v>1</v>
      </c>
      <c r="C6" s="53" t="str">
        <f>Demographics!D7</f>
        <v>CTC-1</v>
      </c>
      <c r="D6" s="87">
        <f>Demographics!F7</f>
        <v>1407.3144487500001</v>
      </c>
      <c r="E6" s="33">
        <f>Demographics!G7</f>
        <v>1300.3585506450002</v>
      </c>
      <c r="F6" s="22">
        <v>1</v>
      </c>
      <c r="G6" s="22">
        <v>22</v>
      </c>
      <c r="H6" s="22">
        <v>0</v>
      </c>
      <c r="I6" s="33">
        <f t="shared" ref="I6:I33" si="0">D6+E6*10</f>
        <v>14410.8999552</v>
      </c>
      <c r="J6" s="33">
        <f t="shared" ref="J6:J33" si="1">I6/12</f>
        <v>1200.9083296000001</v>
      </c>
      <c r="K6" s="33">
        <v>21.238933333333339</v>
      </c>
      <c r="L6" s="22">
        <v>22</v>
      </c>
      <c r="M6" s="22"/>
      <c r="N6" s="22" t="s">
        <v>172</v>
      </c>
    </row>
    <row r="7" spans="1:27" ht="15.75" customHeight="1">
      <c r="A7" s="78" t="s">
        <v>298</v>
      </c>
      <c r="B7" s="78">
        <v>2</v>
      </c>
      <c r="C7" s="53" t="str">
        <f>Demographics!D8</f>
        <v>CTC-2</v>
      </c>
      <c r="D7" s="87">
        <f>Demographics!F8</f>
        <v>1395.8024209500002</v>
      </c>
      <c r="E7" s="33">
        <f>Demographics!G8</f>
        <v>1289.7214369578003</v>
      </c>
      <c r="F7" s="22">
        <v>1</v>
      </c>
      <c r="G7" s="22">
        <v>22</v>
      </c>
      <c r="H7" s="22">
        <v>0</v>
      </c>
      <c r="I7" s="33">
        <f t="shared" si="0"/>
        <v>14293.016790528003</v>
      </c>
      <c r="J7" s="33">
        <f t="shared" si="1"/>
        <v>1191.0847325440002</v>
      </c>
      <c r="K7" s="33">
        <v>21.238933333333339</v>
      </c>
      <c r="L7" s="22">
        <v>22</v>
      </c>
      <c r="M7" s="22"/>
      <c r="N7" s="22" t="s">
        <v>172</v>
      </c>
    </row>
    <row r="8" spans="1:27" ht="15.75" customHeight="1">
      <c r="A8" s="78" t="s">
        <v>298</v>
      </c>
      <c r="B8" s="78">
        <v>3</v>
      </c>
      <c r="C8" s="53" t="str">
        <f>Demographics!D9</f>
        <v>CTC-3</v>
      </c>
      <c r="D8" s="87">
        <f>Demographics!F9</f>
        <v>1157.7764871750003</v>
      </c>
      <c r="E8" s="33">
        <f>Demographics!G9</f>
        <v>1069.7854741497003</v>
      </c>
      <c r="F8" s="22">
        <v>1</v>
      </c>
      <c r="G8" s="22">
        <v>22</v>
      </c>
      <c r="H8" s="22">
        <v>0</v>
      </c>
      <c r="I8" s="33">
        <f t="shared" si="0"/>
        <v>11855.631228672004</v>
      </c>
      <c r="J8" s="33">
        <f t="shared" si="1"/>
        <v>987.96926905600037</v>
      </c>
      <c r="K8" s="33">
        <v>21.238933333333339</v>
      </c>
      <c r="L8" s="22">
        <v>22</v>
      </c>
      <c r="M8" s="22"/>
      <c r="N8" s="22" t="s">
        <v>67</v>
      </c>
    </row>
    <row r="9" spans="1:27" ht="15.75" customHeight="1">
      <c r="A9" s="78" t="s">
        <v>298</v>
      </c>
      <c r="B9" s="78">
        <v>4</v>
      </c>
      <c r="C9" s="53" t="str">
        <f>Demographics!D10</f>
        <v>CTC-4</v>
      </c>
      <c r="D9" s="87">
        <f>Demographics!F10</f>
        <v>831.86064885000008</v>
      </c>
      <c r="E9" s="33">
        <f>Demographics!G10</f>
        <v>768.63923953740016</v>
      </c>
      <c r="F9" s="22">
        <v>1</v>
      </c>
      <c r="G9" s="22">
        <v>22</v>
      </c>
      <c r="H9" s="22">
        <v>0</v>
      </c>
      <c r="I9" s="33">
        <f t="shared" si="0"/>
        <v>8518.2530442240022</v>
      </c>
      <c r="J9" s="33">
        <f t="shared" si="1"/>
        <v>709.85442035200015</v>
      </c>
      <c r="K9" s="33">
        <v>21.238933333333339</v>
      </c>
      <c r="L9" s="22">
        <v>22</v>
      </c>
      <c r="M9" s="22"/>
      <c r="N9" s="22" t="s">
        <v>172</v>
      </c>
    </row>
    <row r="10" spans="1:27" ht="15.75" customHeight="1">
      <c r="A10" s="78" t="s">
        <v>298</v>
      </c>
      <c r="B10" s="78">
        <v>5</v>
      </c>
      <c r="C10" s="53" t="str">
        <f>Demographics!D11</f>
        <v>CTC-5</v>
      </c>
      <c r="D10" s="87">
        <f>Demographics!F11</f>
        <v>779.65065097500008</v>
      </c>
      <c r="E10" s="33">
        <f>Demographics!G11</f>
        <v>720.39720150090011</v>
      </c>
      <c r="F10" s="22">
        <v>1</v>
      </c>
      <c r="G10" s="22">
        <v>22</v>
      </c>
      <c r="H10" s="22">
        <v>0</v>
      </c>
      <c r="I10" s="33">
        <f t="shared" si="0"/>
        <v>7983.6226659840013</v>
      </c>
      <c r="J10" s="33">
        <f t="shared" si="1"/>
        <v>665.30188883200015</v>
      </c>
      <c r="K10" s="33">
        <v>21.238933333333339</v>
      </c>
      <c r="L10" s="22">
        <v>22</v>
      </c>
      <c r="M10" s="22"/>
      <c r="N10" s="22" t="s">
        <v>67</v>
      </c>
    </row>
    <row r="11" spans="1:27" ht="15.75" customHeight="1">
      <c r="A11" s="78" t="s">
        <v>298</v>
      </c>
      <c r="B11" s="78">
        <v>6</v>
      </c>
      <c r="C11" s="53" t="str">
        <f>Demographics!D12</f>
        <v>CTC-6</v>
      </c>
      <c r="D11" s="87">
        <f>Demographics!F12</f>
        <v>638.0379500250001</v>
      </c>
      <c r="E11" s="33">
        <f>Demographics!G12</f>
        <v>589.54706582310007</v>
      </c>
      <c r="F11" s="22">
        <v>1</v>
      </c>
      <c r="G11" s="22">
        <v>22</v>
      </c>
      <c r="H11" s="22">
        <v>0</v>
      </c>
      <c r="I11" s="33">
        <f t="shared" si="0"/>
        <v>6533.508608256001</v>
      </c>
      <c r="J11" s="33">
        <f t="shared" si="1"/>
        <v>544.45905068800005</v>
      </c>
      <c r="K11" s="33">
        <v>21.238933333333339</v>
      </c>
      <c r="L11" s="22">
        <v>22</v>
      </c>
      <c r="M11" s="22"/>
      <c r="N11" s="22" t="s">
        <v>172</v>
      </c>
    </row>
    <row r="12" spans="1:27" ht="15.75" customHeight="1">
      <c r="A12" s="78" t="s">
        <v>298</v>
      </c>
      <c r="B12" s="78">
        <v>7</v>
      </c>
      <c r="C12" s="53" t="str">
        <f>Demographics!D13</f>
        <v>CTC-7</v>
      </c>
      <c r="D12" s="87">
        <f>Demographics!F13</f>
        <v>1380.4899480750003</v>
      </c>
      <c r="E12" s="33">
        <f>Demographics!G13</f>
        <v>1275.5727120213003</v>
      </c>
      <c r="F12" s="22">
        <v>1</v>
      </c>
      <c r="G12" s="22">
        <v>22</v>
      </c>
      <c r="H12" s="22">
        <v>0</v>
      </c>
      <c r="I12" s="33">
        <f t="shared" si="0"/>
        <v>14136.217068288004</v>
      </c>
      <c r="J12" s="33">
        <f t="shared" si="1"/>
        <v>1178.0180890240003</v>
      </c>
      <c r="K12" s="33">
        <v>21.238933333333339</v>
      </c>
      <c r="L12" s="22">
        <v>22</v>
      </c>
      <c r="M12" s="22"/>
      <c r="N12" s="22" t="s">
        <v>172</v>
      </c>
    </row>
    <row r="13" spans="1:27" ht="15.75" customHeight="1">
      <c r="A13" s="78" t="s">
        <v>298</v>
      </c>
      <c r="B13" s="78">
        <v>8</v>
      </c>
      <c r="C13" s="53" t="str">
        <f>Demographics!D14</f>
        <v>CTC-8</v>
      </c>
      <c r="D13" s="87">
        <f>Demographics!F14</f>
        <v>1408.0523992500002</v>
      </c>
      <c r="E13" s="33">
        <f>Demographics!G14</f>
        <v>1301.0404169070002</v>
      </c>
      <c r="F13" s="22">
        <v>1</v>
      </c>
      <c r="G13" s="22">
        <v>22</v>
      </c>
      <c r="H13" s="22">
        <v>0</v>
      </c>
      <c r="I13" s="33">
        <f t="shared" si="0"/>
        <v>14418.456568320003</v>
      </c>
      <c r="J13" s="33">
        <f t="shared" si="1"/>
        <v>1201.5380473600003</v>
      </c>
      <c r="K13" s="33">
        <v>21.238933333333339</v>
      </c>
      <c r="L13" s="22">
        <v>22</v>
      </c>
      <c r="M13" s="22"/>
      <c r="N13" s="22" t="s">
        <v>67</v>
      </c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</row>
    <row r="14" spans="1:27" ht="15.75" customHeight="1">
      <c r="A14" s="78" t="s">
        <v>298</v>
      </c>
      <c r="B14" s="78">
        <v>9</v>
      </c>
      <c r="C14" s="53" t="str">
        <f>Demographics!D15</f>
        <v>CTC-9</v>
      </c>
      <c r="D14" s="87">
        <f>Demographics!F15</f>
        <v>1201.2786691500003</v>
      </c>
      <c r="E14" s="33">
        <f>Demographics!G15</f>
        <v>1109.9814902946002</v>
      </c>
      <c r="F14" s="22">
        <v>1</v>
      </c>
      <c r="G14" s="22">
        <v>22</v>
      </c>
      <c r="H14" s="22">
        <v>0</v>
      </c>
      <c r="I14" s="33">
        <f t="shared" si="0"/>
        <v>12301.093572096002</v>
      </c>
      <c r="J14" s="33">
        <f t="shared" si="1"/>
        <v>1025.0911310080003</v>
      </c>
      <c r="K14" s="33">
        <v>21.238933333333339</v>
      </c>
      <c r="L14" s="22">
        <v>22</v>
      </c>
      <c r="M14" s="22"/>
      <c r="N14" s="22" t="s">
        <v>172</v>
      </c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</row>
    <row r="15" spans="1:27" ht="15.75" customHeight="1">
      <c r="A15" s="78" t="s">
        <v>298</v>
      </c>
      <c r="B15" s="78">
        <v>10</v>
      </c>
      <c r="C15" s="53" t="str">
        <f>Demographics!D16</f>
        <v>CTC-10</v>
      </c>
      <c r="D15" s="87">
        <f>Demographics!F16</f>
        <v>999.37541235000026</v>
      </c>
      <c r="E15" s="33">
        <f>Demographics!G16</f>
        <v>923.42288101140025</v>
      </c>
      <c r="F15" s="22">
        <v>1</v>
      </c>
      <c r="G15" s="22">
        <v>22</v>
      </c>
      <c r="H15" s="22">
        <v>0</v>
      </c>
      <c r="I15" s="33">
        <f t="shared" si="0"/>
        <v>10233.604222464002</v>
      </c>
      <c r="J15" s="33">
        <f t="shared" si="1"/>
        <v>852.80035187200019</v>
      </c>
      <c r="K15" s="33">
        <v>21.238933333333339</v>
      </c>
      <c r="L15" s="22">
        <v>22</v>
      </c>
      <c r="M15" s="22"/>
      <c r="N15" s="22" t="s">
        <v>172</v>
      </c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</row>
    <row r="16" spans="1:27" ht="15.75" customHeight="1">
      <c r="A16" s="78" t="s">
        <v>298</v>
      </c>
      <c r="B16" s="78">
        <v>11</v>
      </c>
      <c r="C16" s="53" t="str">
        <f>Demographics!D17</f>
        <v>CTR-1</v>
      </c>
      <c r="D16" s="87">
        <f>Demographics!F17</f>
        <v>1430.4860944500003</v>
      </c>
      <c r="E16" s="33">
        <f>Demographics!G17</f>
        <v>1321.7691512718004</v>
      </c>
      <c r="F16" s="22">
        <v>1</v>
      </c>
      <c r="G16" s="22">
        <v>22</v>
      </c>
      <c r="H16" s="22">
        <v>0</v>
      </c>
      <c r="I16" s="33">
        <f t="shared" si="0"/>
        <v>14648.177607168003</v>
      </c>
      <c r="J16" s="33">
        <f t="shared" si="1"/>
        <v>1220.6814672640003</v>
      </c>
      <c r="K16" s="33">
        <v>21.238933333333339</v>
      </c>
      <c r="L16" s="22">
        <v>22</v>
      </c>
      <c r="M16" s="22"/>
      <c r="N16" s="22" t="s">
        <v>172</v>
      </c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</row>
    <row r="17" spans="1:27" ht="15.75" customHeight="1">
      <c r="A17" s="78" t="s">
        <v>298</v>
      </c>
      <c r="B17" s="78">
        <v>12</v>
      </c>
      <c r="C17" s="53" t="str">
        <f>Demographics!D18</f>
        <v>CTR-2</v>
      </c>
      <c r="D17" s="87">
        <f>Demographics!F18</f>
        <v>1426.4642642250003</v>
      </c>
      <c r="E17" s="33">
        <f>Demographics!G18</f>
        <v>1318.0529801439004</v>
      </c>
      <c r="F17" s="22">
        <v>1</v>
      </c>
      <c r="G17" s="22">
        <v>22</v>
      </c>
      <c r="H17" s="22">
        <v>0</v>
      </c>
      <c r="I17" s="33">
        <f t="shared" si="0"/>
        <v>14606.994065664005</v>
      </c>
      <c r="J17" s="33">
        <f t="shared" si="1"/>
        <v>1217.2495054720005</v>
      </c>
      <c r="K17" s="33">
        <v>21.238933333333339</v>
      </c>
      <c r="L17" s="22">
        <v>22</v>
      </c>
      <c r="M17" s="22"/>
      <c r="N17" s="22" t="s">
        <v>172</v>
      </c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</row>
    <row r="18" spans="1:27" ht="15.75" customHeight="1">
      <c r="A18" s="78" t="s">
        <v>298</v>
      </c>
      <c r="B18" s="78">
        <v>13</v>
      </c>
      <c r="C18" s="53" t="str">
        <f>Demographics!D19</f>
        <v>CTR-3</v>
      </c>
      <c r="D18" s="87">
        <f>Demographics!F19</f>
        <v>1460.2623971250002</v>
      </c>
      <c r="E18" s="33">
        <f>Demographics!G19</f>
        <v>1349.2824549435002</v>
      </c>
      <c r="F18" s="22">
        <v>1</v>
      </c>
      <c r="G18" s="22">
        <v>22</v>
      </c>
      <c r="H18" s="22">
        <v>0</v>
      </c>
      <c r="I18" s="33">
        <f t="shared" si="0"/>
        <v>14953.086946560001</v>
      </c>
      <c r="J18" s="33">
        <f t="shared" si="1"/>
        <v>1246.0905788800001</v>
      </c>
      <c r="K18" s="33">
        <v>21.238933333333339</v>
      </c>
      <c r="L18" s="22">
        <v>22</v>
      </c>
      <c r="M18" s="22"/>
      <c r="N18" s="22" t="s">
        <v>172</v>
      </c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</row>
    <row r="19" spans="1:27" ht="15.75" customHeight="1">
      <c r="A19" s="78" t="s">
        <v>298</v>
      </c>
      <c r="B19" s="78">
        <v>14</v>
      </c>
      <c r="C19" s="53" t="str">
        <f>Demographics!D20</f>
        <v>CTR-4</v>
      </c>
      <c r="D19" s="87">
        <f>Demographics!F20</f>
        <v>1215.3735237000003</v>
      </c>
      <c r="E19" s="33">
        <f>Demographics!G20</f>
        <v>1123.0051358988003</v>
      </c>
      <c r="F19" s="22">
        <v>1</v>
      </c>
      <c r="G19" s="22">
        <v>22</v>
      </c>
      <c r="H19" s="22">
        <v>0</v>
      </c>
      <c r="I19" s="33">
        <f t="shared" si="0"/>
        <v>12445.424882688003</v>
      </c>
      <c r="J19" s="33">
        <f t="shared" si="1"/>
        <v>1037.1187402240002</v>
      </c>
      <c r="K19" s="33">
        <v>21.238933333333339</v>
      </c>
      <c r="L19" s="22">
        <v>22</v>
      </c>
      <c r="M19" s="22"/>
      <c r="N19" s="22" t="s">
        <v>172</v>
      </c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</row>
    <row r="20" spans="1:27" ht="15.75" customHeight="1">
      <c r="A20" s="78" t="s">
        <v>298</v>
      </c>
      <c r="B20" s="78">
        <v>15</v>
      </c>
      <c r="C20" s="53" t="str">
        <f>Demographics!D21</f>
        <v>CTR-5</v>
      </c>
      <c r="D20" s="87">
        <f>Demographics!F21</f>
        <v>1599.1815787500002</v>
      </c>
      <c r="E20" s="33">
        <f>Demographics!G21</f>
        <v>1477.6437787650002</v>
      </c>
      <c r="F20" s="22">
        <v>1</v>
      </c>
      <c r="G20" s="22">
        <v>22</v>
      </c>
      <c r="H20" s="22">
        <v>0</v>
      </c>
      <c r="I20" s="33">
        <f t="shared" si="0"/>
        <v>16375.619366400002</v>
      </c>
      <c r="J20" s="33">
        <f t="shared" si="1"/>
        <v>1364.6349472000002</v>
      </c>
      <c r="K20" s="33">
        <v>21.238933333333339</v>
      </c>
      <c r="L20" s="22">
        <v>22</v>
      </c>
      <c r="M20" s="22"/>
      <c r="N20" s="22" t="s">
        <v>172</v>
      </c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</row>
    <row r="21" spans="1:27" ht="15.75" customHeight="1">
      <c r="A21" s="78" t="s">
        <v>298</v>
      </c>
      <c r="B21" s="78">
        <v>16</v>
      </c>
      <c r="C21" s="53" t="str">
        <f>Demographics!D22</f>
        <v>CTR-6</v>
      </c>
      <c r="D21" s="87">
        <f>Demographics!F22</f>
        <v>3027.0420012000009</v>
      </c>
      <c r="E21" s="33">
        <f>Demographics!G22</f>
        <v>2796.986809108801</v>
      </c>
      <c r="F21" s="22">
        <v>1</v>
      </c>
      <c r="G21" s="22">
        <v>22</v>
      </c>
      <c r="H21" s="22">
        <v>0</v>
      </c>
      <c r="I21" s="33">
        <f t="shared" si="0"/>
        <v>30996.91009228801</v>
      </c>
      <c r="J21" s="33">
        <f t="shared" si="1"/>
        <v>2583.075841024001</v>
      </c>
      <c r="K21" s="33">
        <v>21.238933333333339</v>
      </c>
      <c r="L21" s="22">
        <v>22</v>
      </c>
      <c r="M21" s="22"/>
      <c r="N21" s="22" t="s">
        <v>172</v>
      </c>
    </row>
    <row r="22" spans="1:27" ht="15.75" customHeight="1">
      <c r="A22" s="78" t="s">
        <v>298</v>
      </c>
      <c r="B22" s="78">
        <v>17</v>
      </c>
      <c r="C22" s="53" t="str">
        <f>Demographics!D23</f>
        <v>CTR-7</v>
      </c>
      <c r="D22" s="87">
        <f>Demographics!F23</f>
        <v>1376.3574252750002</v>
      </c>
      <c r="E22" s="33">
        <f>Demographics!G23</f>
        <v>1271.7542609541003</v>
      </c>
      <c r="F22" s="22">
        <v>1</v>
      </c>
      <c r="G22" s="22">
        <v>22</v>
      </c>
      <c r="H22" s="22">
        <v>0</v>
      </c>
      <c r="I22" s="33">
        <f t="shared" si="0"/>
        <v>14093.900034816004</v>
      </c>
      <c r="J22" s="33">
        <f t="shared" si="1"/>
        <v>1174.4916695680004</v>
      </c>
      <c r="K22" s="33">
        <v>21.238933333333339</v>
      </c>
      <c r="L22" s="22">
        <v>22</v>
      </c>
      <c r="M22" s="22"/>
      <c r="N22" s="22" t="s">
        <v>172</v>
      </c>
    </row>
    <row r="23" spans="1:27" ht="15.75" customHeight="1">
      <c r="A23" s="78" t="s">
        <v>298</v>
      </c>
      <c r="B23" s="78">
        <v>18</v>
      </c>
      <c r="C23" s="53" t="str">
        <f>Demographics!D24</f>
        <v>CTR-8</v>
      </c>
      <c r="D23" s="87">
        <f>Demographics!F24</f>
        <v>1324.9591729500003</v>
      </c>
      <c r="E23" s="33">
        <f>Demographics!G24</f>
        <v>1224.2622758058003</v>
      </c>
      <c r="F23" s="22">
        <v>1</v>
      </c>
      <c r="G23" s="22">
        <v>22</v>
      </c>
      <c r="H23" s="22">
        <v>0</v>
      </c>
      <c r="I23" s="33">
        <f t="shared" si="0"/>
        <v>13567.581931008004</v>
      </c>
      <c r="J23" s="33">
        <f t="shared" si="1"/>
        <v>1130.6318275840003</v>
      </c>
      <c r="K23" s="33">
        <v>21.238933333333339</v>
      </c>
      <c r="L23" s="22">
        <v>22</v>
      </c>
      <c r="M23" s="22"/>
      <c r="N23" s="22" t="s">
        <v>67</v>
      </c>
    </row>
    <row r="24" spans="1:27" ht="15.75" customHeight="1">
      <c r="A24" s="78" t="s">
        <v>298</v>
      </c>
      <c r="B24" s="78">
        <v>19</v>
      </c>
      <c r="C24" s="53" t="str">
        <f>Demographics!D25</f>
        <v>CTR-9</v>
      </c>
      <c r="D24" s="87">
        <f>Demographics!F25</f>
        <v>1415.7270844500003</v>
      </c>
      <c r="E24" s="33">
        <f>Demographics!G25</f>
        <v>1308.1318260318003</v>
      </c>
      <c r="F24" s="22">
        <v>1</v>
      </c>
      <c r="G24" s="22">
        <v>22</v>
      </c>
      <c r="H24" s="22">
        <v>0</v>
      </c>
      <c r="I24" s="33">
        <f t="shared" si="0"/>
        <v>14497.045344768003</v>
      </c>
      <c r="J24" s="33">
        <f t="shared" si="1"/>
        <v>1208.0871120640002</v>
      </c>
      <c r="K24" s="33">
        <v>21.238933333333339</v>
      </c>
      <c r="L24" s="22">
        <v>22</v>
      </c>
      <c r="M24" s="22"/>
      <c r="N24" s="22" t="s">
        <v>67</v>
      </c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</row>
    <row r="25" spans="1:27" ht="15.75" customHeight="1">
      <c r="A25" s="78" t="s">
        <v>298</v>
      </c>
      <c r="B25" s="78">
        <v>20</v>
      </c>
      <c r="C25" s="53" t="str">
        <f>Demographics!D26</f>
        <v>CTR-10</v>
      </c>
      <c r="D25" s="87">
        <f>Demographics!F26</f>
        <v>1439.7842707500004</v>
      </c>
      <c r="E25" s="33">
        <f>Demographics!G26</f>
        <v>1330.3606661730005</v>
      </c>
      <c r="F25" s="22">
        <v>1</v>
      </c>
      <c r="G25" s="22">
        <v>22</v>
      </c>
      <c r="H25" s="22">
        <v>0</v>
      </c>
      <c r="I25" s="33">
        <f t="shared" si="0"/>
        <v>14743.390932480006</v>
      </c>
      <c r="J25" s="33">
        <f t="shared" si="1"/>
        <v>1228.6159110400006</v>
      </c>
      <c r="K25" s="33">
        <v>21.238933333333339</v>
      </c>
      <c r="L25" s="22">
        <v>22</v>
      </c>
      <c r="M25" s="22"/>
      <c r="N25" s="22" t="s">
        <v>172</v>
      </c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</row>
    <row r="26" spans="1:27" ht="15.75" customHeight="1">
      <c r="A26" s="78" t="s">
        <v>298</v>
      </c>
      <c r="B26" s="78">
        <v>21</v>
      </c>
      <c r="C26" s="53" t="str">
        <f>Demographics!D27</f>
        <v>CTR-11</v>
      </c>
      <c r="D26" s="87">
        <f>Demographics!F27</f>
        <v>1494.7615830000002</v>
      </c>
      <c r="E26" s="33">
        <f>Demographics!G27</f>
        <v>1381.1597026920003</v>
      </c>
      <c r="F26" s="22">
        <v>1</v>
      </c>
      <c r="G26" s="22">
        <v>22</v>
      </c>
      <c r="H26" s="22">
        <v>0</v>
      </c>
      <c r="I26" s="33">
        <f t="shared" si="0"/>
        <v>15306.358609920004</v>
      </c>
      <c r="J26" s="33">
        <f t="shared" si="1"/>
        <v>1275.5298841600004</v>
      </c>
      <c r="K26" s="33">
        <v>21.238933333333339</v>
      </c>
      <c r="L26" s="22">
        <v>22</v>
      </c>
      <c r="M26" s="22"/>
      <c r="N26" s="22" t="s">
        <v>172</v>
      </c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</row>
    <row r="27" spans="1:27" ht="15.75" customHeight="1">
      <c r="A27" s="78" t="s">
        <v>298</v>
      </c>
      <c r="B27" s="78">
        <v>22</v>
      </c>
      <c r="C27" s="53" t="str">
        <f>Demographics!D28</f>
        <v>CTR-12</v>
      </c>
      <c r="D27" s="87">
        <f>Demographics!F28</f>
        <v>1365.2512702500003</v>
      </c>
      <c r="E27" s="33">
        <f>Demographics!G28</f>
        <v>1261.4921737110003</v>
      </c>
      <c r="F27" s="22">
        <v>1</v>
      </c>
      <c r="G27" s="22">
        <v>22</v>
      </c>
      <c r="H27" s="22">
        <v>0</v>
      </c>
      <c r="I27" s="33">
        <f t="shared" si="0"/>
        <v>13980.173007360003</v>
      </c>
      <c r="J27" s="33">
        <f t="shared" si="1"/>
        <v>1165.0144172800003</v>
      </c>
      <c r="K27" s="33">
        <v>21.238933333333339</v>
      </c>
      <c r="L27" s="22">
        <v>22</v>
      </c>
      <c r="M27" s="22"/>
      <c r="N27" s="22" t="s">
        <v>67</v>
      </c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</row>
    <row r="28" spans="1:27" ht="15.75" customHeight="1">
      <c r="A28" s="78" t="s">
        <v>298</v>
      </c>
      <c r="B28" s="78">
        <v>23</v>
      </c>
      <c r="C28" s="53" t="str">
        <f>Demographics!D29</f>
        <v>CTR-13</v>
      </c>
      <c r="D28" s="87">
        <f>Demographics!F29</f>
        <v>1515.0921192750004</v>
      </c>
      <c r="E28" s="33">
        <f>Demographics!G29</f>
        <v>1399.9451182101004</v>
      </c>
      <c r="F28" s="22">
        <v>1</v>
      </c>
      <c r="G28" s="22">
        <v>22</v>
      </c>
      <c r="H28" s="22">
        <v>0</v>
      </c>
      <c r="I28" s="33">
        <f t="shared" si="0"/>
        <v>15514.543301376005</v>
      </c>
      <c r="J28" s="33">
        <f t="shared" si="1"/>
        <v>1292.8786084480005</v>
      </c>
      <c r="K28" s="33">
        <v>21.238933333333339</v>
      </c>
      <c r="L28" s="22">
        <v>22</v>
      </c>
      <c r="M28" s="22"/>
      <c r="N28" s="22" t="s">
        <v>67</v>
      </c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</row>
    <row r="29" spans="1:27" ht="15.75" customHeight="1">
      <c r="A29" s="78" t="s">
        <v>298</v>
      </c>
      <c r="B29" s="78">
        <v>24</v>
      </c>
      <c r="C29" s="53" t="str">
        <f>Demographics!D30</f>
        <v>CTR-14</v>
      </c>
      <c r="D29" s="87">
        <f>Demographics!F30</f>
        <v>1588.0385262000004</v>
      </c>
      <c r="E29" s="33">
        <f>Demographics!G30</f>
        <v>1467.3475982088005</v>
      </c>
      <c r="F29" s="22">
        <v>1</v>
      </c>
      <c r="G29" s="22">
        <v>22</v>
      </c>
      <c r="H29" s="22">
        <v>0</v>
      </c>
      <c r="I29" s="33">
        <f t="shared" si="0"/>
        <v>16261.514508288004</v>
      </c>
      <c r="J29" s="33">
        <f t="shared" si="1"/>
        <v>1355.1262090240004</v>
      </c>
      <c r="K29" s="33">
        <v>21.238933333333339</v>
      </c>
      <c r="L29" s="22">
        <v>22</v>
      </c>
      <c r="M29" s="22"/>
      <c r="N29" s="22" t="s">
        <v>172</v>
      </c>
    </row>
    <row r="30" spans="1:27" ht="15.75" customHeight="1">
      <c r="A30" s="78" t="s">
        <v>298</v>
      </c>
      <c r="B30" s="78">
        <v>25</v>
      </c>
      <c r="C30" s="53" t="str">
        <f>Demographics!D31</f>
        <v>CTR-15</v>
      </c>
      <c r="D30" s="87">
        <f>Demographics!F31</f>
        <v>1563.9813399000004</v>
      </c>
      <c r="E30" s="33">
        <f>Demographics!G31</f>
        <v>1445.1187580676005</v>
      </c>
      <c r="F30" s="22">
        <v>1</v>
      </c>
      <c r="G30" s="22">
        <v>22</v>
      </c>
      <c r="H30" s="22">
        <v>0</v>
      </c>
      <c r="I30" s="33">
        <f t="shared" si="0"/>
        <v>16015.168920576005</v>
      </c>
      <c r="J30" s="33">
        <f t="shared" si="1"/>
        <v>1334.5974100480005</v>
      </c>
      <c r="K30" s="33">
        <v>21.238933333333339</v>
      </c>
      <c r="L30" s="22">
        <v>22</v>
      </c>
      <c r="M30" s="22"/>
      <c r="N30" s="22" t="s">
        <v>172</v>
      </c>
    </row>
    <row r="31" spans="1:27" ht="15.75" customHeight="1">
      <c r="A31" s="78" t="s">
        <v>298</v>
      </c>
      <c r="B31" s="78">
        <v>26</v>
      </c>
      <c r="C31" s="53" t="str">
        <f>Demographics!D32</f>
        <v>CTR-16</v>
      </c>
      <c r="D31" s="87">
        <f>Demographics!F32</f>
        <v>1463.2141991250005</v>
      </c>
      <c r="E31" s="33">
        <f>Demographics!G32</f>
        <v>1352.0099199915005</v>
      </c>
      <c r="F31" s="22">
        <v>1</v>
      </c>
      <c r="G31" s="22">
        <v>22</v>
      </c>
      <c r="H31" s="22">
        <v>0</v>
      </c>
      <c r="I31" s="33">
        <f t="shared" si="0"/>
        <v>14983.313399040006</v>
      </c>
      <c r="J31" s="33">
        <f t="shared" si="1"/>
        <v>1248.6094499200005</v>
      </c>
      <c r="K31" s="33">
        <v>21.238933333333339</v>
      </c>
      <c r="L31" s="22">
        <v>22</v>
      </c>
      <c r="M31" s="22"/>
      <c r="N31" s="22" t="s">
        <v>172</v>
      </c>
    </row>
    <row r="32" spans="1:27" ht="15.75" customHeight="1">
      <c r="A32" s="78" t="s">
        <v>298</v>
      </c>
      <c r="B32" s="78">
        <v>27</v>
      </c>
      <c r="C32" s="53" t="str">
        <f>Demographics!D33</f>
        <v>CTR-17</v>
      </c>
      <c r="D32" s="87">
        <f>Demographics!F33</f>
        <v>1401.70602495</v>
      </c>
      <c r="E32" s="33">
        <f>Demographics!G33</f>
        <v>1295.1763670538</v>
      </c>
      <c r="F32" s="22">
        <v>1</v>
      </c>
      <c r="G32" s="22">
        <v>22</v>
      </c>
      <c r="H32" s="22">
        <v>0</v>
      </c>
      <c r="I32" s="33">
        <f t="shared" si="0"/>
        <v>14353.469695488002</v>
      </c>
      <c r="J32" s="33">
        <f t="shared" si="1"/>
        <v>1196.1224746240002</v>
      </c>
      <c r="K32" s="33">
        <v>21.238933333333339</v>
      </c>
      <c r="L32" s="22">
        <v>22</v>
      </c>
      <c r="M32" s="22"/>
      <c r="N32" s="22" t="s">
        <v>172</v>
      </c>
    </row>
    <row r="33" spans="1:14" ht="15.75" customHeight="1">
      <c r="A33" s="78" t="s">
        <v>298</v>
      </c>
      <c r="B33" s="78">
        <v>28</v>
      </c>
      <c r="C33" s="53" t="str">
        <f>Demographics!D34</f>
        <v>CTR-18</v>
      </c>
      <c r="D33" s="87">
        <f>Demographics!F34</f>
        <v>1511.9189321250003</v>
      </c>
      <c r="E33" s="33">
        <f>Demographics!G34</f>
        <v>1397.0130932835004</v>
      </c>
      <c r="F33" s="22">
        <v>1</v>
      </c>
      <c r="G33" s="22">
        <v>22</v>
      </c>
      <c r="H33" s="22">
        <v>0</v>
      </c>
      <c r="I33" s="33">
        <f t="shared" si="0"/>
        <v>15482.049864960003</v>
      </c>
      <c r="J33" s="33">
        <f t="shared" si="1"/>
        <v>1290.1708220800003</v>
      </c>
      <c r="K33" s="33">
        <v>21.238933333333339</v>
      </c>
      <c r="L33" s="22">
        <v>22</v>
      </c>
      <c r="M33" s="22"/>
      <c r="N33" s="22" t="s">
        <v>67</v>
      </c>
    </row>
    <row r="34" spans="1:14" ht="15.75" customHeight="1"/>
    <row r="35" spans="1:14" ht="15.75" customHeight="1"/>
    <row r="36" spans="1:14" ht="15.75" customHeight="1"/>
    <row r="37" spans="1:14" ht="15.75" customHeight="1"/>
    <row r="38" spans="1:14" ht="15.75" customHeight="1"/>
    <row r="39" spans="1:14" ht="15.75" customHeight="1"/>
    <row r="40" spans="1:14" ht="15.75" customHeight="1"/>
    <row r="41" spans="1:14" ht="15.75" customHeight="1"/>
    <row r="42" spans="1:14" ht="15.75" customHeight="1"/>
    <row r="43" spans="1:14" ht="15.75" customHeight="1"/>
    <row r="44" spans="1:14" ht="15.75" customHeight="1"/>
    <row r="45" spans="1:14" ht="15.75" customHeight="1"/>
    <row r="46" spans="1:14" ht="15.75" customHeight="1"/>
    <row r="47" spans="1:14" ht="15.75" customHeight="1"/>
    <row r="48" spans="1:14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</sheetData>
  <mergeCells count="2">
    <mergeCell ref="A1:N1"/>
    <mergeCell ref="A2:N2"/>
  </mergeCells>
  <pageMargins left="0.7" right="0.7" top="0.75" bottom="0.75" header="0" footer="0"/>
  <pageSetup orientation="landscape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23"/>
  <sheetViews>
    <sheetView workbookViewId="0">
      <selection activeCell="G11" sqref="G11"/>
    </sheetView>
  </sheetViews>
  <sheetFormatPr defaultColWidth="14.453125" defaultRowHeight="15" customHeight="1"/>
  <cols>
    <col min="1" max="1" width="14.453125" style="56"/>
    <col min="2" max="2" width="8.7265625" customWidth="1"/>
    <col min="3" max="3" width="22" customWidth="1"/>
    <col min="4" max="4" width="12.453125" customWidth="1"/>
    <col min="5" max="13" width="10.54296875" customWidth="1"/>
    <col min="14" max="27" width="8.7265625" customWidth="1"/>
  </cols>
  <sheetData>
    <row r="1" spans="1:27" ht="14.5">
      <c r="A1" s="103" t="s">
        <v>255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</row>
    <row r="2" spans="1:27" ht="14.5">
      <c r="A2" s="104" t="s">
        <v>398</v>
      </c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</row>
    <row r="3" spans="1:27" ht="43.5">
      <c r="A3" s="75" t="s">
        <v>1</v>
      </c>
      <c r="B3" s="90" t="s">
        <v>2</v>
      </c>
      <c r="C3" s="43" t="s">
        <v>256</v>
      </c>
      <c r="D3" s="44" t="s">
        <v>257</v>
      </c>
      <c r="E3" s="44" t="s">
        <v>258</v>
      </c>
      <c r="F3" s="44" t="s">
        <v>259</v>
      </c>
      <c r="G3" s="44" t="s">
        <v>260</v>
      </c>
      <c r="H3" s="44" t="s">
        <v>261</v>
      </c>
      <c r="I3" s="44" t="s">
        <v>262</v>
      </c>
      <c r="J3" s="44" t="s">
        <v>263</v>
      </c>
      <c r="K3" s="44" t="s">
        <v>264</v>
      </c>
      <c r="L3" s="44" t="s">
        <v>265</v>
      </c>
      <c r="M3" s="44" t="s">
        <v>266</v>
      </c>
      <c r="N3" s="30" t="s">
        <v>267</v>
      </c>
      <c r="O3" s="30" t="s">
        <v>268</v>
      </c>
      <c r="P3" s="30" t="s">
        <v>269</v>
      </c>
    </row>
    <row r="4" spans="1:27" ht="15.75" customHeight="1">
      <c r="A4" s="74" t="s">
        <v>298</v>
      </c>
      <c r="B4" s="91">
        <v>1</v>
      </c>
      <c r="C4" s="19" t="str">
        <f>Demographics!D7</f>
        <v>CTC-1</v>
      </c>
      <c r="D4" s="45">
        <f>Demographics!F7/12</f>
        <v>117.27620406250001</v>
      </c>
      <c r="E4" s="45">
        <f>Demographics!G7/12</f>
        <v>108.36321255375002</v>
      </c>
      <c r="F4" s="45">
        <f t="shared" ref="F4:F31" si="0">D4*2</f>
        <v>234.55240812500003</v>
      </c>
      <c r="G4" s="45">
        <f t="shared" ref="G4:G31" si="1">D4*1.25</f>
        <v>146.59525507812501</v>
      </c>
      <c r="H4" s="45">
        <f t="shared" ref="H4:H31" si="2">E4*4*1.25</f>
        <v>541.81606276875004</v>
      </c>
      <c r="I4" s="45">
        <f t="shared" ref="I4:I31" si="3">E4*3*1.05</f>
        <v>341.34411954431255</v>
      </c>
      <c r="J4" s="45">
        <f t="shared" ref="J4:J31" si="4">E4*3*1.11</f>
        <v>360.84949780398756</v>
      </c>
      <c r="K4" s="45">
        <f t="shared" ref="K4:K31" si="5">E4*1.25</f>
        <v>135.45401569218751</v>
      </c>
      <c r="L4" s="45">
        <f t="shared" ref="L4:L31" si="6">E4*2*1.05</f>
        <v>227.56274636287503</v>
      </c>
      <c r="M4" s="45">
        <f t="shared" ref="M4:M31" si="7">E4*2*1.25</f>
        <v>270.90803138437502</v>
      </c>
      <c r="N4" s="41">
        <f t="shared" ref="N4:N31" si="8">D4*0.92*1.25</f>
        <v>134.86763467187504</v>
      </c>
      <c r="O4" s="41">
        <f t="shared" ref="O4:O31" si="9">D4*1.02*2*1.25</f>
        <v>299.05432035937503</v>
      </c>
      <c r="P4" s="41">
        <f t="shared" ref="P4:P31" si="10">((F4*1.5)+(G4*4.4)+H4+(I4*13.1)+(J4*2.4)+(K4*2.46)+(L4*17)+(M4*2.6)+(N4*2.4)+(O4*2))/1000</f>
        <v>12.704245970362349</v>
      </c>
    </row>
    <row r="5" spans="1:27" ht="15.75" customHeight="1">
      <c r="A5" s="74" t="s">
        <v>298</v>
      </c>
      <c r="B5" s="91">
        <v>2</v>
      </c>
      <c r="C5" s="19" t="str">
        <f>Demographics!D8</f>
        <v>CTC-2</v>
      </c>
      <c r="D5" s="45">
        <f>Demographics!F8/12</f>
        <v>116.31686841250001</v>
      </c>
      <c r="E5" s="45">
        <f>Demographics!G8/12</f>
        <v>107.47678641315002</v>
      </c>
      <c r="F5" s="45">
        <f t="shared" si="0"/>
        <v>232.63373682500003</v>
      </c>
      <c r="G5" s="45">
        <f t="shared" si="1"/>
        <v>145.39608551562503</v>
      </c>
      <c r="H5" s="45">
        <f t="shared" si="2"/>
        <v>537.38393206575006</v>
      </c>
      <c r="I5" s="45">
        <f t="shared" si="3"/>
        <v>338.5518772014226</v>
      </c>
      <c r="J5" s="45">
        <f t="shared" si="4"/>
        <v>357.89769875578963</v>
      </c>
      <c r="K5" s="45">
        <f t="shared" si="5"/>
        <v>134.34598301643751</v>
      </c>
      <c r="L5" s="45">
        <f t="shared" si="6"/>
        <v>225.70125146761507</v>
      </c>
      <c r="M5" s="45">
        <f t="shared" si="7"/>
        <v>268.69196603287503</v>
      </c>
      <c r="N5" s="41">
        <f t="shared" si="8"/>
        <v>133.76439867437503</v>
      </c>
      <c r="O5" s="41">
        <f t="shared" si="9"/>
        <v>296.60801445187508</v>
      </c>
      <c r="P5" s="41">
        <f t="shared" si="10"/>
        <v>12.600323472502151</v>
      </c>
    </row>
    <row r="6" spans="1:27" ht="15.75" customHeight="1">
      <c r="A6" s="74" t="s">
        <v>298</v>
      </c>
      <c r="B6" s="91">
        <v>3</v>
      </c>
      <c r="C6" s="19" t="str">
        <f>Demographics!D9</f>
        <v>CTC-3</v>
      </c>
      <c r="D6" s="45">
        <f>Demographics!F9/12</f>
        <v>96.481373931250019</v>
      </c>
      <c r="E6" s="45">
        <f>Demographics!G9/12</f>
        <v>89.148789512475034</v>
      </c>
      <c r="F6" s="45">
        <f t="shared" si="0"/>
        <v>192.96274786250004</v>
      </c>
      <c r="G6" s="45">
        <f t="shared" si="1"/>
        <v>120.60171741406252</v>
      </c>
      <c r="H6" s="45">
        <f t="shared" si="2"/>
        <v>445.74394756237518</v>
      </c>
      <c r="I6" s="45">
        <f t="shared" si="3"/>
        <v>280.81868696429638</v>
      </c>
      <c r="J6" s="45">
        <f t="shared" si="4"/>
        <v>296.8654690765419</v>
      </c>
      <c r="K6" s="45">
        <f t="shared" si="5"/>
        <v>111.4359868905938</v>
      </c>
      <c r="L6" s="45">
        <f t="shared" si="6"/>
        <v>187.21245797619758</v>
      </c>
      <c r="M6" s="45">
        <f t="shared" si="7"/>
        <v>222.87197378118759</v>
      </c>
      <c r="N6" s="41">
        <f t="shared" si="8"/>
        <v>110.95358002093752</v>
      </c>
      <c r="O6" s="41">
        <f t="shared" si="9"/>
        <v>246.02750352468757</v>
      </c>
      <c r="P6" s="41">
        <f t="shared" si="10"/>
        <v>10.451592595270917</v>
      </c>
    </row>
    <row r="7" spans="1:27" ht="15.75" customHeight="1">
      <c r="A7" s="74" t="s">
        <v>298</v>
      </c>
      <c r="B7" s="91">
        <v>4</v>
      </c>
      <c r="C7" s="19" t="str">
        <f>Demographics!D10</f>
        <v>CTC-4</v>
      </c>
      <c r="D7" s="45">
        <f>Demographics!F10/12</f>
        <v>69.321720737500002</v>
      </c>
      <c r="E7" s="45">
        <f>Demographics!G10/12</f>
        <v>64.053269961450013</v>
      </c>
      <c r="F7" s="45">
        <f t="shared" si="0"/>
        <v>138.643441475</v>
      </c>
      <c r="G7" s="45">
        <f t="shared" si="1"/>
        <v>86.652150921875005</v>
      </c>
      <c r="H7" s="45">
        <f t="shared" si="2"/>
        <v>320.26634980725009</v>
      </c>
      <c r="I7" s="45">
        <f t="shared" si="3"/>
        <v>201.76780037856756</v>
      </c>
      <c r="J7" s="45">
        <f t="shared" si="4"/>
        <v>213.29738897162855</v>
      </c>
      <c r="K7" s="45">
        <f t="shared" si="5"/>
        <v>80.066587451812524</v>
      </c>
      <c r="L7" s="45">
        <f t="shared" si="6"/>
        <v>134.51186691904502</v>
      </c>
      <c r="M7" s="45">
        <f t="shared" si="7"/>
        <v>160.13317490362505</v>
      </c>
      <c r="N7" s="41">
        <f t="shared" si="8"/>
        <v>79.71997884812501</v>
      </c>
      <c r="O7" s="41">
        <f t="shared" si="9"/>
        <v>176.77038788062501</v>
      </c>
      <c r="P7" s="41">
        <f t="shared" si="10"/>
        <v>7.5094534170685439</v>
      </c>
    </row>
    <row r="8" spans="1:27" ht="15.75" customHeight="1">
      <c r="A8" s="74" t="s">
        <v>298</v>
      </c>
      <c r="B8" s="91">
        <v>5</v>
      </c>
      <c r="C8" s="19" t="str">
        <f>Demographics!D11</f>
        <v>CTC-5</v>
      </c>
      <c r="D8" s="45">
        <f>Demographics!F11/12</f>
        <v>64.970887581250011</v>
      </c>
      <c r="E8" s="45">
        <f>Demographics!G11/12</f>
        <v>60.033100125075009</v>
      </c>
      <c r="F8" s="45">
        <f t="shared" si="0"/>
        <v>129.94177516250002</v>
      </c>
      <c r="G8" s="45">
        <f t="shared" si="1"/>
        <v>81.21360947656251</v>
      </c>
      <c r="H8" s="45">
        <f t="shared" si="2"/>
        <v>300.16550062537505</v>
      </c>
      <c r="I8" s="45">
        <f t="shared" si="3"/>
        <v>189.10426539398628</v>
      </c>
      <c r="J8" s="45">
        <f t="shared" si="4"/>
        <v>199.9102234164998</v>
      </c>
      <c r="K8" s="45">
        <f t="shared" si="5"/>
        <v>75.041375156343761</v>
      </c>
      <c r="L8" s="45">
        <f t="shared" si="6"/>
        <v>126.06951026265753</v>
      </c>
      <c r="M8" s="45">
        <f t="shared" si="7"/>
        <v>150.08275031268752</v>
      </c>
      <c r="N8" s="41">
        <f t="shared" si="8"/>
        <v>74.716520718437522</v>
      </c>
      <c r="O8" s="41">
        <f t="shared" si="9"/>
        <v>165.67576333218753</v>
      </c>
      <c r="P8" s="41">
        <f t="shared" si="10"/>
        <v>7.0381382424782162</v>
      </c>
    </row>
    <row r="9" spans="1:27" ht="15.75" customHeight="1">
      <c r="A9" s="74" t="s">
        <v>298</v>
      </c>
      <c r="B9" s="91">
        <v>6</v>
      </c>
      <c r="C9" s="19" t="str">
        <f>Demographics!D12</f>
        <v>CTC-6</v>
      </c>
      <c r="D9" s="45">
        <f>Demographics!F12/12</f>
        <v>53.169829168750006</v>
      </c>
      <c r="E9" s="45">
        <f>Demographics!G12/12</f>
        <v>49.128922151925003</v>
      </c>
      <c r="F9" s="45">
        <f t="shared" si="0"/>
        <v>106.33965833750001</v>
      </c>
      <c r="G9" s="45">
        <f t="shared" si="1"/>
        <v>66.462286460937506</v>
      </c>
      <c r="H9" s="45">
        <f t="shared" si="2"/>
        <v>245.64461075962501</v>
      </c>
      <c r="I9" s="45">
        <f t="shared" si="3"/>
        <v>154.75610477856378</v>
      </c>
      <c r="J9" s="45">
        <f t="shared" si="4"/>
        <v>163.59931076591027</v>
      </c>
      <c r="K9" s="45">
        <f t="shared" si="5"/>
        <v>61.411152689906253</v>
      </c>
      <c r="L9" s="45">
        <f t="shared" si="6"/>
        <v>103.17073651904251</v>
      </c>
      <c r="M9" s="45">
        <f t="shared" si="7"/>
        <v>122.82230537981251</v>
      </c>
      <c r="N9" s="41">
        <f t="shared" si="8"/>
        <v>61.145303544062514</v>
      </c>
      <c r="O9" s="41">
        <f t="shared" si="9"/>
        <v>135.58306438031252</v>
      </c>
      <c r="P9" s="41">
        <f t="shared" si="10"/>
        <v>5.759758284826149</v>
      </c>
    </row>
    <row r="10" spans="1:27" ht="15.75" customHeight="1">
      <c r="A10" s="74" t="s">
        <v>298</v>
      </c>
      <c r="B10" s="91">
        <v>7</v>
      </c>
      <c r="C10" s="19" t="str">
        <f>Demographics!D13</f>
        <v>CTC-7</v>
      </c>
      <c r="D10" s="45">
        <f>Demographics!F13/12</f>
        <v>115.04082900625002</v>
      </c>
      <c r="E10" s="45">
        <f>Demographics!G13/12</f>
        <v>106.29772600177502</v>
      </c>
      <c r="F10" s="45">
        <f t="shared" si="0"/>
        <v>230.08165801250004</v>
      </c>
      <c r="G10" s="45">
        <f t="shared" si="1"/>
        <v>143.80103625781254</v>
      </c>
      <c r="H10" s="45">
        <f t="shared" si="2"/>
        <v>531.48863000887513</v>
      </c>
      <c r="I10" s="45">
        <f t="shared" si="3"/>
        <v>334.83783690559136</v>
      </c>
      <c r="J10" s="45">
        <f t="shared" si="4"/>
        <v>353.97142758591087</v>
      </c>
      <c r="K10" s="45">
        <f t="shared" si="5"/>
        <v>132.87215750221878</v>
      </c>
      <c r="L10" s="45">
        <f t="shared" si="6"/>
        <v>223.22522460372755</v>
      </c>
      <c r="M10" s="45">
        <f t="shared" si="7"/>
        <v>265.74431500443757</v>
      </c>
      <c r="N10" s="41">
        <f t="shared" si="8"/>
        <v>132.29695335718753</v>
      </c>
      <c r="O10" s="41">
        <f t="shared" si="9"/>
        <v>293.35411396593759</v>
      </c>
      <c r="P10" s="41">
        <f t="shared" si="10"/>
        <v>12.462093226950921</v>
      </c>
    </row>
    <row r="11" spans="1:27" ht="15.75" customHeight="1">
      <c r="A11" s="74" t="s">
        <v>298</v>
      </c>
      <c r="B11" s="91">
        <v>8</v>
      </c>
      <c r="C11" s="19" t="str">
        <f>Demographics!D14</f>
        <v>CTC-8</v>
      </c>
      <c r="D11" s="45">
        <f>Demographics!F14/12</f>
        <v>117.33769993750002</v>
      </c>
      <c r="E11" s="45">
        <f>Demographics!G14/12</f>
        <v>108.42003474225002</v>
      </c>
      <c r="F11" s="45">
        <f t="shared" si="0"/>
        <v>234.67539987500004</v>
      </c>
      <c r="G11" s="45">
        <f t="shared" si="1"/>
        <v>146.67212492187502</v>
      </c>
      <c r="H11" s="45">
        <f t="shared" si="2"/>
        <v>542.10017371125014</v>
      </c>
      <c r="I11" s="45">
        <f t="shared" si="3"/>
        <v>341.5231094380876</v>
      </c>
      <c r="J11" s="45">
        <f t="shared" si="4"/>
        <v>361.03871569169257</v>
      </c>
      <c r="K11" s="45">
        <f t="shared" si="5"/>
        <v>135.52504342781253</v>
      </c>
      <c r="L11" s="45">
        <f t="shared" si="6"/>
        <v>227.68207295872506</v>
      </c>
      <c r="M11" s="45">
        <f t="shared" si="7"/>
        <v>271.05008685562507</v>
      </c>
      <c r="N11" s="41">
        <f t="shared" si="8"/>
        <v>134.93835492812502</v>
      </c>
      <c r="O11" s="41">
        <f t="shared" si="9"/>
        <v>299.21113484062505</v>
      </c>
      <c r="P11" s="41">
        <f t="shared" si="10"/>
        <v>12.710907668943131</v>
      </c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</row>
    <row r="12" spans="1:27" ht="15.75" customHeight="1">
      <c r="A12" s="74" t="s">
        <v>298</v>
      </c>
      <c r="B12" s="91">
        <v>9</v>
      </c>
      <c r="C12" s="19" t="str">
        <f>Demographics!D15</f>
        <v>CTC-9</v>
      </c>
      <c r="D12" s="45">
        <f>Demographics!F15/12</f>
        <v>100.10655576250002</v>
      </c>
      <c r="E12" s="45">
        <f>Demographics!G15/12</f>
        <v>92.49845752455002</v>
      </c>
      <c r="F12" s="45">
        <f t="shared" si="0"/>
        <v>200.21311152500004</v>
      </c>
      <c r="G12" s="45">
        <f t="shared" si="1"/>
        <v>125.13319470312503</v>
      </c>
      <c r="H12" s="45">
        <f t="shared" si="2"/>
        <v>462.4922876227501</v>
      </c>
      <c r="I12" s="45">
        <f t="shared" si="3"/>
        <v>291.37014120233255</v>
      </c>
      <c r="J12" s="45">
        <f t="shared" si="4"/>
        <v>308.0198635567516</v>
      </c>
      <c r="K12" s="45">
        <f t="shared" si="5"/>
        <v>115.62307190568752</v>
      </c>
      <c r="L12" s="45">
        <f t="shared" si="6"/>
        <v>194.24676080155504</v>
      </c>
      <c r="M12" s="45">
        <f t="shared" si="7"/>
        <v>231.24614381137505</v>
      </c>
      <c r="N12" s="41">
        <f t="shared" si="8"/>
        <v>115.12253912687504</v>
      </c>
      <c r="O12" s="41">
        <f t="shared" si="9"/>
        <v>255.27171719437507</v>
      </c>
      <c r="P12" s="41">
        <f t="shared" si="10"/>
        <v>10.844299726608012</v>
      </c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</row>
    <row r="13" spans="1:27" ht="15.75" customHeight="1">
      <c r="A13" s="74" t="s">
        <v>298</v>
      </c>
      <c r="B13" s="91">
        <v>10</v>
      </c>
      <c r="C13" s="19" t="str">
        <f>Demographics!D16</f>
        <v>CTC-10</v>
      </c>
      <c r="D13" s="45">
        <f>Demographics!F16/12</f>
        <v>83.281284362500017</v>
      </c>
      <c r="E13" s="45">
        <f>Demographics!G16/12</f>
        <v>76.951906750950016</v>
      </c>
      <c r="F13" s="45">
        <f t="shared" si="0"/>
        <v>166.56256872500003</v>
      </c>
      <c r="G13" s="45">
        <f t="shared" si="1"/>
        <v>104.10160545312502</v>
      </c>
      <c r="H13" s="45">
        <f t="shared" si="2"/>
        <v>384.75953375475007</v>
      </c>
      <c r="I13" s="45">
        <f t="shared" si="3"/>
        <v>242.39850626549259</v>
      </c>
      <c r="J13" s="45">
        <f t="shared" si="4"/>
        <v>256.24984948066361</v>
      </c>
      <c r="K13" s="45">
        <f t="shared" si="5"/>
        <v>96.189883438687517</v>
      </c>
      <c r="L13" s="45">
        <f t="shared" si="6"/>
        <v>161.59900417699504</v>
      </c>
      <c r="M13" s="45">
        <f t="shared" si="7"/>
        <v>192.37976687737503</v>
      </c>
      <c r="N13" s="41">
        <f t="shared" si="8"/>
        <v>95.77347701687502</v>
      </c>
      <c r="O13" s="41">
        <f t="shared" si="9"/>
        <v>212.36727512437506</v>
      </c>
      <c r="P13" s="41">
        <f t="shared" si="10"/>
        <v>9.0216589949060584</v>
      </c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</row>
    <row r="14" spans="1:27" ht="15.75" customHeight="1">
      <c r="A14" s="74" t="s">
        <v>298</v>
      </c>
      <c r="B14" s="91">
        <v>11</v>
      </c>
      <c r="C14" s="19" t="str">
        <f>Demographics!D17</f>
        <v>CTR-1</v>
      </c>
      <c r="D14" s="45">
        <f>Demographics!F17/12</f>
        <v>119.20717453750002</v>
      </c>
      <c r="E14" s="45">
        <f>Demographics!G17/12</f>
        <v>110.14742927265003</v>
      </c>
      <c r="F14" s="45">
        <f t="shared" si="0"/>
        <v>238.41434907500005</v>
      </c>
      <c r="G14" s="45">
        <f t="shared" si="1"/>
        <v>149.00896817187504</v>
      </c>
      <c r="H14" s="45">
        <f t="shared" si="2"/>
        <v>550.73714636325019</v>
      </c>
      <c r="I14" s="45">
        <f t="shared" si="3"/>
        <v>346.96440220884762</v>
      </c>
      <c r="J14" s="45">
        <f t="shared" si="4"/>
        <v>366.79093947792467</v>
      </c>
      <c r="K14" s="45">
        <f t="shared" si="5"/>
        <v>137.68428659081255</v>
      </c>
      <c r="L14" s="45">
        <f t="shared" si="6"/>
        <v>231.30960147256508</v>
      </c>
      <c r="M14" s="45">
        <f t="shared" si="7"/>
        <v>275.3685731816251</v>
      </c>
      <c r="N14" s="41">
        <f t="shared" si="8"/>
        <v>137.08825071812504</v>
      </c>
      <c r="O14" s="41">
        <f t="shared" si="9"/>
        <v>303.97829507062505</v>
      </c>
      <c r="P14" s="41">
        <f t="shared" si="10"/>
        <v>12.913423305798904</v>
      </c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</row>
    <row r="15" spans="1:27" ht="15.75" customHeight="1">
      <c r="A15" s="74" t="s">
        <v>298</v>
      </c>
      <c r="B15" s="91">
        <v>12</v>
      </c>
      <c r="C15" s="19" t="str">
        <f>Demographics!D18</f>
        <v>CTR-2</v>
      </c>
      <c r="D15" s="45">
        <f>Demographics!F18/12</f>
        <v>118.87202201875003</v>
      </c>
      <c r="E15" s="45">
        <f>Demographics!G18/12</f>
        <v>109.83774834532504</v>
      </c>
      <c r="F15" s="45">
        <f t="shared" si="0"/>
        <v>237.74404403750006</v>
      </c>
      <c r="G15" s="45">
        <f t="shared" si="1"/>
        <v>148.59002752343753</v>
      </c>
      <c r="H15" s="45">
        <f t="shared" si="2"/>
        <v>549.18874172662515</v>
      </c>
      <c r="I15" s="45">
        <f t="shared" si="3"/>
        <v>345.98890728777388</v>
      </c>
      <c r="J15" s="45">
        <f t="shared" si="4"/>
        <v>365.75970198993241</v>
      </c>
      <c r="K15" s="45">
        <f t="shared" si="5"/>
        <v>137.29718543165629</v>
      </c>
      <c r="L15" s="45">
        <f t="shared" si="6"/>
        <v>230.65927152518259</v>
      </c>
      <c r="M15" s="45">
        <f t="shared" si="7"/>
        <v>274.59437086331258</v>
      </c>
      <c r="N15" s="41">
        <f t="shared" si="8"/>
        <v>136.70282532156253</v>
      </c>
      <c r="O15" s="41">
        <f t="shared" si="9"/>
        <v>303.12365614781254</v>
      </c>
      <c r="P15" s="41">
        <f t="shared" si="10"/>
        <v>12.877117048533643</v>
      </c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</row>
    <row r="16" spans="1:27" ht="15.75" customHeight="1">
      <c r="A16" s="74" t="s">
        <v>298</v>
      </c>
      <c r="B16" s="91">
        <v>13</v>
      </c>
      <c r="C16" s="19" t="str">
        <f>Demographics!D19</f>
        <v>CTR-3</v>
      </c>
      <c r="D16" s="45">
        <f>Demographics!F19/12</f>
        <v>121.68853309375002</v>
      </c>
      <c r="E16" s="45">
        <f>Demographics!G19/12</f>
        <v>112.44020457862501</v>
      </c>
      <c r="F16" s="45">
        <f t="shared" si="0"/>
        <v>243.37706618750005</v>
      </c>
      <c r="G16" s="45">
        <f t="shared" si="1"/>
        <v>152.11066636718752</v>
      </c>
      <c r="H16" s="45">
        <f t="shared" si="2"/>
        <v>562.20102289312513</v>
      </c>
      <c r="I16" s="45">
        <f t="shared" si="3"/>
        <v>354.18664442266879</v>
      </c>
      <c r="J16" s="45">
        <f t="shared" si="4"/>
        <v>374.42588124682135</v>
      </c>
      <c r="K16" s="45">
        <f t="shared" si="5"/>
        <v>140.55025572328128</v>
      </c>
      <c r="L16" s="45">
        <f t="shared" si="6"/>
        <v>236.12442961511255</v>
      </c>
      <c r="M16" s="45">
        <f t="shared" si="7"/>
        <v>281.10051144656256</v>
      </c>
      <c r="N16" s="41">
        <f t="shared" si="8"/>
        <v>139.94181305781254</v>
      </c>
      <c r="O16" s="41">
        <f t="shared" si="9"/>
        <v>310.30575938906259</v>
      </c>
      <c r="P16" s="41">
        <f t="shared" si="10"/>
        <v>13.182222843533456</v>
      </c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</row>
    <row r="17" spans="1:27" ht="15.75" customHeight="1">
      <c r="A17" s="74" t="s">
        <v>298</v>
      </c>
      <c r="B17" s="91">
        <v>14</v>
      </c>
      <c r="C17" s="19" t="str">
        <f>Demographics!D20</f>
        <v>CTR-4</v>
      </c>
      <c r="D17" s="45">
        <f>Demographics!F20/12</f>
        <v>101.28112697500002</v>
      </c>
      <c r="E17" s="45">
        <f>Demographics!G20/12</f>
        <v>93.583761324900024</v>
      </c>
      <c r="F17" s="45">
        <f t="shared" si="0"/>
        <v>202.56225395000004</v>
      </c>
      <c r="G17" s="45">
        <f t="shared" si="1"/>
        <v>126.60140871875002</v>
      </c>
      <c r="H17" s="45">
        <f t="shared" si="2"/>
        <v>467.91880662450012</v>
      </c>
      <c r="I17" s="45">
        <f t="shared" si="3"/>
        <v>294.7888481734351</v>
      </c>
      <c r="J17" s="45">
        <f t="shared" si="4"/>
        <v>311.63392521191713</v>
      </c>
      <c r="K17" s="45">
        <f t="shared" si="5"/>
        <v>116.97970165612503</v>
      </c>
      <c r="L17" s="45">
        <f t="shared" si="6"/>
        <v>196.52589878229006</v>
      </c>
      <c r="M17" s="45">
        <f t="shared" si="7"/>
        <v>233.95940331225006</v>
      </c>
      <c r="N17" s="41">
        <f t="shared" si="8"/>
        <v>116.47329602125004</v>
      </c>
      <c r="O17" s="41">
        <f t="shared" si="9"/>
        <v>258.26687378625007</v>
      </c>
      <c r="P17" s="41">
        <f t="shared" si="10"/>
        <v>10.971538169500951</v>
      </c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</row>
    <row r="18" spans="1:27" ht="15.75" customHeight="1">
      <c r="A18" s="74" t="s">
        <v>298</v>
      </c>
      <c r="B18" s="91">
        <v>15</v>
      </c>
      <c r="C18" s="19" t="str">
        <f>Demographics!D21</f>
        <v>CTR-5</v>
      </c>
      <c r="D18" s="45">
        <f>Demographics!F21/12</f>
        <v>133.26513156250002</v>
      </c>
      <c r="E18" s="45">
        <f>Demographics!G21/12</f>
        <v>123.13698156375001</v>
      </c>
      <c r="F18" s="45">
        <f t="shared" si="0"/>
        <v>266.53026312500003</v>
      </c>
      <c r="G18" s="45">
        <f t="shared" si="1"/>
        <v>166.58141445312503</v>
      </c>
      <c r="H18" s="45">
        <f t="shared" si="2"/>
        <v>615.68490781875005</v>
      </c>
      <c r="I18" s="45">
        <f t="shared" si="3"/>
        <v>387.88149192581255</v>
      </c>
      <c r="J18" s="45">
        <f t="shared" si="4"/>
        <v>410.04614860728759</v>
      </c>
      <c r="K18" s="45">
        <f t="shared" si="5"/>
        <v>153.92122695468751</v>
      </c>
      <c r="L18" s="45">
        <f t="shared" si="6"/>
        <v>258.58766128387504</v>
      </c>
      <c r="M18" s="45">
        <f t="shared" si="7"/>
        <v>307.84245390937502</v>
      </c>
      <c r="N18" s="41">
        <f t="shared" si="8"/>
        <v>153.254901296875</v>
      </c>
      <c r="O18" s="41">
        <f t="shared" si="9"/>
        <v>339.82608548437503</v>
      </c>
      <c r="P18" s="41">
        <f t="shared" si="10"/>
        <v>14.436287601365668</v>
      </c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</row>
    <row r="19" spans="1:27" ht="15.75" customHeight="1">
      <c r="A19" s="74" t="s">
        <v>298</v>
      </c>
      <c r="B19" s="91">
        <v>16</v>
      </c>
      <c r="C19" s="19" t="str">
        <f>Demographics!D22</f>
        <v>CTR-6</v>
      </c>
      <c r="D19" s="45">
        <f>Demographics!F22/12</f>
        <v>252.25350010000008</v>
      </c>
      <c r="E19" s="45">
        <f>Demographics!G22/12</f>
        <v>233.08223409240009</v>
      </c>
      <c r="F19" s="45">
        <f t="shared" si="0"/>
        <v>504.50700020000016</v>
      </c>
      <c r="G19" s="45">
        <f t="shared" si="1"/>
        <v>315.31687512500008</v>
      </c>
      <c r="H19" s="45">
        <f t="shared" si="2"/>
        <v>1165.4111704620004</v>
      </c>
      <c r="I19" s="45">
        <f t="shared" si="3"/>
        <v>734.20903739106029</v>
      </c>
      <c r="J19" s="45">
        <f t="shared" si="4"/>
        <v>776.1638395276924</v>
      </c>
      <c r="K19" s="45">
        <f t="shared" si="5"/>
        <v>291.35279261550011</v>
      </c>
      <c r="L19" s="45">
        <f t="shared" si="6"/>
        <v>489.47269159404021</v>
      </c>
      <c r="M19" s="45">
        <f t="shared" si="7"/>
        <v>582.70558523100021</v>
      </c>
      <c r="N19" s="41">
        <f t="shared" si="8"/>
        <v>290.09152511500014</v>
      </c>
      <c r="O19" s="41">
        <f t="shared" si="9"/>
        <v>643.2464252550003</v>
      </c>
      <c r="P19" s="41">
        <f t="shared" si="10"/>
        <v>27.326008185320767</v>
      </c>
    </row>
    <row r="20" spans="1:27" ht="15.75" customHeight="1">
      <c r="A20" s="74" t="s">
        <v>298</v>
      </c>
      <c r="B20" s="91">
        <v>17</v>
      </c>
      <c r="C20" s="19" t="str">
        <f>Demographics!D23</f>
        <v>CTR-7</v>
      </c>
      <c r="D20" s="45">
        <f>Demographics!F23/12</f>
        <v>114.69645210625002</v>
      </c>
      <c r="E20" s="45">
        <f>Demographics!G23/12</f>
        <v>105.97952174617502</v>
      </c>
      <c r="F20" s="45">
        <f t="shared" si="0"/>
        <v>229.39290421250004</v>
      </c>
      <c r="G20" s="45">
        <f t="shared" si="1"/>
        <v>143.37056513281252</v>
      </c>
      <c r="H20" s="45">
        <f t="shared" si="2"/>
        <v>529.89760873087516</v>
      </c>
      <c r="I20" s="45">
        <f t="shared" si="3"/>
        <v>333.83549350045138</v>
      </c>
      <c r="J20" s="45">
        <f t="shared" si="4"/>
        <v>352.9118074147629</v>
      </c>
      <c r="K20" s="45">
        <f t="shared" si="5"/>
        <v>132.47440218271879</v>
      </c>
      <c r="L20" s="45">
        <f t="shared" si="6"/>
        <v>222.55699566696757</v>
      </c>
      <c r="M20" s="45">
        <f t="shared" si="7"/>
        <v>264.94880436543758</v>
      </c>
      <c r="N20" s="41">
        <f t="shared" si="8"/>
        <v>131.90091992218751</v>
      </c>
      <c r="O20" s="41">
        <f t="shared" si="9"/>
        <v>292.47595287093753</v>
      </c>
      <c r="P20" s="41">
        <f t="shared" si="10"/>
        <v>12.424787714898542</v>
      </c>
    </row>
    <row r="21" spans="1:27" ht="15.75" customHeight="1">
      <c r="A21" s="74" t="s">
        <v>298</v>
      </c>
      <c r="B21" s="91">
        <v>18</v>
      </c>
      <c r="C21" s="19" t="str">
        <f>Demographics!D24</f>
        <v>CTR-8</v>
      </c>
      <c r="D21" s="45">
        <f>Demographics!F24/12</f>
        <v>110.41326441250003</v>
      </c>
      <c r="E21" s="45">
        <f>Demographics!G24/12</f>
        <v>102.02185631715003</v>
      </c>
      <c r="F21" s="45">
        <f t="shared" si="0"/>
        <v>220.82652882500005</v>
      </c>
      <c r="G21" s="45">
        <f t="shared" si="1"/>
        <v>138.01658051562504</v>
      </c>
      <c r="H21" s="45">
        <f t="shared" si="2"/>
        <v>510.10928158575013</v>
      </c>
      <c r="I21" s="45">
        <f t="shared" si="3"/>
        <v>321.36884739902257</v>
      </c>
      <c r="J21" s="45">
        <f t="shared" si="4"/>
        <v>339.7327815361096</v>
      </c>
      <c r="K21" s="45">
        <f t="shared" si="5"/>
        <v>127.52732039643753</v>
      </c>
      <c r="L21" s="45">
        <f t="shared" si="6"/>
        <v>214.24589826601508</v>
      </c>
      <c r="M21" s="45">
        <f t="shared" si="7"/>
        <v>255.05464079287506</v>
      </c>
      <c r="N21" s="41">
        <f t="shared" si="8"/>
        <v>126.97525407437503</v>
      </c>
      <c r="O21" s="41">
        <f t="shared" si="9"/>
        <v>281.55382425187508</v>
      </c>
      <c r="P21" s="41">
        <f t="shared" si="10"/>
        <v>11.960800408747076</v>
      </c>
    </row>
    <row r="22" spans="1:27" ht="15.75" customHeight="1">
      <c r="A22" s="74" t="s">
        <v>298</v>
      </c>
      <c r="B22" s="91">
        <v>19</v>
      </c>
      <c r="C22" s="19" t="str">
        <f>Demographics!D25</f>
        <v>CTR-9</v>
      </c>
      <c r="D22" s="45">
        <f>Demographics!F25/12</f>
        <v>117.97725703750002</v>
      </c>
      <c r="E22" s="45">
        <f>Demographics!G25/12</f>
        <v>109.01098550265003</v>
      </c>
      <c r="F22" s="45">
        <f t="shared" si="0"/>
        <v>235.95451407500005</v>
      </c>
      <c r="G22" s="45">
        <f t="shared" si="1"/>
        <v>147.47157129687503</v>
      </c>
      <c r="H22" s="45">
        <f t="shared" si="2"/>
        <v>545.05492751325016</v>
      </c>
      <c r="I22" s="45">
        <f t="shared" si="3"/>
        <v>343.38460433334757</v>
      </c>
      <c r="J22" s="45">
        <f t="shared" si="4"/>
        <v>363.00658172382464</v>
      </c>
      <c r="K22" s="45">
        <f t="shared" si="5"/>
        <v>136.26373187831254</v>
      </c>
      <c r="L22" s="45">
        <f t="shared" si="6"/>
        <v>228.92306955556506</v>
      </c>
      <c r="M22" s="45">
        <f t="shared" si="7"/>
        <v>272.52746375662508</v>
      </c>
      <c r="N22" s="41">
        <f t="shared" si="8"/>
        <v>135.67384559312504</v>
      </c>
      <c r="O22" s="41">
        <f t="shared" si="9"/>
        <v>300.84200544562509</v>
      </c>
      <c r="P22" s="41">
        <f t="shared" si="10"/>
        <v>12.780189334183262</v>
      </c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</row>
    <row r="23" spans="1:27" ht="15.75" customHeight="1">
      <c r="A23" s="74" t="s">
        <v>298</v>
      </c>
      <c r="B23" s="91">
        <v>20</v>
      </c>
      <c r="C23" s="19" t="str">
        <f>Demographics!D26</f>
        <v>CTR-10</v>
      </c>
      <c r="D23" s="45">
        <f>Demographics!F26/12</f>
        <v>119.98202256250003</v>
      </c>
      <c r="E23" s="45">
        <f>Demographics!G26/12</f>
        <v>110.86338884775004</v>
      </c>
      <c r="F23" s="45">
        <f t="shared" si="0"/>
        <v>239.96404512500007</v>
      </c>
      <c r="G23" s="45">
        <f t="shared" si="1"/>
        <v>149.97752820312505</v>
      </c>
      <c r="H23" s="45">
        <f t="shared" si="2"/>
        <v>554.31694423875024</v>
      </c>
      <c r="I23" s="45">
        <f t="shared" si="3"/>
        <v>349.21967487041263</v>
      </c>
      <c r="J23" s="45">
        <f t="shared" si="4"/>
        <v>369.17508486300767</v>
      </c>
      <c r="K23" s="45">
        <f t="shared" si="5"/>
        <v>138.57923605968756</v>
      </c>
      <c r="L23" s="45">
        <f t="shared" si="6"/>
        <v>232.81311658027511</v>
      </c>
      <c r="M23" s="45">
        <f t="shared" si="7"/>
        <v>277.15847211937512</v>
      </c>
      <c r="N23" s="41">
        <f t="shared" si="8"/>
        <v>137.97932594687504</v>
      </c>
      <c r="O23" s="41">
        <f t="shared" si="9"/>
        <v>305.9541575343751</v>
      </c>
      <c r="P23" s="41">
        <f t="shared" si="10"/>
        <v>12.997360707916757</v>
      </c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</row>
    <row r="24" spans="1:27" ht="15.75" customHeight="1">
      <c r="A24" s="74" t="s">
        <v>298</v>
      </c>
      <c r="B24" s="91">
        <v>21</v>
      </c>
      <c r="C24" s="19" t="str">
        <f>Demographics!D27</f>
        <v>CTR-11</v>
      </c>
      <c r="D24" s="45">
        <f>Demographics!F27/12</f>
        <v>124.56346525000002</v>
      </c>
      <c r="E24" s="45">
        <f>Demographics!G27/12</f>
        <v>115.09664189100003</v>
      </c>
      <c r="F24" s="45">
        <f t="shared" si="0"/>
        <v>249.12693050000004</v>
      </c>
      <c r="G24" s="45">
        <f t="shared" si="1"/>
        <v>155.70433156250002</v>
      </c>
      <c r="H24" s="45">
        <f t="shared" si="2"/>
        <v>575.48320945500018</v>
      </c>
      <c r="I24" s="45">
        <f t="shared" si="3"/>
        <v>362.55442195665012</v>
      </c>
      <c r="J24" s="45">
        <f t="shared" si="4"/>
        <v>383.2718174970301</v>
      </c>
      <c r="K24" s="45">
        <f t="shared" si="5"/>
        <v>143.87080236375004</v>
      </c>
      <c r="L24" s="45">
        <f t="shared" si="6"/>
        <v>241.70294797110009</v>
      </c>
      <c r="M24" s="45">
        <f t="shared" si="7"/>
        <v>287.74160472750009</v>
      </c>
      <c r="N24" s="41">
        <f t="shared" si="8"/>
        <v>143.24798503750003</v>
      </c>
      <c r="O24" s="41">
        <f t="shared" si="9"/>
        <v>317.63683638750007</v>
      </c>
      <c r="P24" s="41">
        <f t="shared" si="10"/>
        <v>13.493657252185015</v>
      </c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</row>
    <row r="25" spans="1:27" ht="15.75" customHeight="1">
      <c r="A25" s="74" t="s">
        <v>298</v>
      </c>
      <c r="B25" s="91">
        <v>22</v>
      </c>
      <c r="C25" s="19" t="str">
        <f>Demographics!D28</f>
        <v>CTR-12</v>
      </c>
      <c r="D25" s="45">
        <f>Demographics!F28/12</f>
        <v>113.77093918750002</v>
      </c>
      <c r="E25" s="45">
        <f>Demographics!G28/12</f>
        <v>105.12434780925003</v>
      </c>
      <c r="F25" s="45">
        <f t="shared" si="0"/>
        <v>227.54187837500004</v>
      </c>
      <c r="G25" s="45">
        <f t="shared" si="1"/>
        <v>142.21367398437502</v>
      </c>
      <c r="H25" s="45">
        <f t="shared" si="2"/>
        <v>525.62173904625013</v>
      </c>
      <c r="I25" s="45">
        <f t="shared" si="3"/>
        <v>331.14169559913762</v>
      </c>
      <c r="J25" s="45">
        <f t="shared" si="4"/>
        <v>350.06407820480263</v>
      </c>
      <c r="K25" s="45">
        <f t="shared" si="5"/>
        <v>131.40543476156253</v>
      </c>
      <c r="L25" s="45">
        <f t="shared" si="6"/>
        <v>220.76113039942507</v>
      </c>
      <c r="M25" s="45">
        <f t="shared" si="7"/>
        <v>262.81086952312506</v>
      </c>
      <c r="N25" s="41">
        <f t="shared" si="8"/>
        <v>130.83658006562504</v>
      </c>
      <c r="O25" s="41">
        <f t="shared" si="9"/>
        <v>290.11589492812504</v>
      </c>
      <c r="P25" s="41">
        <f t="shared" si="10"/>
        <v>12.324529151257774</v>
      </c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</row>
    <row r="26" spans="1:27" ht="15.75" customHeight="1">
      <c r="A26" s="74" t="s">
        <v>298</v>
      </c>
      <c r="B26" s="91">
        <v>23</v>
      </c>
      <c r="C26" s="19" t="str">
        <f>Demographics!D29</f>
        <v>CTR-13</v>
      </c>
      <c r="D26" s="45">
        <f>Demographics!F29/12</f>
        <v>126.25767660625003</v>
      </c>
      <c r="E26" s="45">
        <f>Demographics!G29/12</f>
        <v>116.66209318417503</v>
      </c>
      <c r="F26" s="45">
        <f t="shared" si="0"/>
        <v>252.51535321250006</v>
      </c>
      <c r="G26" s="45">
        <f t="shared" si="1"/>
        <v>157.82209575781255</v>
      </c>
      <c r="H26" s="45">
        <f t="shared" si="2"/>
        <v>583.31046592087523</v>
      </c>
      <c r="I26" s="45">
        <f t="shared" si="3"/>
        <v>367.48559353015139</v>
      </c>
      <c r="J26" s="45">
        <f t="shared" si="4"/>
        <v>388.48477030330292</v>
      </c>
      <c r="K26" s="45">
        <f t="shared" si="5"/>
        <v>145.82761648021881</v>
      </c>
      <c r="L26" s="45">
        <f t="shared" si="6"/>
        <v>244.99039568676758</v>
      </c>
      <c r="M26" s="45">
        <f t="shared" si="7"/>
        <v>291.65523296043762</v>
      </c>
      <c r="N26" s="41">
        <f t="shared" si="8"/>
        <v>145.19632809718755</v>
      </c>
      <c r="O26" s="41">
        <f t="shared" si="9"/>
        <v>321.9570753459376</v>
      </c>
      <c r="P26" s="41">
        <f t="shared" si="10"/>
        <v>13.677187048085562</v>
      </c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</row>
    <row r="27" spans="1:27" ht="15.75" customHeight="1">
      <c r="A27" s="74" t="s">
        <v>298</v>
      </c>
      <c r="B27" s="91">
        <v>24</v>
      </c>
      <c r="C27" s="19" t="str">
        <f>Demographics!D30</f>
        <v>CTR-14</v>
      </c>
      <c r="D27" s="45">
        <f>Demographics!F30/12</f>
        <v>132.33654385000003</v>
      </c>
      <c r="E27" s="45">
        <f>Demographics!G30/12</f>
        <v>122.27896651740004</v>
      </c>
      <c r="F27" s="45">
        <f t="shared" si="0"/>
        <v>264.67308770000005</v>
      </c>
      <c r="G27" s="45">
        <f t="shared" si="1"/>
        <v>165.42067981250003</v>
      </c>
      <c r="H27" s="45">
        <f t="shared" si="2"/>
        <v>611.39483258700022</v>
      </c>
      <c r="I27" s="45">
        <f t="shared" si="3"/>
        <v>385.17874452981016</v>
      </c>
      <c r="J27" s="45">
        <f t="shared" si="4"/>
        <v>407.18895850294217</v>
      </c>
      <c r="K27" s="45">
        <f t="shared" si="5"/>
        <v>152.84870814675006</v>
      </c>
      <c r="L27" s="45">
        <f t="shared" si="6"/>
        <v>256.78582968654007</v>
      </c>
      <c r="M27" s="45">
        <f t="shared" si="7"/>
        <v>305.69741629350011</v>
      </c>
      <c r="N27" s="41">
        <f t="shared" si="8"/>
        <v>152.18702542750003</v>
      </c>
      <c r="O27" s="41">
        <f t="shared" si="9"/>
        <v>337.45818681750006</v>
      </c>
      <c r="P27" s="41">
        <f t="shared" si="10"/>
        <v>14.335695952795863</v>
      </c>
    </row>
    <row r="28" spans="1:27" ht="15.75" customHeight="1">
      <c r="A28" s="74" t="s">
        <v>298</v>
      </c>
      <c r="B28" s="91">
        <v>25</v>
      </c>
      <c r="C28" s="19" t="str">
        <f>Demographics!D31</f>
        <v>CTR-15</v>
      </c>
      <c r="D28" s="45">
        <f>Demographics!F31/12</f>
        <v>130.33177832500004</v>
      </c>
      <c r="E28" s="45">
        <f>Demographics!G31/12</f>
        <v>120.42656317230005</v>
      </c>
      <c r="F28" s="45">
        <f t="shared" si="0"/>
        <v>260.66355665000009</v>
      </c>
      <c r="G28" s="45">
        <f t="shared" si="1"/>
        <v>162.91472290625006</v>
      </c>
      <c r="H28" s="45">
        <f t="shared" si="2"/>
        <v>602.13281586150026</v>
      </c>
      <c r="I28" s="45">
        <f t="shared" si="3"/>
        <v>379.34367399274515</v>
      </c>
      <c r="J28" s="45">
        <f t="shared" si="4"/>
        <v>401.0204553637592</v>
      </c>
      <c r="K28" s="45">
        <f t="shared" si="5"/>
        <v>150.53320396537507</v>
      </c>
      <c r="L28" s="45">
        <f t="shared" si="6"/>
        <v>252.89578266183011</v>
      </c>
      <c r="M28" s="45">
        <f t="shared" si="7"/>
        <v>301.06640793075013</v>
      </c>
      <c r="N28" s="41">
        <f t="shared" si="8"/>
        <v>149.88154507375006</v>
      </c>
      <c r="O28" s="41">
        <f t="shared" si="9"/>
        <v>332.34603472875017</v>
      </c>
      <c r="P28" s="41">
        <f t="shared" si="10"/>
        <v>14.11852457906237</v>
      </c>
    </row>
    <row r="29" spans="1:27" ht="15.75" customHeight="1">
      <c r="A29" s="74" t="s">
        <v>298</v>
      </c>
      <c r="B29" s="91">
        <v>26</v>
      </c>
      <c r="C29" s="19" t="str">
        <f>Demographics!D32</f>
        <v>CTR-16</v>
      </c>
      <c r="D29" s="45">
        <f>Demographics!F32/12</f>
        <v>121.93451659375005</v>
      </c>
      <c r="E29" s="45">
        <f>Demographics!G32/12</f>
        <v>112.66749333262504</v>
      </c>
      <c r="F29" s="45">
        <f t="shared" si="0"/>
        <v>243.86903318750009</v>
      </c>
      <c r="G29" s="45">
        <f t="shared" si="1"/>
        <v>152.41814574218756</v>
      </c>
      <c r="H29" s="45">
        <f t="shared" si="2"/>
        <v>563.33746666312527</v>
      </c>
      <c r="I29" s="45">
        <f t="shared" si="3"/>
        <v>354.90260399776889</v>
      </c>
      <c r="J29" s="45">
        <f t="shared" si="4"/>
        <v>375.1827527976414</v>
      </c>
      <c r="K29" s="45">
        <f t="shared" si="5"/>
        <v>140.83436666578132</v>
      </c>
      <c r="L29" s="45">
        <f t="shared" si="6"/>
        <v>236.60173599851259</v>
      </c>
      <c r="M29" s="45">
        <f t="shared" si="7"/>
        <v>281.66873333156263</v>
      </c>
      <c r="N29" s="41">
        <f t="shared" si="8"/>
        <v>140.22469408281256</v>
      </c>
      <c r="O29" s="41">
        <f t="shared" si="9"/>
        <v>310.93301731406262</v>
      </c>
      <c r="P29" s="41">
        <f t="shared" si="10"/>
        <v>13.208869637856587</v>
      </c>
    </row>
    <row r="30" spans="1:27" ht="15.75" customHeight="1">
      <c r="A30" s="74" t="s">
        <v>298</v>
      </c>
      <c r="B30" s="91">
        <v>27</v>
      </c>
      <c r="C30" s="19" t="str">
        <f>Demographics!D33</f>
        <v>CTR-17</v>
      </c>
      <c r="D30" s="45">
        <f>Demographics!F33/12</f>
        <v>116.8088354125</v>
      </c>
      <c r="E30" s="45">
        <f>Demographics!G33/12</f>
        <v>107.93136392115001</v>
      </c>
      <c r="F30" s="45">
        <f t="shared" si="0"/>
        <v>233.617670825</v>
      </c>
      <c r="G30" s="45">
        <f t="shared" si="1"/>
        <v>146.011044265625</v>
      </c>
      <c r="H30" s="45">
        <f t="shared" si="2"/>
        <v>539.65681960575</v>
      </c>
      <c r="I30" s="45">
        <f t="shared" si="3"/>
        <v>339.98379635162252</v>
      </c>
      <c r="J30" s="45">
        <f t="shared" si="4"/>
        <v>359.41144185742957</v>
      </c>
      <c r="K30" s="45">
        <f t="shared" si="5"/>
        <v>134.9142049014375</v>
      </c>
      <c r="L30" s="45">
        <f t="shared" si="6"/>
        <v>226.65586423441502</v>
      </c>
      <c r="M30" s="45">
        <f t="shared" si="7"/>
        <v>269.828409802875</v>
      </c>
      <c r="N30" s="41">
        <f t="shared" si="8"/>
        <v>134.33016072437502</v>
      </c>
      <c r="O30" s="41">
        <f t="shared" si="9"/>
        <v>297.86253030187504</v>
      </c>
      <c r="P30" s="41">
        <f t="shared" si="10"/>
        <v>12.653617061148402</v>
      </c>
    </row>
    <row r="31" spans="1:27" ht="15.75" customHeight="1">
      <c r="A31" s="74" t="s">
        <v>298</v>
      </c>
      <c r="B31" s="91">
        <v>28</v>
      </c>
      <c r="C31" s="19" t="str">
        <f>Demographics!D34</f>
        <v>CTR-18</v>
      </c>
      <c r="D31" s="45">
        <f>Demographics!F34/12</f>
        <v>125.99324434375002</v>
      </c>
      <c r="E31" s="45">
        <f>Demographics!G34/12</f>
        <v>116.41775777362504</v>
      </c>
      <c r="F31" s="45">
        <f t="shared" si="0"/>
        <v>251.98648868750004</v>
      </c>
      <c r="G31" s="45">
        <f t="shared" si="1"/>
        <v>157.49155542968754</v>
      </c>
      <c r="H31" s="45">
        <f t="shared" si="2"/>
        <v>582.08878886812522</v>
      </c>
      <c r="I31" s="45">
        <f t="shared" si="3"/>
        <v>366.7159369869189</v>
      </c>
      <c r="J31" s="45">
        <f t="shared" si="4"/>
        <v>387.67113338617139</v>
      </c>
      <c r="K31" s="45">
        <f t="shared" si="5"/>
        <v>145.52219721703131</v>
      </c>
      <c r="L31" s="45">
        <f t="shared" si="6"/>
        <v>244.47729132461259</v>
      </c>
      <c r="M31" s="45">
        <f t="shared" si="7"/>
        <v>291.04439443406261</v>
      </c>
      <c r="N31" s="41">
        <f t="shared" si="8"/>
        <v>144.89223099531253</v>
      </c>
      <c r="O31" s="41">
        <f t="shared" si="9"/>
        <v>321.28277307656253</v>
      </c>
      <c r="P31" s="41">
        <f t="shared" si="10"/>
        <v>13.648541744188199</v>
      </c>
    </row>
    <row r="32" spans="1:27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</sheetData>
  <mergeCells count="2">
    <mergeCell ref="A1:M1"/>
    <mergeCell ref="A2:M2"/>
  </mergeCells>
  <pageMargins left="0.7" right="0.7" top="0.75" bottom="0.75" header="0" footer="0"/>
  <pageSetup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94"/>
  <sheetViews>
    <sheetView workbookViewId="0">
      <selection activeCell="A2" sqref="A2:H2"/>
    </sheetView>
  </sheetViews>
  <sheetFormatPr defaultColWidth="14.453125" defaultRowHeight="15" customHeight="1"/>
  <cols>
    <col min="1" max="1" width="14.453125" style="56"/>
    <col min="2" max="2" width="8.7265625" customWidth="1"/>
    <col min="3" max="3" width="22.26953125" customWidth="1"/>
    <col min="4" max="4" width="21.453125" customWidth="1"/>
    <col min="5" max="5" width="17.7265625" customWidth="1"/>
    <col min="6" max="6" width="18.26953125" customWidth="1"/>
    <col min="7" max="7" width="18" customWidth="1"/>
    <col min="8" max="8" width="15.1796875" customWidth="1"/>
    <col min="9" max="27" width="8.7265625" customWidth="1"/>
  </cols>
  <sheetData>
    <row r="1" spans="1:27" ht="14.5">
      <c r="A1" s="103" t="s">
        <v>270</v>
      </c>
      <c r="B1" s="103"/>
      <c r="C1" s="103"/>
      <c r="D1" s="103"/>
      <c r="E1" s="103"/>
      <c r="F1" s="103"/>
      <c r="G1" s="103"/>
      <c r="H1" s="103"/>
    </row>
    <row r="2" spans="1:27" ht="14.5">
      <c r="A2" s="104" t="s">
        <v>398</v>
      </c>
      <c r="B2" s="104"/>
      <c r="C2" s="104"/>
      <c r="D2" s="104"/>
      <c r="E2" s="104"/>
      <c r="F2" s="104"/>
      <c r="G2" s="104"/>
      <c r="H2" s="104"/>
    </row>
    <row r="4" spans="1:27" ht="14.5">
      <c r="A4" s="109" t="s">
        <v>1</v>
      </c>
      <c r="B4" s="119" t="s">
        <v>2</v>
      </c>
      <c r="C4" s="121" t="s">
        <v>256</v>
      </c>
      <c r="D4" s="122" t="s">
        <v>271</v>
      </c>
      <c r="E4" s="95"/>
      <c r="F4" s="95"/>
      <c r="G4" s="96"/>
      <c r="H4" s="114" t="s">
        <v>272</v>
      </c>
    </row>
    <row r="5" spans="1:27" ht="43.5">
      <c r="A5" s="110"/>
      <c r="B5" s="120"/>
      <c r="C5" s="98"/>
      <c r="D5" s="30" t="s">
        <v>273</v>
      </c>
      <c r="E5" s="30" t="s">
        <v>274</v>
      </c>
      <c r="F5" s="30" t="s">
        <v>275</v>
      </c>
      <c r="G5" s="30" t="s">
        <v>276</v>
      </c>
      <c r="H5" s="98"/>
    </row>
    <row r="6" spans="1:27" ht="15.75" customHeight="1">
      <c r="A6" s="74" t="s">
        <v>298</v>
      </c>
      <c r="B6" s="92">
        <v>1</v>
      </c>
      <c r="C6" s="19" t="str">
        <f>Demographics!D7</f>
        <v>CTC-1</v>
      </c>
      <c r="D6" s="33">
        <f>Vaccines!D4*1.11</f>
        <v>130.17658650937503</v>
      </c>
      <c r="E6" s="33">
        <f>Vaccines!E4*10</f>
        <v>1083.6321255375001</v>
      </c>
      <c r="F6" s="33">
        <f>Vaccines!D4*2/20*1.11</f>
        <v>13.017658650937502</v>
      </c>
      <c r="G6" s="33">
        <f>Vaccines!E4*2*1.25/10*1.11</f>
        <v>30.07079148366563</v>
      </c>
      <c r="H6" s="33">
        <f t="shared" ref="H6:H101" si="0">(D6+E6+F6+G6)/100</f>
        <v>12.56897162181478</v>
      </c>
    </row>
    <row r="7" spans="1:27" ht="15.75" customHeight="1">
      <c r="A7" s="74" t="s">
        <v>298</v>
      </c>
      <c r="B7" s="92">
        <v>2</v>
      </c>
      <c r="C7" s="19" t="str">
        <f>Demographics!D8</f>
        <v>CTC-2</v>
      </c>
      <c r="D7" s="33">
        <f>Vaccines!D5*1.11</f>
        <v>129.11172393787501</v>
      </c>
      <c r="E7" s="33">
        <f>Vaccines!E5*10</f>
        <v>1074.7678641315001</v>
      </c>
      <c r="F7" s="33">
        <f>Vaccines!D5*2/20*1.11</f>
        <v>12.911172393787503</v>
      </c>
      <c r="G7" s="33">
        <f>Vaccines!E5*2*1.25/10*1.11</f>
        <v>29.824808229649129</v>
      </c>
      <c r="H7" s="33">
        <f t="shared" si="0"/>
        <v>12.466155686928117</v>
      </c>
    </row>
    <row r="8" spans="1:27" ht="15.75" customHeight="1">
      <c r="A8" s="74" t="s">
        <v>298</v>
      </c>
      <c r="B8" s="92">
        <v>3</v>
      </c>
      <c r="C8" s="19" t="str">
        <f>Demographics!D9</f>
        <v>CTC-3</v>
      </c>
      <c r="D8" s="33">
        <f>Vaccines!D6*1.11</f>
        <v>107.09432506368753</v>
      </c>
      <c r="E8" s="33">
        <f>Vaccines!E6*10</f>
        <v>891.48789512475037</v>
      </c>
      <c r="F8" s="33">
        <f>Vaccines!D6*2/20*1.11</f>
        <v>10.709432506368753</v>
      </c>
      <c r="G8" s="33">
        <f>Vaccines!E6*2*1.25/10*1.11</f>
        <v>24.738789089711823</v>
      </c>
      <c r="H8" s="33">
        <f t="shared" si="0"/>
        <v>10.340304417845184</v>
      </c>
    </row>
    <row r="9" spans="1:27" ht="15.75" customHeight="1">
      <c r="A9" s="74" t="s">
        <v>298</v>
      </c>
      <c r="B9" s="92">
        <v>4</v>
      </c>
      <c r="C9" s="19" t="str">
        <f>Demographics!D10</f>
        <v>CTC-4</v>
      </c>
      <c r="D9" s="33">
        <f>Vaccines!D7*1.11</f>
        <v>76.947110018625011</v>
      </c>
      <c r="E9" s="33">
        <f>Vaccines!E7*10</f>
        <v>640.53269961450019</v>
      </c>
      <c r="F9" s="33">
        <f>Vaccines!D7*2/20*1.11</f>
        <v>7.6947110018625011</v>
      </c>
      <c r="G9" s="33">
        <f>Vaccines!E7*2*1.25/10*1.11</f>
        <v>17.774782414302379</v>
      </c>
      <c r="H9" s="33">
        <f t="shared" si="0"/>
        <v>7.4294930304929014</v>
      </c>
    </row>
    <row r="10" spans="1:27" ht="15.75" customHeight="1">
      <c r="A10" s="74" t="s">
        <v>298</v>
      </c>
      <c r="B10" s="92">
        <v>5</v>
      </c>
      <c r="C10" s="19" t="str">
        <f>Demographics!D11</f>
        <v>CTC-5</v>
      </c>
      <c r="D10" s="33">
        <f>Vaccines!D8*1.11</f>
        <v>72.117685215187521</v>
      </c>
      <c r="E10" s="33">
        <f>Vaccines!E8*10</f>
        <v>600.33100125075009</v>
      </c>
      <c r="F10" s="33">
        <f>Vaccines!D8*2/20*1.11</f>
        <v>7.211768521518751</v>
      </c>
      <c r="G10" s="33">
        <f>Vaccines!E8*2*1.25/10*1.11</f>
        <v>16.659185284708318</v>
      </c>
      <c r="H10" s="33">
        <f t="shared" si="0"/>
        <v>6.9631964027216462</v>
      </c>
    </row>
    <row r="11" spans="1:27" ht="15.75" customHeight="1">
      <c r="A11" s="74" t="s">
        <v>298</v>
      </c>
      <c r="B11" s="92">
        <v>6</v>
      </c>
      <c r="C11" s="19" t="str">
        <f>Demographics!D12</f>
        <v>CTC-6</v>
      </c>
      <c r="D11" s="33">
        <f>Vaccines!D9*1.11</f>
        <v>59.018510377312509</v>
      </c>
      <c r="E11" s="33">
        <f>Vaccines!E9*10</f>
        <v>491.28922151925002</v>
      </c>
      <c r="F11" s="33">
        <f>Vaccines!D9*2/20*1.11</f>
        <v>5.9018510377312507</v>
      </c>
      <c r="G11" s="33">
        <f>Vaccines!E9*2*1.25/10*1.11</f>
        <v>13.633275897159189</v>
      </c>
      <c r="H11" s="33">
        <f t="shared" si="0"/>
        <v>5.6984285883145285</v>
      </c>
    </row>
    <row r="12" spans="1:27" ht="15.75" customHeight="1">
      <c r="A12" s="74" t="s">
        <v>298</v>
      </c>
      <c r="B12" s="92">
        <v>7</v>
      </c>
      <c r="C12" s="19" t="str">
        <f>Demographics!D13</f>
        <v>CTC-7</v>
      </c>
      <c r="D12" s="33">
        <f>Vaccines!D10*1.11</f>
        <v>127.69532019693753</v>
      </c>
      <c r="E12" s="33">
        <f>Vaccines!E10*10</f>
        <v>1062.9772600177503</v>
      </c>
      <c r="F12" s="33">
        <f>Vaccines!D10*2/20*1.11</f>
        <v>12.769532019693754</v>
      </c>
      <c r="G12" s="33">
        <f>Vaccines!E10*2*1.25/10*1.11</f>
        <v>29.497618965492574</v>
      </c>
      <c r="H12" s="33">
        <f t="shared" si="0"/>
        <v>12.329397311998742</v>
      </c>
    </row>
    <row r="13" spans="1:27" ht="15.75" customHeight="1">
      <c r="A13" s="74" t="s">
        <v>298</v>
      </c>
      <c r="B13" s="92">
        <v>8</v>
      </c>
      <c r="C13" s="19" t="str">
        <f>Demographics!D14</f>
        <v>CTC-8</v>
      </c>
      <c r="D13" s="33">
        <f>Vaccines!D11*1.11</f>
        <v>130.24484693062504</v>
      </c>
      <c r="E13" s="33">
        <f>Vaccines!E11*10</f>
        <v>1084.2003474225003</v>
      </c>
      <c r="F13" s="33">
        <f>Vaccines!D11*2/20*1.11</f>
        <v>13.024484693062503</v>
      </c>
      <c r="G13" s="33">
        <f>Vaccines!E11*2*1.25/10*1.11</f>
        <v>30.086559640974386</v>
      </c>
      <c r="H13" s="33">
        <f t="shared" si="0"/>
        <v>12.575562386871622</v>
      </c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</row>
    <row r="14" spans="1:27" ht="15.75" customHeight="1">
      <c r="A14" s="74" t="s">
        <v>298</v>
      </c>
      <c r="B14" s="92">
        <v>9</v>
      </c>
      <c r="C14" s="19" t="str">
        <f>Demographics!D15</f>
        <v>CTC-9</v>
      </c>
      <c r="D14" s="33">
        <f>Vaccines!D12*1.11</f>
        <v>111.11827689637504</v>
      </c>
      <c r="E14" s="33">
        <f>Vaccines!E12*10</f>
        <v>924.9845752455002</v>
      </c>
      <c r="F14" s="33">
        <f>Vaccines!D12*2/20*1.11</f>
        <v>11.111827689637504</v>
      </c>
      <c r="G14" s="33">
        <f>Vaccines!E12*2*1.25/10*1.11</f>
        <v>25.668321963062631</v>
      </c>
      <c r="H14" s="33">
        <f t="shared" si="0"/>
        <v>10.728830017945754</v>
      </c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</row>
    <row r="15" spans="1:27" ht="15.75" customHeight="1">
      <c r="A15" s="74" t="s">
        <v>298</v>
      </c>
      <c r="B15" s="92">
        <v>10</v>
      </c>
      <c r="C15" s="19" t="str">
        <f>Demographics!D16</f>
        <v>CTC-10</v>
      </c>
      <c r="D15" s="33">
        <f>Vaccines!D13*1.11</f>
        <v>92.442225642375021</v>
      </c>
      <c r="E15" s="33">
        <f>Vaccines!E13*10</f>
        <v>769.51906750950013</v>
      </c>
      <c r="F15" s="33">
        <f>Vaccines!D13*2/20*1.11</f>
        <v>9.2442225642375018</v>
      </c>
      <c r="G15" s="33">
        <f>Vaccines!E13*2*1.25/10*1.11</f>
        <v>21.354154123388632</v>
      </c>
      <c r="H15" s="33">
        <f t="shared" si="0"/>
        <v>8.9255966983950117</v>
      </c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</row>
    <row r="16" spans="1:27" ht="15.75" customHeight="1">
      <c r="A16" s="74" t="s">
        <v>298</v>
      </c>
      <c r="B16" s="92">
        <v>11</v>
      </c>
      <c r="C16" s="19" t="str">
        <f>Demographics!D17</f>
        <v>CTR-1</v>
      </c>
      <c r="D16" s="33">
        <f>Vaccines!D14*1.11</f>
        <v>132.31996373662503</v>
      </c>
      <c r="E16" s="33">
        <f>Vaccines!E14*10</f>
        <v>1101.4742927265004</v>
      </c>
      <c r="F16" s="33">
        <f>Vaccines!D14*2/20*1.11</f>
        <v>13.231996373662504</v>
      </c>
      <c r="G16" s="33">
        <f>Vaccines!E14*2*1.25/10*1.11</f>
        <v>30.565911623160389</v>
      </c>
      <c r="H16" s="33">
        <f t="shared" si="0"/>
        <v>12.775921644599482</v>
      </c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</row>
    <row r="17" spans="1:27" ht="15.75" customHeight="1">
      <c r="A17" s="74" t="s">
        <v>298</v>
      </c>
      <c r="B17" s="92">
        <v>12</v>
      </c>
      <c r="C17" s="19" t="str">
        <f>Demographics!D18</f>
        <v>CTR-2</v>
      </c>
      <c r="D17" s="33">
        <f>Vaccines!D15*1.11</f>
        <v>131.94794444081253</v>
      </c>
      <c r="E17" s="33">
        <f>Vaccines!E15*10</f>
        <v>1098.3774834532503</v>
      </c>
      <c r="F17" s="33">
        <f>Vaccines!D15*2/20*1.11</f>
        <v>13.194794444081253</v>
      </c>
      <c r="G17" s="33">
        <f>Vaccines!E15*2*1.25/10*1.11</f>
        <v>30.479975165827696</v>
      </c>
      <c r="H17" s="33">
        <f t="shared" si="0"/>
        <v>12.740001975039718</v>
      </c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</row>
    <row r="18" spans="1:27" ht="15.75" customHeight="1">
      <c r="A18" s="74" t="s">
        <v>298</v>
      </c>
      <c r="B18" s="92">
        <v>13</v>
      </c>
      <c r="C18" s="19" t="str">
        <f>Demographics!D19</f>
        <v>CTR-3</v>
      </c>
      <c r="D18" s="33">
        <f>Vaccines!D16*1.11</f>
        <v>135.07427173406253</v>
      </c>
      <c r="E18" s="33">
        <f>Vaccines!E16*10</f>
        <v>1124.4020457862503</v>
      </c>
      <c r="F18" s="33">
        <f>Vaccines!D16*2/20*1.11</f>
        <v>13.507427173406255</v>
      </c>
      <c r="G18" s="33">
        <f>Vaccines!E16*2*1.25/10*1.11</f>
        <v>31.202156770568447</v>
      </c>
      <c r="H18" s="33">
        <f t="shared" si="0"/>
        <v>13.041859014642876</v>
      </c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</row>
    <row r="19" spans="1:27" ht="15.75" customHeight="1">
      <c r="A19" s="74" t="s">
        <v>298</v>
      </c>
      <c r="B19" s="92">
        <v>14</v>
      </c>
      <c r="C19" s="19" t="str">
        <f>Demographics!D20</f>
        <v>CTR-4</v>
      </c>
      <c r="D19" s="33">
        <f>Vaccines!D17*1.11</f>
        <v>112.42205094225004</v>
      </c>
      <c r="E19" s="33">
        <f>Vaccines!E17*10</f>
        <v>935.83761324900024</v>
      </c>
      <c r="F19" s="33">
        <f>Vaccines!D17*2/20*1.11</f>
        <v>11.242205094225003</v>
      </c>
      <c r="G19" s="33">
        <f>Vaccines!E17*2*1.25/10*1.11</f>
        <v>25.96949376765976</v>
      </c>
      <c r="H19" s="33">
        <f t="shared" si="0"/>
        <v>10.85471363053135</v>
      </c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</row>
    <row r="20" spans="1:27" ht="15.75" customHeight="1">
      <c r="A20" s="74" t="s">
        <v>298</v>
      </c>
      <c r="B20" s="92">
        <v>15</v>
      </c>
      <c r="C20" s="19" t="str">
        <f>Demographics!D21</f>
        <v>CTR-5</v>
      </c>
      <c r="D20" s="33">
        <f>Vaccines!D18*1.11</f>
        <v>147.92429603437503</v>
      </c>
      <c r="E20" s="33">
        <f>Vaccines!E18*10</f>
        <v>1231.3698156375001</v>
      </c>
      <c r="F20" s="33">
        <f>Vaccines!D18*2/20*1.11</f>
        <v>14.792429603437503</v>
      </c>
      <c r="G20" s="33">
        <f>Vaccines!E18*2*1.25/10*1.11</f>
        <v>34.170512383940633</v>
      </c>
      <c r="H20" s="33">
        <f t="shared" si="0"/>
        <v>14.282570536592532</v>
      </c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</row>
    <row r="21" spans="1:27" ht="15.75" customHeight="1">
      <c r="A21" s="74" t="s">
        <v>298</v>
      </c>
      <c r="B21" s="92">
        <v>16</v>
      </c>
      <c r="C21" s="19" t="str">
        <f>Demographics!D22</f>
        <v>CTR-6</v>
      </c>
      <c r="D21" s="33">
        <f>Vaccines!D19*1.11</f>
        <v>280.0013851110001</v>
      </c>
      <c r="E21" s="33">
        <f>Vaccines!E19*10</f>
        <v>2330.8223409240009</v>
      </c>
      <c r="F21" s="33">
        <f>Vaccines!D19*2/20*1.11</f>
        <v>28.000138511100008</v>
      </c>
      <c r="G21" s="33">
        <f>Vaccines!E19*2*1.25/10*1.11</f>
        <v>64.680319960641029</v>
      </c>
      <c r="H21" s="33">
        <f t="shared" si="0"/>
        <v>27.035041845067422</v>
      </c>
    </row>
    <row r="22" spans="1:27" ht="15.75" customHeight="1">
      <c r="A22" s="74" t="s">
        <v>298</v>
      </c>
      <c r="B22" s="92">
        <v>17</v>
      </c>
      <c r="C22" s="19" t="str">
        <f>Demographics!D23</f>
        <v>CTR-7</v>
      </c>
      <c r="D22" s="33">
        <f>Vaccines!D20*1.11</f>
        <v>127.31306183793754</v>
      </c>
      <c r="E22" s="33">
        <f>Vaccines!E20*10</f>
        <v>1059.7952174617503</v>
      </c>
      <c r="F22" s="33">
        <f>Vaccines!D20*2/20*1.11</f>
        <v>12.731306183793754</v>
      </c>
      <c r="G22" s="33">
        <f>Vaccines!E20*2*1.25/10*1.11</f>
        <v>29.409317284563574</v>
      </c>
      <c r="H22" s="33">
        <f t="shared" si="0"/>
        <v>12.292489027680451</v>
      </c>
    </row>
    <row r="23" spans="1:27" ht="15.75" customHeight="1">
      <c r="A23" s="74" t="s">
        <v>298</v>
      </c>
      <c r="B23" s="92">
        <v>18</v>
      </c>
      <c r="C23" s="19" t="str">
        <f>Demographics!D24</f>
        <v>CTR-8</v>
      </c>
      <c r="D23" s="33">
        <f>Vaccines!D21*1.11</f>
        <v>122.55872349787504</v>
      </c>
      <c r="E23" s="33">
        <f>Vaccines!E21*10</f>
        <v>1020.2185631715003</v>
      </c>
      <c r="F23" s="33">
        <f>Vaccines!D21*2/20*1.11</f>
        <v>12.255872349787506</v>
      </c>
      <c r="G23" s="33">
        <f>Vaccines!E21*2*1.25/10*1.11</f>
        <v>28.311065128009133</v>
      </c>
      <c r="H23" s="33">
        <f t="shared" si="0"/>
        <v>11.833442241471721</v>
      </c>
    </row>
    <row r="24" spans="1:27" ht="15.75" customHeight="1">
      <c r="A24" s="74" t="s">
        <v>298</v>
      </c>
      <c r="B24" s="92">
        <v>19</v>
      </c>
      <c r="C24" s="19" t="str">
        <f>Demographics!D25</f>
        <v>CTR-9</v>
      </c>
      <c r="D24" s="33">
        <f>Vaccines!D22*1.11</f>
        <v>130.95475531162504</v>
      </c>
      <c r="E24" s="33">
        <f>Vaccines!E22*10</f>
        <v>1090.1098550265003</v>
      </c>
      <c r="F24" s="33">
        <f>Vaccines!D22*2/20*1.11</f>
        <v>13.095475531162503</v>
      </c>
      <c r="G24" s="33">
        <f>Vaccines!E22*2*1.25/10*1.11</f>
        <v>30.250548476985387</v>
      </c>
      <c r="H24" s="33">
        <f t="shared" si="0"/>
        <v>12.644106343462733</v>
      </c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</row>
    <row r="25" spans="1:27" ht="15.75" customHeight="1">
      <c r="A25" s="74" t="s">
        <v>298</v>
      </c>
      <c r="B25" s="92">
        <v>20</v>
      </c>
      <c r="C25" s="19" t="str">
        <f>Demographics!D26</f>
        <v>CTR-10</v>
      </c>
      <c r="D25" s="33">
        <f>Vaccines!D23*1.11</f>
        <v>133.18004504437505</v>
      </c>
      <c r="E25" s="33">
        <f>Vaccines!E23*10</f>
        <v>1108.6338884775005</v>
      </c>
      <c r="F25" s="33">
        <f>Vaccines!D23*2/20*1.11</f>
        <v>13.318004504437505</v>
      </c>
      <c r="G25" s="33">
        <f>Vaccines!E23*2*1.25/10*1.11</f>
        <v>30.76459040525064</v>
      </c>
      <c r="H25" s="33">
        <f t="shared" si="0"/>
        <v>12.858965284315637</v>
      </c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</row>
    <row r="26" spans="1:27" ht="15.75" customHeight="1">
      <c r="A26" s="74" t="s">
        <v>298</v>
      </c>
      <c r="B26" s="92">
        <v>21</v>
      </c>
      <c r="C26" s="19" t="str">
        <f>Demographics!D27</f>
        <v>CTR-11</v>
      </c>
      <c r="D26" s="33">
        <f>Vaccines!D24*1.11</f>
        <v>138.26544642750002</v>
      </c>
      <c r="E26" s="33">
        <f>Vaccines!E24*10</f>
        <v>1150.9664189100004</v>
      </c>
      <c r="F26" s="33">
        <f>Vaccines!D24*2/20*1.11</f>
        <v>13.826544642750004</v>
      </c>
      <c r="G26" s="33">
        <f>Vaccines!E24*2*1.25/10*1.11</f>
        <v>31.939318124752511</v>
      </c>
      <c r="H26" s="33">
        <f t="shared" si="0"/>
        <v>13.34997728105003</v>
      </c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</row>
    <row r="27" spans="1:27" ht="15.75" customHeight="1">
      <c r="A27" s="74" t="s">
        <v>298</v>
      </c>
      <c r="B27" s="92">
        <v>22</v>
      </c>
      <c r="C27" s="19" t="str">
        <f>Demographics!D28</f>
        <v>CTR-12</v>
      </c>
      <c r="D27" s="33">
        <f>Vaccines!D25*1.11</f>
        <v>126.28574249812503</v>
      </c>
      <c r="E27" s="33">
        <f>Vaccines!E25*10</f>
        <v>1051.2434780925003</v>
      </c>
      <c r="F27" s="33">
        <f>Vaccines!D25*2/20*1.11</f>
        <v>12.628574249812504</v>
      </c>
      <c r="G27" s="33">
        <f>Vaccines!E25*2*1.25/10*1.11</f>
        <v>29.172006517066883</v>
      </c>
      <c r="H27" s="33">
        <f t="shared" si="0"/>
        <v>12.193298013575047</v>
      </c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</row>
    <row r="28" spans="1:27" ht="15.75" customHeight="1">
      <c r="A28" s="74" t="s">
        <v>298</v>
      </c>
      <c r="B28" s="92">
        <v>23</v>
      </c>
      <c r="C28" s="19" t="str">
        <f>Demographics!D29</f>
        <v>CTR-13</v>
      </c>
      <c r="D28" s="33">
        <f>Vaccines!D26*1.11</f>
        <v>140.14602103293754</v>
      </c>
      <c r="E28" s="33">
        <f>Vaccines!E26*10</f>
        <v>1166.6209318417505</v>
      </c>
      <c r="F28" s="33">
        <f>Vaccines!D26*2/20*1.11</f>
        <v>14.014602103293756</v>
      </c>
      <c r="G28" s="33">
        <f>Vaccines!E26*2*1.25/10*1.11</f>
        <v>32.373730858608582</v>
      </c>
      <c r="H28" s="33">
        <f t="shared" si="0"/>
        <v>13.531552858365904</v>
      </c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</row>
    <row r="29" spans="1:27" ht="15.75" customHeight="1">
      <c r="A29" s="74" t="s">
        <v>298</v>
      </c>
      <c r="B29" s="92">
        <v>24</v>
      </c>
      <c r="C29" s="19" t="str">
        <f>Demographics!D30</f>
        <v>CTR-14</v>
      </c>
      <c r="D29" s="33">
        <f>Vaccines!D27*1.11</f>
        <v>146.89356367350004</v>
      </c>
      <c r="E29" s="33">
        <f>Vaccines!E27*10</f>
        <v>1222.7896651740004</v>
      </c>
      <c r="F29" s="33">
        <f>Vaccines!D27*2/20*1.11</f>
        <v>14.689356367350005</v>
      </c>
      <c r="G29" s="33">
        <f>Vaccines!E27*2*1.25/10*1.11</f>
        <v>33.932413208578517</v>
      </c>
      <c r="H29" s="33">
        <f t="shared" si="0"/>
        <v>14.183049984234289</v>
      </c>
    </row>
    <row r="30" spans="1:27" ht="15.75" customHeight="1">
      <c r="A30" s="74" t="s">
        <v>298</v>
      </c>
      <c r="B30" s="92">
        <v>25</v>
      </c>
      <c r="C30" s="19" t="str">
        <f>Demographics!D31</f>
        <v>CTR-15</v>
      </c>
      <c r="D30" s="33">
        <f>Vaccines!D28*1.11</f>
        <v>144.66827394075005</v>
      </c>
      <c r="E30" s="33">
        <f>Vaccines!E28*10</f>
        <v>1204.2656317230005</v>
      </c>
      <c r="F30" s="33">
        <f>Vaccines!D28*2/20*1.11</f>
        <v>14.466827394075008</v>
      </c>
      <c r="G30" s="33">
        <f>Vaccines!E28*2*1.25/10*1.11</f>
        <v>33.418371280313266</v>
      </c>
      <c r="H30" s="33">
        <f t="shared" si="0"/>
        <v>13.968191043381387</v>
      </c>
    </row>
    <row r="31" spans="1:27" ht="15.75" customHeight="1">
      <c r="A31" s="74" t="s">
        <v>298</v>
      </c>
      <c r="B31" s="92">
        <v>26</v>
      </c>
      <c r="C31" s="19" t="str">
        <f>Demographics!D32</f>
        <v>CTR-16</v>
      </c>
      <c r="D31" s="33">
        <f>Vaccines!D29*1.11</f>
        <v>135.34731341906257</v>
      </c>
      <c r="E31" s="33">
        <f>Vaccines!E29*10</f>
        <v>1126.6749333262505</v>
      </c>
      <c r="F31" s="33">
        <f>Vaccines!D29*2/20*1.11</f>
        <v>13.534731341906255</v>
      </c>
      <c r="G31" s="33">
        <f>Vaccines!E29*2*1.25/10*1.11</f>
        <v>31.265229399803456</v>
      </c>
      <c r="H31" s="33">
        <f t="shared" si="0"/>
        <v>13.06822207487023</v>
      </c>
    </row>
    <row r="32" spans="1:27" ht="15.75" customHeight="1">
      <c r="A32" s="74" t="s">
        <v>298</v>
      </c>
      <c r="B32" s="92">
        <v>27</v>
      </c>
      <c r="C32" s="19" t="str">
        <f>Demographics!D33</f>
        <v>CTR-17</v>
      </c>
      <c r="D32" s="33">
        <f>Vaccines!D30*1.11</f>
        <v>129.657807307875</v>
      </c>
      <c r="E32" s="33">
        <f>Vaccines!E30*10</f>
        <v>1079.3136392115</v>
      </c>
      <c r="F32" s="33">
        <f>Vaccines!D30*2/20*1.11</f>
        <v>12.965780730787502</v>
      </c>
      <c r="G32" s="33">
        <f>Vaccines!E30*2*1.25/10*1.11</f>
        <v>29.950953488119126</v>
      </c>
      <c r="H32" s="33">
        <f t="shared" si="0"/>
        <v>12.518881807382813</v>
      </c>
    </row>
    <row r="33" spans="1:8" ht="15.75" customHeight="1">
      <c r="A33" s="74" t="s">
        <v>298</v>
      </c>
      <c r="B33" s="92">
        <v>28</v>
      </c>
      <c r="C33" s="19" t="str">
        <f>Demographics!D34</f>
        <v>CTR-18</v>
      </c>
      <c r="D33" s="33">
        <f>Vaccines!D31*1.11</f>
        <v>139.85250122156253</v>
      </c>
      <c r="E33" s="33">
        <f>Vaccines!E31*10</f>
        <v>1164.1775777362504</v>
      </c>
      <c r="F33" s="33">
        <f>Vaccines!D31*2/20*1.11</f>
        <v>13.985250122156254</v>
      </c>
      <c r="G33" s="33">
        <f>Vaccines!E31*2*1.25/10*1.11</f>
        <v>32.305927782180952</v>
      </c>
      <c r="H33" s="33">
        <f t="shared" si="0"/>
        <v>13.503212568621501</v>
      </c>
    </row>
    <row r="34" spans="1:8" ht="15.75" customHeight="1">
      <c r="B34" s="92">
        <v>29</v>
      </c>
      <c r="C34" s="19" t="e">
        <f>Demographics!#REF!</f>
        <v>#REF!</v>
      </c>
      <c r="D34" s="33" t="e">
        <f>Vaccines!#REF!*1.11</f>
        <v>#REF!</v>
      </c>
      <c r="E34" s="33" t="e">
        <f>Vaccines!#REF!*10</f>
        <v>#REF!</v>
      </c>
      <c r="F34" s="33" t="e">
        <f>Vaccines!#REF!*2/20*1.11</f>
        <v>#REF!</v>
      </c>
      <c r="G34" s="33" t="e">
        <f>Vaccines!#REF!*2*1.25/10*1.11</f>
        <v>#REF!</v>
      </c>
      <c r="H34" s="33" t="e">
        <f t="shared" si="0"/>
        <v>#REF!</v>
      </c>
    </row>
    <row r="35" spans="1:8" ht="15.75" customHeight="1">
      <c r="B35" s="92">
        <v>30</v>
      </c>
      <c r="C35" s="19" t="e">
        <f>Demographics!#REF!</f>
        <v>#REF!</v>
      </c>
      <c r="D35" s="33" t="e">
        <f>Vaccines!#REF!*1.11</f>
        <v>#REF!</v>
      </c>
      <c r="E35" s="33" t="e">
        <f>Vaccines!#REF!*10</f>
        <v>#REF!</v>
      </c>
      <c r="F35" s="33" t="e">
        <f>Vaccines!#REF!*2/20*1.11</f>
        <v>#REF!</v>
      </c>
      <c r="G35" s="33" t="e">
        <f>Vaccines!#REF!*2*1.25/10*1.11</f>
        <v>#REF!</v>
      </c>
      <c r="H35" s="33" t="e">
        <f t="shared" si="0"/>
        <v>#REF!</v>
      </c>
    </row>
    <row r="36" spans="1:8" ht="15.75" customHeight="1">
      <c r="B36" s="92">
        <v>31</v>
      </c>
      <c r="C36" s="19" t="e">
        <f>Demographics!#REF!</f>
        <v>#REF!</v>
      </c>
      <c r="D36" s="33" t="e">
        <f>Vaccines!#REF!*1.11</f>
        <v>#REF!</v>
      </c>
      <c r="E36" s="33" t="e">
        <f>Vaccines!#REF!*10</f>
        <v>#REF!</v>
      </c>
      <c r="F36" s="33" t="e">
        <f>Vaccines!#REF!*2/20*1.11</f>
        <v>#REF!</v>
      </c>
      <c r="G36" s="33" t="e">
        <f>Vaccines!#REF!*2*1.25/10*1.11</f>
        <v>#REF!</v>
      </c>
      <c r="H36" s="33" t="e">
        <f t="shared" si="0"/>
        <v>#REF!</v>
      </c>
    </row>
    <row r="37" spans="1:8" ht="15.75" customHeight="1">
      <c r="B37" s="92">
        <v>32</v>
      </c>
      <c r="C37" s="19" t="e">
        <f>Demographics!#REF!</f>
        <v>#REF!</v>
      </c>
      <c r="D37" s="33" t="e">
        <f>Vaccines!#REF!*1.11</f>
        <v>#REF!</v>
      </c>
      <c r="E37" s="33" t="e">
        <f>Vaccines!#REF!*10</f>
        <v>#REF!</v>
      </c>
      <c r="F37" s="33" t="e">
        <f>Vaccines!#REF!*2/20*1.11</f>
        <v>#REF!</v>
      </c>
      <c r="G37" s="33" t="e">
        <f>Vaccines!#REF!*2*1.25/10*1.11</f>
        <v>#REF!</v>
      </c>
      <c r="H37" s="33" t="e">
        <f t="shared" si="0"/>
        <v>#REF!</v>
      </c>
    </row>
    <row r="38" spans="1:8" ht="15.75" customHeight="1">
      <c r="B38" s="92">
        <v>33</v>
      </c>
      <c r="C38" s="19" t="e">
        <f>Demographics!#REF!</f>
        <v>#REF!</v>
      </c>
      <c r="D38" s="33" t="e">
        <f>Vaccines!#REF!*1.11</f>
        <v>#REF!</v>
      </c>
      <c r="E38" s="33" t="e">
        <f>Vaccines!#REF!*10</f>
        <v>#REF!</v>
      </c>
      <c r="F38" s="33" t="e">
        <f>Vaccines!#REF!*2/20*1.11</f>
        <v>#REF!</v>
      </c>
      <c r="G38" s="33" t="e">
        <f>Vaccines!#REF!*2*1.25/10*1.11</f>
        <v>#REF!</v>
      </c>
      <c r="H38" s="33" t="e">
        <f t="shared" si="0"/>
        <v>#REF!</v>
      </c>
    </row>
    <row r="39" spans="1:8" ht="15.75" customHeight="1">
      <c r="B39" s="92">
        <v>34</v>
      </c>
      <c r="C39" s="19" t="e">
        <f>Demographics!#REF!</f>
        <v>#REF!</v>
      </c>
      <c r="D39" s="33" t="e">
        <f>Vaccines!#REF!*1.11</f>
        <v>#REF!</v>
      </c>
      <c r="E39" s="33" t="e">
        <f>Vaccines!#REF!*10</f>
        <v>#REF!</v>
      </c>
      <c r="F39" s="33" t="e">
        <f>Vaccines!#REF!*2/20*1.11</f>
        <v>#REF!</v>
      </c>
      <c r="G39" s="33" t="e">
        <f>Vaccines!#REF!*2*1.25/10*1.11</f>
        <v>#REF!</v>
      </c>
      <c r="H39" s="33" t="e">
        <f t="shared" si="0"/>
        <v>#REF!</v>
      </c>
    </row>
    <row r="40" spans="1:8" ht="15.75" customHeight="1">
      <c r="B40" s="92">
        <v>35</v>
      </c>
      <c r="C40" s="19" t="e">
        <f>Demographics!#REF!</f>
        <v>#REF!</v>
      </c>
      <c r="D40" s="33" t="e">
        <f>Vaccines!#REF!*1.11</f>
        <v>#REF!</v>
      </c>
      <c r="E40" s="33" t="e">
        <f>Vaccines!#REF!*10</f>
        <v>#REF!</v>
      </c>
      <c r="F40" s="33" t="e">
        <f>Vaccines!#REF!*2/20*1.11</f>
        <v>#REF!</v>
      </c>
      <c r="G40" s="33" t="e">
        <f>Vaccines!#REF!*2*1.25/10*1.11</f>
        <v>#REF!</v>
      </c>
      <c r="H40" s="33" t="e">
        <f t="shared" si="0"/>
        <v>#REF!</v>
      </c>
    </row>
    <row r="41" spans="1:8" ht="15.75" customHeight="1">
      <c r="B41" s="92">
        <v>36</v>
      </c>
      <c r="C41" s="19" t="e">
        <f>Demographics!#REF!</f>
        <v>#REF!</v>
      </c>
      <c r="D41" s="33" t="e">
        <f>Vaccines!#REF!*1.11</f>
        <v>#REF!</v>
      </c>
      <c r="E41" s="33" t="e">
        <f>Vaccines!#REF!*10</f>
        <v>#REF!</v>
      </c>
      <c r="F41" s="33" t="e">
        <f>Vaccines!#REF!*2/20*1.11</f>
        <v>#REF!</v>
      </c>
      <c r="G41" s="33" t="e">
        <f>Vaccines!#REF!*2*1.25/10*1.11</f>
        <v>#REF!</v>
      </c>
      <c r="H41" s="33" t="e">
        <f t="shared" si="0"/>
        <v>#REF!</v>
      </c>
    </row>
    <row r="42" spans="1:8" ht="15.75" customHeight="1">
      <c r="B42" s="92">
        <v>37</v>
      </c>
      <c r="C42" s="19" t="e">
        <f>Demographics!#REF!</f>
        <v>#REF!</v>
      </c>
      <c r="D42" s="33" t="e">
        <f>Vaccines!#REF!*1.11</f>
        <v>#REF!</v>
      </c>
      <c r="E42" s="33" t="e">
        <f>Vaccines!#REF!*10</f>
        <v>#REF!</v>
      </c>
      <c r="F42" s="33" t="e">
        <f>Vaccines!#REF!*2/20*1.11</f>
        <v>#REF!</v>
      </c>
      <c r="G42" s="33" t="e">
        <f>Vaccines!#REF!*2*1.25/10*1.11</f>
        <v>#REF!</v>
      </c>
      <c r="H42" s="33" t="e">
        <f t="shared" si="0"/>
        <v>#REF!</v>
      </c>
    </row>
    <row r="43" spans="1:8" ht="15.75" customHeight="1">
      <c r="B43" s="92">
        <v>38</v>
      </c>
      <c r="C43" s="19" t="e">
        <f>Demographics!#REF!</f>
        <v>#REF!</v>
      </c>
      <c r="D43" s="33" t="e">
        <f>Vaccines!#REF!*1.11</f>
        <v>#REF!</v>
      </c>
      <c r="E43" s="33" t="e">
        <f>Vaccines!#REF!*10</f>
        <v>#REF!</v>
      </c>
      <c r="F43" s="33" t="e">
        <f>Vaccines!#REF!*2/20*1.11</f>
        <v>#REF!</v>
      </c>
      <c r="G43" s="33" t="e">
        <f>Vaccines!#REF!*2*1.25/10*1.11</f>
        <v>#REF!</v>
      </c>
      <c r="H43" s="33" t="e">
        <f t="shared" si="0"/>
        <v>#REF!</v>
      </c>
    </row>
    <row r="44" spans="1:8" ht="15.75" customHeight="1">
      <c r="B44" s="92">
        <v>39</v>
      </c>
      <c r="C44" s="19" t="e">
        <f>Demographics!#REF!</f>
        <v>#REF!</v>
      </c>
      <c r="D44" s="33" t="e">
        <f>Vaccines!#REF!*1.11</f>
        <v>#REF!</v>
      </c>
      <c r="E44" s="33" t="e">
        <f>Vaccines!#REF!*10</f>
        <v>#REF!</v>
      </c>
      <c r="F44" s="33" t="e">
        <f>Vaccines!#REF!*2/20*1.11</f>
        <v>#REF!</v>
      </c>
      <c r="G44" s="33" t="e">
        <f>Vaccines!#REF!*2*1.25/10*1.11</f>
        <v>#REF!</v>
      </c>
      <c r="H44" s="33" t="e">
        <f t="shared" si="0"/>
        <v>#REF!</v>
      </c>
    </row>
    <row r="45" spans="1:8" ht="15.75" customHeight="1">
      <c r="B45" s="92">
        <v>40</v>
      </c>
      <c r="C45" s="19" t="e">
        <f>Demographics!#REF!</f>
        <v>#REF!</v>
      </c>
      <c r="D45" s="33" t="e">
        <f>Vaccines!#REF!*1.11</f>
        <v>#REF!</v>
      </c>
      <c r="E45" s="33" t="e">
        <f>Vaccines!#REF!*10</f>
        <v>#REF!</v>
      </c>
      <c r="F45" s="33" t="e">
        <f>Vaccines!#REF!*2/20*1.11</f>
        <v>#REF!</v>
      </c>
      <c r="G45" s="33" t="e">
        <f>Vaccines!#REF!*2*1.25/10*1.11</f>
        <v>#REF!</v>
      </c>
      <c r="H45" s="33" t="e">
        <f t="shared" si="0"/>
        <v>#REF!</v>
      </c>
    </row>
    <row r="46" spans="1:8" ht="15.75" customHeight="1">
      <c r="B46" s="92">
        <v>41</v>
      </c>
      <c r="C46" s="19" t="e">
        <f>Demographics!#REF!</f>
        <v>#REF!</v>
      </c>
      <c r="D46" s="33" t="e">
        <f>Vaccines!#REF!*1.11</f>
        <v>#REF!</v>
      </c>
      <c r="E46" s="33" t="e">
        <f>Vaccines!#REF!*10</f>
        <v>#REF!</v>
      </c>
      <c r="F46" s="33" t="e">
        <f>Vaccines!#REF!*2/20*1.11</f>
        <v>#REF!</v>
      </c>
      <c r="G46" s="33" t="e">
        <f>Vaccines!#REF!*2*1.25/10*1.11</f>
        <v>#REF!</v>
      </c>
      <c r="H46" s="33" t="e">
        <f t="shared" si="0"/>
        <v>#REF!</v>
      </c>
    </row>
    <row r="47" spans="1:8" ht="15.75" customHeight="1">
      <c r="B47" s="92">
        <v>42</v>
      </c>
      <c r="C47" s="19" t="e">
        <f>Demographics!#REF!</f>
        <v>#REF!</v>
      </c>
      <c r="D47" s="33" t="e">
        <f>Vaccines!#REF!*1.11</f>
        <v>#REF!</v>
      </c>
      <c r="E47" s="33" t="e">
        <f>Vaccines!#REF!*10</f>
        <v>#REF!</v>
      </c>
      <c r="F47" s="33" t="e">
        <f>Vaccines!#REF!*2/20*1.11</f>
        <v>#REF!</v>
      </c>
      <c r="G47" s="33" t="e">
        <f>Vaccines!#REF!*2*1.25/10*1.11</f>
        <v>#REF!</v>
      </c>
      <c r="H47" s="33" t="e">
        <f t="shared" si="0"/>
        <v>#REF!</v>
      </c>
    </row>
    <row r="48" spans="1:8" ht="15.75" customHeight="1">
      <c r="B48" s="92">
        <v>43</v>
      </c>
      <c r="C48" s="19" t="e">
        <f>Demographics!#REF!</f>
        <v>#REF!</v>
      </c>
      <c r="D48" s="33" t="e">
        <f>Vaccines!#REF!*1.11</f>
        <v>#REF!</v>
      </c>
      <c r="E48" s="33" t="e">
        <f>Vaccines!#REF!*10</f>
        <v>#REF!</v>
      </c>
      <c r="F48" s="33" t="e">
        <f>Vaccines!#REF!*2/20*1.11</f>
        <v>#REF!</v>
      </c>
      <c r="G48" s="33" t="e">
        <f>Vaccines!#REF!*2*1.25/10*1.11</f>
        <v>#REF!</v>
      </c>
      <c r="H48" s="33" t="e">
        <f t="shared" si="0"/>
        <v>#REF!</v>
      </c>
    </row>
    <row r="49" spans="2:8" ht="15.75" customHeight="1">
      <c r="B49" s="92">
        <v>44</v>
      </c>
      <c r="C49" s="19" t="e">
        <f>Demographics!#REF!</f>
        <v>#REF!</v>
      </c>
      <c r="D49" s="33" t="e">
        <f>Vaccines!#REF!*1.11</f>
        <v>#REF!</v>
      </c>
      <c r="E49" s="33" t="e">
        <f>Vaccines!#REF!*10</f>
        <v>#REF!</v>
      </c>
      <c r="F49" s="33" t="e">
        <f>Vaccines!#REF!*2/20*1.11</f>
        <v>#REF!</v>
      </c>
      <c r="G49" s="33" t="e">
        <f>Vaccines!#REF!*2*1.25/10*1.11</f>
        <v>#REF!</v>
      </c>
      <c r="H49" s="33" t="e">
        <f t="shared" si="0"/>
        <v>#REF!</v>
      </c>
    </row>
    <row r="50" spans="2:8" ht="15.75" customHeight="1">
      <c r="B50" s="92">
        <v>45</v>
      </c>
      <c r="C50" s="19" t="e">
        <f>Demographics!#REF!</f>
        <v>#REF!</v>
      </c>
      <c r="D50" s="33" t="e">
        <f>Vaccines!#REF!*1.11</f>
        <v>#REF!</v>
      </c>
      <c r="E50" s="33" t="e">
        <f>Vaccines!#REF!*10</f>
        <v>#REF!</v>
      </c>
      <c r="F50" s="33" t="e">
        <f>Vaccines!#REF!*2/20*1.11</f>
        <v>#REF!</v>
      </c>
      <c r="G50" s="33" t="e">
        <f>Vaccines!#REF!*2*1.25/10*1.11</f>
        <v>#REF!</v>
      </c>
      <c r="H50" s="33" t="e">
        <f t="shared" si="0"/>
        <v>#REF!</v>
      </c>
    </row>
    <row r="51" spans="2:8" ht="15.75" customHeight="1">
      <c r="B51" s="92">
        <v>46</v>
      </c>
      <c r="C51" s="19" t="e">
        <f>Demographics!#REF!</f>
        <v>#REF!</v>
      </c>
      <c r="D51" s="33" t="e">
        <f>Vaccines!#REF!*1.11</f>
        <v>#REF!</v>
      </c>
      <c r="E51" s="33" t="e">
        <f>Vaccines!#REF!*10</f>
        <v>#REF!</v>
      </c>
      <c r="F51" s="33" t="e">
        <f>Vaccines!#REF!*2/20*1.11</f>
        <v>#REF!</v>
      </c>
      <c r="G51" s="33" t="e">
        <f>Vaccines!#REF!*2*1.25/10*1.11</f>
        <v>#REF!</v>
      </c>
      <c r="H51" s="33" t="e">
        <f t="shared" si="0"/>
        <v>#REF!</v>
      </c>
    </row>
    <row r="52" spans="2:8" ht="15.75" customHeight="1">
      <c r="B52" s="92">
        <v>47</v>
      </c>
      <c r="C52" s="19" t="e">
        <f>Demographics!#REF!</f>
        <v>#REF!</v>
      </c>
      <c r="D52" s="33" t="e">
        <f>Vaccines!#REF!*1.11</f>
        <v>#REF!</v>
      </c>
      <c r="E52" s="33" t="e">
        <f>Vaccines!#REF!*10</f>
        <v>#REF!</v>
      </c>
      <c r="F52" s="33" t="e">
        <f>Vaccines!#REF!*2/20*1.11</f>
        <v>#REF!</v>
      </c>
      <c r="G52" s="33" t="e">
        <f>Vaccines!#REF!*2*1.25/10*1.11</f>
        <v>#REF!</v>
      </c>
      <c r="H52" s="33" t="e">
        <f t="shared" si="0"/>
        <v>#REF!</v>
      </c>
    </row>
    <row r="53" spans="2:8" ht="15.75" customHeight="1">
      <c r="B53" s="92">
        <v>48</v>
      </c>
      <c r="C53" s="19" t="e">
        <f>Demographics!#REF!</f>
        <v>#REF!</v>
      </c>
      <c r="D53" s="33" t="e">
        <f>Vaccines!#REF!*1.11</f>
        <v>#REF!</v>
      </c>
      <c r="E53" s="33" t="e">
        <f>Vaccines!#REF!*10</f>
        <v>#REF!</v>
      </c>
      <c r="F53" s="33" t="e">
        <f>Vaccines!#REF!*2/20*1.11</f>
        <v>#REF!</v>
      </c>
      <c r="G53" s="33" t="e">
        <f>Vaccines!#REF!*2*1.25/10*1.11</f>
        <v>#REF!</v>
      </c>
      <c r="H53" s="33" t="e">
        <f t="shared" si="0"/>
        <v>#REF!</v>
      </c>
    </row>
    <row r="54" spans="2:8" ht="15.75" customHeight="1">
      <c r="B54" s="92">
        <v>49</v>
      </c>
      <c r="C54" s="19" t="e">
        <f>Demographics!#REF!</f>
        <v>#REF!</v>
      </c>
      <c r="D54" s="33" t="e">
        <f>Vaccines!#REF!*1.11</f>
        <v>#REF!</v>
      </c>
      <c r="E54" s="33" t="e">
        <f>Vaccines!#REF!*10</f>
        <v>#REF!</v>
      </c>
      <c r="F54" s="33" t="e">
        <f>Vaccines!#REF!*2/20*1.11</f>
        <v>#REF!</v>
      </c>
      <c r="G54" s="33" t="e">
        <f>Vaccines!#REF!*2*1.25/10*1.11</f>
        <v>#REF!</v>
      </c>
      <c r="H54" s="33" t="e">
        <f t="shared" si="0"/>
        <v>#REF!</v>
      </c>
    </row>
    <row r="55" spans="2:8" ht="15.75" customHeight="1">
      <c r="B55" s="92">
        <v>50</v>
      </c>
      <c r="C55" s="19" t="e">
        <f>Demographics!#REF!</f>
        <v>#REF!</v>
      </c>
      <c r="D55" s="33" t="e">
        <f>Vaccines!#REF!*1.11</f>
        <v>#REF!</v>
      </c>
      <c r="E55" s="33" t="e">
        <f>Vaccines!#REF!*10</f>
        <v>#REF!</v>
      </c>
      <c r="F55" s="33" t="e">
        <f>Vaccines!#REF!*2/20*1.11</f>
        <v>#REF!</v>
      </c>
      <c r="G55" s="33" t="e">
        <f>Vaccines!#REF!*2*1.25/10*1.11</f>
        <v>#REF!</v>
      </c>
      <c r="H55" s="33" t="e">
        <f t="shared" si="0"/>
        <v>#REF!</v>
      </c>
    </row>
    <row r="56" spans="2:8" ht="15.75" customHeight="1">
      <c r="B56" s="92">
        <v>51</v>
      </c>
      <c r="C56" s="19" t="e">
        <f>Demographics!#REF!</f>
        <v>#REF!</v>
      </c>
      <c r="D56" s="33" t="e">
        <f>Vaccines!#REF!*1.11</f>
        <v>#REF!</v>
      </c>
      <c r="E56" s="33" t="e">
        <f>Vaccines!#REF!*10</f>
        <v>#REF!</v>
      </c>
      <c r="F56" s="33" t="e">
        <f>Vaccines!#REF!*2/20*1.11</f>
        <v>#REF!</v>
      </c>
      <c r="G56" s="33" t="e">
        <f>Vaccines!#REF!*2*1.25/10*1.11</f>
        <v>#REF!</v>
      </c>
      <c r="H56" s="33" t="e">
        <f t="shared" si="0"/>
        <v>#REF!</v>
      </c>
    </row>
    <row r="57" spans="2:8" ht="15.75" customHeight="1">
      <c r="B57" s="92">
        <v>52</v>
      </c>
      <c r="C57" s="19" t="e">
        <f>Demographics!#REF!</f>
        <v>#REF!</v>
      </c>
      <c r="D57" s="33" t="e">
        <f>Vaccines!#REF!*1.11</f>
        <v>#REF!</v>
      </c>
      <c r="E57" s="33" t="e">
        <f>Vaccines!#REF!*10</f>
        <v>#REF!</v>
      </c>
      <c r="F57" s="33" t="e">
        <f>Vaccines!#REF!*2/20*1.11</f>
        <v>#REF!</v>
      </c>
      <c r="G57" s="33" t="e">
        <f>Vaccines!#REF!*2*1.25/10*1.11</f>
        <v>#REF!</v>
      </c>
      <c r="H57" s="33" t="e">
        <f t="shared" si="0"/>
        <v>#REF!</v>
      </c>
    </row>
    <row r="58" spans="2:8" ht="15.75" customHeight="1">
      <c r="B58" s="92">
        <v>53</v>
      </c>
      <c r="C58" s="19" t="e">
        <f>Demographics!#REF!</f>
        <v>#REF!</v>
      </c>
      <c r="D58" s="33" t="e">
        <f>Vaccines!#REF!*1.11</f>
        <v>#REF!</v>
      </c>
      <c r="E58" s="33" t="e">
        <f>Vaccines!#REF!*10</f>
        <v>#REF!</v>
      </c>
      <c r="F58" s="33" t="e">
        <f>Vaccines!#REF!*2/20*1.11</f>
        <v>#REF!</v>
      </c>
      <c r="G58" s="33" t="e">
        <f>Vaccines!#REF!*2*1.25/10*1.11</f>
        <v>#REF!</v>
      </c>
      <c r="H58" s="33" t="e">
        <f t="shared" si="0"/>
        <v>#REF!</v>
      </c>
    </row>
    <row r="59" spans="2:8" ht="15.75" customHeight="1">
      <c r="B59" s="92">
        <v>54</v>
      </c>
      <c r="C59" s="19" t="e">
        <f>Demographics!#REF!</f>
        <v>#REF!</v>
      </c>
      <c r="D59" s="33" t="e">
        <f>Vaccines!#REF!*1.11</f>
        <v>#REF!</v>
      </c>
      <c r="E59" s="33" t="e">
        <f>Vaccines!#REF!*10</f>
        <v>#REF!</v>
      </c>
      <c r="F59" s="33" t="e">
        <f>Vaccines!#REF!*2/20*1.11</f>
        <v>#REF!</v>
      </c>
      <c r="G59" s="33" t="e">
        <f>Vaccines!#REF!*2*1.25/10*1.11</f>
        <v>#REF!</v>
      </c>
      <c r="H59" s="33" t="e">
        <f t="shared" si="0"/>
        <v>#REF!</v>
      </c>
    </row>
    <row r="60" spans="2:8" ht="15.75" customHeight="1">
      <c r="B60" s="92">
        <v>55</v>
      </c>
      <c r="C60" s="19" t="e">
        <f>Demographics!#REF!</f>
        <v>#REF!</v>
      </c>
      <c r="D60" s="33" t="e">
        <f>Vaccines!#REF!*1.11</f>
        <v>#REF!</v>
      </c>
      <c r="E60" s="33" t="e">
        <f>Vaccines!#REF!*10</f>
        <v>#REF!</v>
      </c>
      <c r="F60" s="33" t="e">
        <f>Vaccines!#REF!*2/20*1.11</f>
        <v>#REF!</v>
      </c>
      <c r="G60" s="33" t="e">
        <f>Vaccines!#REF!*2*1.25/10*1.11</f>
        <v>#REF!</v>
      </c>
      <c r="H60" s="33" t="e">
        <f t="shared" si="0"/>
        <v>#REF!</v>
      </c>
    </row>
    <row r="61" spans="2:8" ht="15.75" customHeight="1">
      <c r="B61" s="92">
        <v>56</v>
      </c>
      <c r="C61" s="19" t="e">
        <f>Demographics!#REF!</f>
        <v>#REF!</v>
      </c>
      <c r="D61" s="33" t="e">
        <f>Vaccines!#REF!*1.11</f>
        <v>#REF!</v>
      </c>
      <c r="E61" s="33" t="e">
        <f>Vaccines!#REF!*10</f>
        <v>#REF!</v>
      </c>
      <c r="F61" s="33" t="e">
        <f>Vaccines!#REF!*2/20*1.11</f>
        <v>#REF!</v>
      </c>
      <c r="G61" s="33" t="e">
        <f>Vaccines!#REF!*2*1.25/10*1.11</f>
        <v>#REF!</v>
      </c>
      <c r="H61" s="33" t="e">
        <f t="shared" si="0"/>
        <v>#REF!</v>
      </c>
    </row>
    <row r="62" spans="2:8" ht="15.75" customHeight="1">
      <c r="B62" s="92">
        <v>57</v>
      </c>
      <c r="C62" s="19" t="e">
        <f>Demographics!#REF!</f>
        <v>#REF!</v>
      </c>
      <c r="D62" s="33" t="e">
        <f>Vaccines!#REF!*1.11</f>
        <v>#REF!</v>
      </c>
      <c r="E62" s="33" t="e">
        <f>Vaccines!#REF!*10</f>
        <v>#REF!</v>
      </c>
      <c r="F62" s="33" t="e">
        <f>Vaccines!#REF!*2/20*1.11</f>
        <v>#REF!</v>
      </c>
      <c r="G62" s="33" t="e">
        <f>Vaccines!#REF!*2*1.25/10*1.11</f>
        <v>#REF!</v>
      </c>
      <c r="H62" s="33" t="e">
        <f t="shared" si="0"/>
        <v>#REF!</v>
      </c>
    </row>
    <row r="63" spans="2:8" ht="15.75" customHeight="1">
      <c r="B63" s="92">
        <v>58</v>
      </c>
      <c r="C63" s="19" t="e">
        <f>Demographics!#REF!</f>
        <v>#REF!</v>
      </c>
      <c r="D63" s="33" t="e">
        <f>Vaccines!#REF!*1.11</f>
        <v>#REF!</v>
      </c>
      <c r="E63" s="33" t="e">
        <f>Vaccines!#REF!*10</f>
        <v>#REF!</v>
      </c>
      <c r="F63" s="33" t="e">
        <f>Vaccines!#REF!*2/20*1.11</f>
        <v>#REF!</v>
      </c>
      <c r="G63" s="33" t="e">
        <f>Vaccines!#REF!*2*1.25/10*1.11</f>
        <v>#REF!</v>
      </c>
      <c r="H63" s="33" t="e">
        <f t="shared" si="0"/>
        <v>#REF!</v>
      </c>
    </row>
    <row r="64" spans="2:8" ht="15.75" customHeight="1">
      <c r="B64" s="92">
        <v>59</v>
      </c>
      <c r="C64" s="19" t="e">
        <f>Demographics!#REF!</f>
        <v>#REF!</v>
      </c>
      <c r="D64" s="33" t="e">
        <f>Vaccines!#REF!*1.11</f>
        <v>#REF!</v>
      </c>
      <c r="E64" s="33" t="e">
        <f>Vaccines!#REF!*10</f>
        <v>#REF!</v>
      </c>
      <c r="F64" s="33" t="e">
        <f>Vaccines!#REF!*2/20*1.11</f>
        <v>#REF!</v>
      </c>
      <c r="G64" s="33" t="e">
        <f>Vaccines!#REF!*2*1.25/10*1.11</f>
        <v>#REF!</v>
      </c>
      <c r="H64" s="33" t="e">
        <f t="shared" si="0"/>
        <v>#REF!</v>
      </c>
    </row>
    <row r="65" spans="2:8" ht="15.75" customHeight="1">
      <c r="B65" s="92">
        <v>60</v>
      </c>
      <c r="C65" s="19" t="e">
        <f>Demographics!#REF!</f>
        <v>#REF!</v>
      </c>
      <c r="D65" s="33" t="e">
        <f>Vaccines!#REF!*1.11</f>
        <v>#REF!</v>
      </c>
      <c r="E65" s="33" t="e">
        <f>Vaccines!#REF!*10</f>
        <v>#REF!</v>
      </c>
      <c r="F65" s="33" t="e">
        <f>Vaccines!#REF!*2/20*1.11</f>
        <v>#REF!</v>
      </c>
      <c r="G65" s="33" t="e">
        <f>Vaccines!#REF!*2*1.25/10*1.11</f>
        <v>#REF!</v>
      </c>
      <c r="H65" s="33" t="e">
        <f t="shared" si="0"/>
        <v>#REF!</v>
      </c>
    </row>
    <row r="66" spans="2:8" ht="15.75" customHeight="1">
      <c r="B66" s="92">
        <v>61</v>
      </c>
      <c r="C66" s="19" t="e">
        <f>Demographics!#REF!</f>
        <v>#REF!</v>
      </c>
      <c r="D66" s="33" t="e">
        <f>Vaccines!#REF!*1.11</f>
        <v>#REF!</v>
      </c>
      <c r="E66" s="33" t="e">
        <f>Vaccines!#REF!*10</f>
        <v>#REF!</v>
      </c>
      <c r="F66" s="33" t="e">
        <f>Vaccines!#REF!*2/20*1.11</f>
        <v>#REF!</v>
      </c>
      <c r="G66" s="33" t="e">
        <f>Vaccines!#REF!*2*1.25/10*1.11</f>
        <v>#REF!</v>
      </c>
      <c r="H66" s="33" t="e">
        <f t="shared" si="0"/>
        <v>#REF!</v>
      </c>
    </row>
    <row r="67" spans="2:8" ht="15.75" customHeight="1">
      <c r="B67" s="92">
        <v>62</v>
      </c>
      <c r="C67" s="19" t="e">
        <f>Demographics!#REF!</f>
        <v>#REF!</v>
      </c>
      <c r="D67" s="33" t="e">
        <f>Vaccines!#REF!*1.11</f>
        <v>#REF!</v>
      </c>
      <c r="E67" s="33" t="e">
        <f>Vaccines!#REF!*10</f>
        <v>#REF!</v>
      </c>
      <c r="F67" s="33" t="e">
        <f>Vaccines!#REF!*2/20*1.11</f>
        <v>#REF!</v>
      </c>
      <c r="G67" s="33" t="e">
        <f>Vaccines!#REF!*2*1.25/10*1.11</f>
        <v>#REF!</v>
      </c>
      <c r="H67" s="33" t="e">
        <f t="shared" si="0"/>
        <v>#REF!</v>
      </c>
    </row>
    <row r="68" spans="2:8" ht="15.75" customHeight="1">
      <c r="B68" s="92">
        <v>63</v>
      </c>
      <c r="C68" s="19" t="e">
        <f>Demographics!#REF!</f>
        <v>#REF!</v>
      </c>
      <c r="D68" s="33" t="e">
        <f>Vaccines!#REF!*1.11</f>
        <v>#REF!</v>
      </c>
      <c r="E68" s="33" t="e">
        <f>Vaccines!#REF!*10</f>
        <v>#REF!</v>
      </c>
      <c r="F68" s="33" t="e">
        <f>Vaccines!#REF!*2/20*1.11</f>
        <v>#REF!</v>
      </c>
      <c r="G68" s="33" t="e">
        <f>Vaccines!#REF!*2*1.25/10*1.11</f>
        <v>#REF!</v>
      </c>
      <c r="H68" s="33" t="e">
        <f t="shared" si="0"/>
        <v>#REF!</v>
      </c>
    </row>
    <row r="69" spans="2:8" ht="15.75" customHeight="1">
      <c r="B69" s="92">
        <v>64</v>
      </c>
      <c r="C69" s="19" t="e">
        <f>Demographics!#REF!</f>
        <v>#REF!</v>
      </c>
      <c r="D69" s="33" t="e">
        <f>Vaccines!#REF!*1.11</f>
        <v>#REF!</v>
      </c>
      <c r="E69" s="33" t="e">
        <f>Vaccines!#REF!*10</f>
        <v>#REF!</v>
      </c>
      <c r="F69" s="33" t="e">
        <f>Vaccines!#REF!*2/20*1.11</f>
        <v>#REF!</v>
      </c>
      <c r="G69" s="33" t="e">
        <f>Vaccines!#REF!*2*1.25/10*1.11</f>
        <v>#REF!</v>
      </c>
      <c r="H69" s="33" t="e">
        <f t="shared" si="0"/>
        <v>#REF!</v>
      </c>
    </row>
    <row r="70" spans="2:8" ht="15.75" customHeight="1">
      <c r="B70" s="92">
        <v>65</v>
      </c>
      <c r="C70" s="24" t="e">
        <f>Demographics!#REF!</f>
        <v>#REF!</v>
      </c>
      <c r="D70" s="34" t="e">
        <f>Vaccines!#REF!*1.11</f>
        <v>#REF!</v>
      </c>
      <c r="E70" s="34" t="e">
        <f>Vaccines!#REF!*10</f>
        <v>#REF!</v>
      </c>
      <c r="F70" s="34" t="e">
        <f>Vaccines!#REF!*2/20*1.11</f>
        <v>#REF!</v>
      </c>
      <c r="G70" s="34" t="e">
        <f>Vaccines!#REF!*2*1.25/10*1.11</f>
        <v>#REF!</v>
      </c>
      <c r="H70" s="34" t="e">
        <f t="shared" si="0"/>
        <v>#REF!</v>
      </c>
    </row>
    <row r="71" spans="2:8" ht="15.75" customHeight="1">
      <c r="B71" s="92">
        <v>66</v>
      </c>
      <c r="C71" s="24" t="e">
        <f>Demographics!#REF!</f>
        <v>#REF!</v>
      </c>
      <c r="D71" s="34" t="e">
        <f>Vaccines!#REF!*1.11</f>
        <v>#REF!</v>
      </c>
      <c r="E71" s="34" t="e">
        <f>Vaccines!#REF!*10</f>
        <v>#REF!</v>
      </c>
      <c r="F71" s="34" t="e">
        <f>Vaccines!#REF!*2/20*1.11</f>
        <v>#REF!</v>
      </c>
      <c r="G71" s="34" t="e">
        <f>Vaccines!#REF!*2*1.25/10*1.11</f>
        <v>#REF!</v>
      </c>
      <c r="H71" s="34" t="e">
        <f t="shared" si="0"/>
        <v>#REF!</v>
      </c>
    </row>
    <row r="72" spans="2:8" ht="15.75" customHeight="1">
      <c r="B72" s="92">
        <v>67</v>
      </c>
      <c r="C72" s="24" t="e">
        <f>Demographics!#REF!</f>
        <v>#REF!</v>
      </c>
      <c r="D72" s="34" t="e">
        <f>Vaccines!#REF!*1.11</f>
        <v>#REF!</v>
      </c>
      <c r="E72" s="34" t="e">
        <f>Vaccines!#REF!*10</f>
        <v>#REF!</v>
      </c>
      <c r="F72" s="34" t="e">
        <f>Vaccines!#REF!*2/20*1.11</f>
        <v>#REF!</v>
      </c>
      <c r="G72" s="34" t="e">
        <f>Vaccines!#REF!*2*1.25/10*1.11</f>
        <v>#REF!</v>
      </c>
      <c r="H72" s="34" t="e">
        <f t="shared" si="0"/>
        <v>#REF!</v>
      </c>
    </row>
    <row r="73" spans="2:8" ht="15.75" customHeight="1">
      <c r="B73" s="92">
        <v>68</v>
      </c>
      <c r="C73" s="24" t="e">
        <f>Demographics!#REF!</f>
        <v>#REF!</v>
      </c>
      <c r="D73" s="34" t="e">
        <f>Vaccines!#REF!*1.11</f>
        <v>#REF!</v>
      </c>
      <c r="E73" s="34" t="e">
        <f>Vaccines!#REF!*10</f>
        <v>#REF!</v>
      </c>
      <c r="F73" s="34" t="e">
        <f>Vaccines!#REF!*2/20*1.11</f>
        <v>#REF!</v>
      </c>
      <c r="G73" s="34" t="e">
        <f>Vaccines!#REF!*2*1.25/10*1.11</f>
        <v>#REF!</v>
      </c>
      <c r="H73" s="34" t="e">
        <f t="shared" si="0"/>
        <v>#REF!</v>
      </c>
    </row>
    <row r="74" spans="2:8" ht="15.75" customHeight="1">
      <c r="B74" s="92">
        <v>69</v>
      </c>
      <c r="C74" s="24" t="e">
        <f>Demographics!#REF!</f>
        <v>#REF!</v>
      </c>
      <c r="D74" s="34" t="e">
        <f>Vaccines!#REF!*1.11</f>
        <v>#REF!</v>
      </c>
      <c r="E74" s="34" t="e">
        <f>Vaccines!#REF!*10</f>
        <v>#REF!</v>
      </c>
      <c r="F74" s="34" t="e">
        <f>Vaccines!#REF!*2/20*1.11</f>
        <v>#REF!</v>
      </c>
      <c r="G74" s="34" t="e">
        <f>Vaccines!#REF!*2*1.25/10*1.11</f>
        <v>#REF!</v>
      </c>
      <c r="H74" s="34" t="e">
        <f t="shared" si="0"/>
        <v>#REF!</v>
      </c>
    </row>
    <row r="75" spans="2:8" ht="15.75" customHeight="1">
      <c r="B75" s="92">
        <v>70</v>
      </c>
      <c r="C75" s="24" t="e">
        <f>Demographics!#REF!</f>
        <v>#REF!</v>
      </c>
      <c r="D75" s="34" t="e">
        <f>Vaccines!#REF!*1.11</f>
        <v>#REF!</v>
      </c>
      <c r="E75" s="34" t="e">
        <f>Vaccines!#REF!*10</f>
        <v>#REF!</v>
      </c>
      <c r="F75" s="34" t="e">
        <f>Vaccines!#REF!*2/20*1.11</f>
        <v>#REF!</v>
      </c>
      <c r="G75" s="34" t="e">
        <f>Vaccines!#REF!*2*1.25/10*1.11</f>
        <v>#REF!</v>
      </c>
      <c r="H75" s="34" t="e">
        <f t="shared" si="0"/>
        <v>#REF!</v>
      </c>
    </row>
    <row r="76" spans="2:8" ht="15.75" customHeight="1">
      <c r="B76" s="92">
        <v>71</v>
      </c>
      <c r="C76" s="24" t="e">
        <f>Demographics!#REF!</f>
        <v>#REF!</v>
      </c>
      <c r="D76" s="34" t="e">
        <f>Vaccines!#REF!*1.11</f>
        <v>#REF!</v>
      </c>
      <c r="E76" s="34" t="e">
        <f>Vaccines!#REF!*10</f>
        <v>#REF!</v>
      </c>
      <c r="F76" s="34" t="e">
        <f>Vaccines!#REF!*2/20*1.11</f>
        <v>#REF!</v>
      </c>
      <c r="G76" s="34" t="e">
        <f>Vaccines!#REF!*2*1.25/10*1.11</f>
        <v>#REF!</v>
      </c>
      <c r="H76" s="34" t="e">
        <f t="shared" si="0"/>
        <v>#REF!</v>
      </c>
    </row>
    <row r="77" spans="2:8" ht="15.75" customHeight="1">
      <c r="B77" s="92">
        <v>72</v>
      </c>
      <c r="C77" s="24" t="e">
        <f>Demographics!#REF!</f>
        <v>#REF!</v>
      </c>
      <c r="D77" s="34" t="e">
        <f>Vaccines!#REF!*1.11</f>
        <v>#REF!</v>
      </c>
      <c r="E77" s="34" t="e">
        <f>Vaccines!#REF!*10</f>
        <v>#REF!</v>
      </c>
      <c r="F77" s="34" t="e">
        <f>Vaccines!#REF!*2/20*1.11</f>
        <v>#REF!</v>
      </c>
      <c r="G77" s="34" t="e">
        <f>Vaccines!#REF!*2*1.25/10*1.11</f>
        <v>#REF!</v>
      </c>
      <c r="H77" s="34" t="e">
        <f t="shared" si="0"/>
        <v>#REF!</v>
      </c>
    </row>
    <row r="78" spans="2:8" ht="15.75" customHeight="1">
      <c r="B78" s="92">
        <v>73</v>
      </c>
      <c r="C78" s="24" t="e">
        <f>Demographics!#REF!</f>
        <v>#REF!</v>
      </c>
      <c r="D78" s="34" t="e">
        <f>Vaccines!#REF!*1.11</f>
        <v>#REF!</v>
      </c>
      <c r="E78" s="34" t="e">
        <f>Vaccines!#REF!*10</f>
        <v>#REF!</v>
      </c>
      <c r="F78" s="34" t="e">
        <f>Vaccines!#REF!*2/20*1.11</f>
        <v>#REF!</v>
      </c>
      <c r="G78" s="34" t="e">
        <f>Vaccines!#REF!*2*1.25/10*1.11</f>
        <v>#REF!</v>
      </c>
      <c r="H78" s="34" t="e">
        <f t="shared" si="0"/>
        <v>#REF!</v>
      </c>
    </row>
    <row r="79" spans="2:8" ht="15.75" customHeight="1">
      <c r="B79" s="92">
        <v>74</v>
      </c>
      <c r="C79" s="24" t="e">
        <f>Demographics!#REF!</f>
        <v>#REF!</v>
      </c>
      <c r="D79" s="34" t="e">
        <f>Vaccines!#REF!*1.11</f>
        <v>#REF!</v>
      </c>
      <c r="E79" s="34" t="e">
        <f>Vaccines!#REF!*10</f>
        <v>#REF!</v>
      </c>
      <c r="F79" s="34" t="e">
        <f>Vaccines!#REF!*2/20*1.11</f>
        <v>#REF!</v>
      </c>
      <c r="G79" s="34" t="e">
        <f>Vaccines!#REF!*2*1.25/10*1.11</f>
        <v>#REF!</v>
      </c>
      <c r="H79" s="34" t="e">
        <f t="shared" si="0"/>
        <v>#REF!</v>
      </c>
    </row>
    <row r="80" spans="2:8" ht="15.75" customHeight="1">
      <c r="B80" s="92">
        <v>75</v>
      </c>
      <c r="C80" s="24" t="e">
        <f>Demographics!#REF!</f>
        <v>#REF!</v>
      </c>
      <c r="D80" s="34" t="e">
        <f>Vaccines!#REF!*1.11</f>
        <v>#REF!</v>
      </c>
      <c r="E80" s="34" t="e">
        <f>Vaccines!#REF!*10</f>
        <v>#REF!</v>
      </c>
      <c r="F80" s="34" t="e">
        <f>Vaccines!#REF!*2/20*1.11</f>
        <v>#REF!</v>
      </c>
      <c r="G80" s="34" t="e">
        <f>Vaccines!#REF!*2*1.25/10*1.11</f>
        <v>#REF!</v>
      </c>
      <c r="H80" s="34" t="e">
        <f t="shared" si="0"/>
        <v>#REF!</v>
      </c>
    </row>
    <row r="81" spans="2:8" ht="15.75" customHeight="1">
      <c r="B81" s="92">
        <v>76</v>
      </c>
      <c r="C81" s="24" t="e">
        <f>Demographics!#REF!</f>
        <v>#REF!</v>
      </c>
      <c r="D81" s="34" t="e">
        <f>Vaccines!#REF!*1.11</f>
        <v>#REF!</v>
      </c>
      <c r="E81" s="34" t="e">
        <f>Vaccines!#REF!*10</f>
        <v>#REF!</v>
      </c>
      <c r="F81" s="34" t="e">
        <f>Vaccines!#REF!*2/20*1.11</f>
        <v>#REF!</v>
      </c>
      <c r="G81" s="34" t="e">
        <f>Vaccines!#REF!*2*1.25/10*1.11</f>
        <v>#REF!</v>
      </c>
      <c r="H81" s="34" t="e">
        <f t="shared" si="0"/>
        <v>#REF!</v>
      </c>
    </row>
    <row r="82" spans="2:8" ht="15.75" customHeight="1">
      <c r="B82" s="92">
        <v>77</v>
      </c>
      <c r="C82" s="24" t="e">
        <f>Demographics!#REF!</f>
        <v>#REF!</v>
      </c>
      <c r="D82" s="34" t="e">
        <f>Vaccines!#REF!*1.11</f>
        <v>#REF!</v>
      </c>
      <c r="E82" s="34" t="e">
        <f>Vaccines!#REF!*10</f>
        <v>#REF!</v>
      </c>
      <c r="F82" s="34" t="e">
        <f>Vaccines!#REF!*2/20*1.11</f>
        <v>#REF!</v>
      </c>
      <c r="G82" s="34" t="e">
        <f>Vaccines!#REF!*2*1.25/10*1.11</f>
        <v>#REF!</v>
      </c>
      <c r="H82" s="34" t="e">
        <f t="shared" si="0"/>
        <v>#REF!</v>
      </c>
    </row>
    <row r="83" spans="2:8" ht="15.75" customHeight="1">
      <c r="B83" s="92">
        <v>78</v>
      </c>
      <c r="C83" s="24" t="e">
        <f>Demographics!#REF!</f>
        <v>#REF!</v>
      </c>
      <c r="D83" s="34" t="e">
        <f>Vaccines!#REF!*1.11</f>
        <v>#REF!</v>
      </c>
      <c r="E83" s="34" t="e">
        <f>Vaccines!#REF!*10</f>
        <v>#REF!</v>
      </c>
      <c r="F83" s="34" t="e">
        <f>Vaccines!#REF!*2/20*1.11</f>
        <v>#REF!</v>
      </c>
      <c r="G83" s="34" t="e">
        <f>Vaccines!#REF!*2*1.25/10*1.11</f>
        <v>#REF!</v>
      </c>
      <c r="H83" s="34" t="e">
        <f t="shared" si="0"/>
        <v>#REF!</v>
      </c>
    </row>
    <row r="84" spans="2:8" ht="15.75" customHeight="1">
      <c r="B84" s="92">
        <v>79</v>
      </c>
      <c r="C84" s="24" t="e">
        <f>Demographics!#REF!</f>
        <v>#REF!</v>
      </c>
      <c r="D84" s="34" t="e">
        <f>Vaccines!#REF!*1.11</f>
        <v>#REF!</v>
      </c>
      <c r="E84" s="34" t="e">
        <f>Vaccines!#REF!*10</f>
        <v>#REF!</v>
      </c>
      <c r="F84" s="34" t="e">
        <f>Vaccines!#REF!*2/20*1.11</f>
        <v>#REF!</v>
      </c>
      <c r="G84" s="34" t="e">
        <f>Vaccines!#REF!*2*1.25/10*1.11</f>
        <v>#REF!</v>
      </c>
      <c r="H84" s="34" t="e">
        <f t="shared" si="0"/>
        <v>#REF!</v>
      </c>
    </row>
    <row r="85" spans="2:8" ht="15.75" customHeight="1">
      <c r="B85" s="92">
        <v>80</v>
      </c>
      <c r="C85" s="48" t="e">
        <f>Demographics!#REF!</f>
        <v>#REF!</v>
      </c>
      <c r="D85" s="50">
        <v>81.904058593750008</v>
      </c>
      <c r="E85" s="49" t="e">
        <f>Vaccines!#REF!*10</f>
        <v>#REF!</v>
      </c>
      <c r="F85" s="49" t="e">
        <f>Vaccines!#REF!*2/20*1.11</f>
        <v>#REF!</v>
      </c>
      <c r="G85" s="49" t="e">
        <f>Vaccines!#REF!*2*1.25/10*1.11</f>
        <v>#REF!</v>
      </c>
      <c r="H85" s="49" t="e">
        <f t="shared" si="0"/>
        <v>#REF!</v>
      </c>
    </row>
    <row r="86" spans="2:8" ht="15.75" customHeight="1">
      <c r="B86" s="92">
        <v>81</v>
      </c>
      <c r="C86" s="48" t="e">
        <f>Demographics!#REF!</f>
        <v>#REF!</v>
      </c>
      <c r="D86" s="50">
        <v>49.703171875000002</v>
      </c>
      <c r="E86" s="49" t="e">
        <f>Vaccines!#REF!*10</f>
        <v>#REF!</v>
      </c>
      <c r="F86" s="49" t="e">
        <f>Vaccines!#REF!*2/20*1.11</f>
        <v>#REF!</v>
      </c>
      <c r="G86" s="49" t="e">
        <f>Vaccines!#REF!*2*1.25/10*1.11</f>
        <v>#REF!</v>
      </c>
      <c r="H86" s="49" t="e">
        <f t="shared" si="0"/>
        <v>#REF!</v>
      </c>
    </row>
    <row r="87" spans="2:8" ht="15.75" customHeight="1">
      <c r="B87" s="92">
        <v>82</v>
      </c>
      <c r="C87" s="48" t="e">
        <f>Demographics!#REF!</f>
        <v>#REF!</v>
      </c>
      <c r="D87" s="50">
        <v>130.528890625</v>
      </c>
      <c r="E87" s="49" t="e">
        <f>Vaccines!#REF!*10</f>
        <v>#REF!</v>
      </c>
      <c r="F87" s="49" t="e">
        <f>Vaccines!#REF!*2/20*1.11</f>
        <v>#REF!</v>
      </c>
      <c r="G87" s="49" t="e">
        <f>Vaccines!#REF!*2*1.25/10*1.11</f>
        <v>#REF!</v>
      </c>
      <c r="H87" s="49" t="e">
        <f t="shared" si="0"/>
        <v>#REF!</v>
      </c>
    </row>
    <row r="88" spans="2:8" ht="15.75" customHeight="1">
      <c r="B88" s="92">
        <v>83</v>
      </c>
      <c r="C88" s="48" t="e">
        <f>Demographics!#REF!</f>
        <v>#REF!</v>
      </c>
      <c r="D88" s="50">
        <v>49.006398437499996</v>
      </c>
      <c r="E88" s="49" t="e">
        <f>Vaccines!#REF!*10</f>
        <v>#REF!</v>
      </c>
      <c r="F88" s="49" t="e">
        <f>Vaccines!#REF!*2/20*1.11</f>
        <v>#REF!</v>
      </c>
      <c r="G88" s="49" t="e">
        <f>Vaccines!#REF!*2*1.25/10*1.11</f>
        <v>#REF!</v>
      </c>
      <c r="H88" s="49" t="e">
        <f t="shared" si="0"/>
        <v>#REF!</v>
      </c>
    </row>
    <row r="89" spans="2:8" ht="15.75" customHeight="1">
      <c r="B89" s="92">
        <v>84</v>
      </c>
      <c r="C89" s="48" t="e">
        <f>Demographics!#REF!</f>
        <v>#REF!</v>
      </c>
      <c r="D89" s="50">
        <v>122.78143359375002</v>
      </c>
      <c r="E89" s="49" t="e">
        <f>Vaccines!#REF!*10</f>
        <v>#REF!</v>
      </c>
      <c r="F89" s="49" t="e">
        <f>Vaccines!#REF!*2/20*1.11</f>
        <v>#REF!</v>
      </c>
      <c r="G89" s="49" t="e">
        <f>Vaccines!#REF!*2*1.25/10*1.11</f>
        <v>#REF!</v>
      </c>
      <c r="H89" s="49" t="e">
        <f t="shared" si="0"/>
        <v>#REF!</v>
      </c>
    </row>
    <row r="90" spans="2:8" ht="15.75" customHeight="1">
      <c r="B90" s="92">
        <v>85</v>
      </c>
      <c r="C90" s="48" t="e">
        <f>Demographics!#REF!</f>
        <v>#REF!</v>
      </c>
      <c r="D90" s="50">
        <v>76.047843750000013</v>
      </c>
      <c r="E90" s="49" t="e">
        <f>Vaccines!#REF!*10</f>
        <v>#REF!</v>
      </c>
      <c r="F90" s="49" t="e">
        <f>Vaccines!#REF!*2/20*1.11</f>
        <v>#REF!</v>
      </c>
      <c r="G90" s="49" t="e">
        <f>Vaccines!#REF!*2*1.25/10*1.11</f>
        <v>#REF!</v>
      </c>
      <c r="H90" s="49" t="e">
        <f t="shared" si="0"/>
        <v>#REF!</v>
      </c>
    </row>
    <row r="91" spans="2:8" ht="15.75" customHeight="1">
      <c r="B91" s="92">
        <v>86</v>
      </c>
      <c r="C91" s="48" t="e">
        <f>Demographics!#REF!</f>
        <v>#REF!</v>
      </c>
      <c r="D91" s="50">
        <v>161.85051562500001</v>
      </c>
      <c r="E91" s="49" t="e">
        <f>Vaccines!#REF!*10</f>
        <v>#REF!</v>
      </c>
      <c r="F91" s="49" t="e">
        <f>Vaccines!#REF!*2/20*1.11</f>
        <v>#REF!</v>
      </c>
      <c r="G91" s="49" t="e">
        <f>Vaccines!#REF!*2*1.25/10*1.11</f>
        <v>#REF!</v>
      </c>
      <c r="H91" s="49" t="e">
        <f t="shared" si="0"/>
        <v>#REF!</v>
      </c>
    </row>
    <row r="92" spans="2:8" ht="15.75" customHeight="1">
      <c r="B92" s="92">
        <v>87</v>
      </c>
      <c r="C92" s="48" t="e">
        <f>Demographics!#REF!</f>
        <v>#REF!</v>
      </c>
      <c r="D92" s="50">
        <v>106.85451999999999</v>
      </c>
      <c r="E92" s="49" t="e">
        <f>Vaccines!#REF!*10</f>
        <v>#REF!</v>
      </c>
      <c r="F92" s="49" t="e">
        <f>Vaccines!#REF!*2/20*1.11</f>
        <v>#REF!</v>
      </c>
      <c r="G92" s="49" t="e">
        <f>Vaccines!#REF!*2*1.25/10*1.11</f>
        <v>#REF!</v>
      </c>
      <c r="H92" s="49" t="e">
        <f t="shared" si="0"/>
        <v>#REF!</v>
      </c>
    </row>
    <row r="93" spans="2:8" ht="15.75" customHeight="1">
      <c r="B93" s="92">
        <v>88</v>
      </c>
      <c r="C93" s="48" t="e">
        <f>Demographics!#REF!</f>
        <v>#REF!</v>
      </c>
      <c r="D93" s="50">
        <v>60.424192500000004</v>
      </c>
      <c r="E93" s="49" t="e">
        <f>Vaccines!#REF!*10</f>
        <v>#REF!</v>
      </c>
      <c r="F93" s="49" t="e">
        <f>Vaccines!#REF!*2/20*1.11</f>
        <v>#REF!</v>
      </c>
      <c r="G93" s="49" t="e">
        <f>Vaccines!#REF!*2*1.25/10*1.11</f>
        <v>#REF!</v>
      </c>
      <c r="H93" s="49" t="e">
        <f t="shared" si="0"/>
        <v>#REF!</v>
      </c>
    </row>
    <row r="94" spans="2:8" ht="15.75" customHeight="1">
      <c r="B94" s="92">
        <v>89</v>
      </c>
      <c r="C94" s="47" t="s">
        <v>293</v>
      </c>
      <c r="D94" s="50">
        <v>66.707761718750007</v>
      </c>
      <c r="E94" s="49" t="e">
        <f>Vaccines!#REF!*10</f>
        <v>#REF!</v>
      </c>
      <c r="F94" s="49" t="e">
        <f>Vaccines!#REF!*2/20*1.11</f>
        <v>#REF!</v>
      </c>
      <c r="G94" s="49" t="e">
        <f>Vaccines!#REF!*2*1.25/10*1.11</f>
        <v>#REF!</v>
      </c>
      <c r="H94" s="49" t="e">
        <f t="shared" si="0"/>
        <v>#REF!</v>
      </c>
    </row>
    <row r="95" spans="2:8" ht="15.75" customHeight="1">
      <c r="B95" s="92">
        <v>90</v>
      </c>
      <c r="C95" s="47" t="s">
        <v>294</v>
      </c>
      <c r="D95" s="50">
        <v>48.906859375000003</v>
      </c>
      <c r="E95" s="49" t="e">
        <f>Vaccines!#REF!*10</f>
        <v>#REF!</v>
      </c>
      <c r="F95" s="49" t="e">
        <f>Vaccines!#REF!*2/20*1.11</f>
        <v>#REF!</v>
      </c>
      <c r="G95" s="49" t="e">
        <f>Vaccines!#REF!*2*1.25/10*1.11</f>
        <v>#REF!</v>
      </c>
      <c r="H95" s="49" t="e">
        <f t="shared" si="0"/>
        <v>#REF!</v>
      </c>
    </row>
    <row r="96" spans="2:8" ht="15.75" customHeight="1">
      <c r="B96" s="92">
        <v>91</v>
      </c>
      <c r="C96" s="47" t="s">
        <v>44</v>
      </c>
      <c r="D96" s="50">
        <v>114.98420703124999</v>
      </c>
      <c r="E96" s="49" t="e">
        <f>Vaccines!#REF!*10</f>
        <v>#REF!</v>
      </c>
      <c r="F96" s="49" t="e">
        <f>Vaccines!#REF!*2/20*1.11</f>
        <v>#REF!</v>
      </c>
      <c r="G96" s="49" t="e">
        <f>Vaccines!#REF!*2*1.25/10*1.11</f>
        <v>#REF!</v>
      </c>
      <c r="H96" s="49" t="e">
        <f t="shared" si="0"/>
        <v>#REF!</v>
      </c>
    </row>
    <row r="97" spans="2:8" ht="15.75" customHeight="1">
      <c r="B97" s="92">
        <v>92</v>
      </c>
      <c r="C97" s="47" t="s">
        <v>45</v>
      </c>
      <c r="D97" s="50">
        <v>116.188</v>
      </c>
      <c r="E97" s="49" t="e">
        <f>Vaccines!#REF!*10</f>
        <v>#REF!</v>
      </c>
      <c r="F97" s="49" t="e">
        <f>Vaccines!#REF!*2/20*1.11</f>
        <v>#REF!</v>
      </c>
      <c r="G97" s="49" t="e">
        <f>Vaccines!#REF!*2*1.25/10*1.11</f>
        <v>#REF!</v>
      </c>
      <c r="H97" s="49" t="e">
        <f t="shared" si="0"/>
        <v>#REF!</v>
      </c>
    </row>
    <row r="98" spans="2:8" ht="15.75" customHeight="1">
      <c r="B98" s="92">
        <v>93</v>
      </c>
      <c r="C98" s="47" t="s">
        <v>46</v>
      </c>
      <c r="D98" s="50">
        <v>69.937472500000013</v>
      </c>
      <c r="E98" s="49" t="e">
        <f>Vaccines!#REF!*10</f>
        <v>#REF!</v>
      </c>
      <c r="F98" s="49" t="e">
        <f>Vaccines!#REF!*2/20*1.11</f>
        <v>#REF!</v>
      </c>
      <c r="G98" s="49" t="e">
        <f>Vaccines!#REF!*2*1.25/10*1.11</f>
        <v>#REF!</v>
      </c>
      <c r="H98" s="49" t="e">
        <f t="shared" si="0"/>
        <v>#REF!</v>
      </c>
    </row>
    <row r="99" spans="2:8" ht="15.75" customHeight="1">
      <c r="B99" s="92">
        <v>94</v>
      </c>
      <c r="C99" s="47" t="s">
        <v>47</v>
      </c>
      <c r="D99" s="50">
        <v>58.812986875</v>
      </c>
      <c r="E99" s="49" t="e">
        <f>Vaccines!#REF!*10</f>
        <v>#REF!</v>
      </c>
      <c r="F99" s="49" t="e">
        <f>Vaccines!#REF!*2/20*1.11</f>
        <v>#REF!</v>
      </c>
      <c r="G99" s="49" t="e">
        <f>Vaccines!#REF!*2*1.25/10*1.11</f>
        <v>#REF!</v>
      </c>
      <c r="H99" s="49" t="e">
        <f t="shared" si="0"/>
        <v>#REF!</v>
      </c>
    </row>
    <row r="100" spans="2:8" ht="15.75" customHeight="1">
      <c r="B100" s="92">
        <v>95</v>
      </c>
      <c r="C100" s="47" t="s">
        <v>48</v>
      </c>
      <c r="D100" s="50">
        <v>58.032600625000008</v>
      </c>
      <c r="E100" s="49" t="e">
        <f>Vaccines!#REF!*10</f>
        <v>#REF!</v>
      </c>
      <c r="F100" s="49" t="e">
        <f>Vaccines!#REF!*2/20*1.11</f>
        <v>#REF!</v>
      </c>
      <c r="G100" s="49" t="e">
        <f>Vaccines!#REF!*2*1.25/10*1.11</f>
        <v>#REF!</v>
      </c>
      <c r="H100" s="49" t="e">
        <f t="shared" si="0"/>
        <v>#REF!</v>
      </c>
    </row>
    <row r="101" spans="2:8" ht="15.75" customHeight="1">
      <c r="B101" s="92">
        <v>96</v>
      </c>
      <c r="C101" s="47" t="s">
        <v>49</v>
      </c>
      <c r="D101" s="51">
        <v>158.84775390625001</v>
      </c>
      <c r="E101" s="49" t="e">
        <f>Vaccines!#REF!*10</f>
        <v>#REF!</v>
      </c>
      <c r="F101" s="49" t="e">
        <f>Vaccines!#REF!*2/20*1.11</f>
        <v>#REF!</v>
      </c>
      <c r="G101" s="49" t="e">
        <f>Vaccines!#REF!*2*1.25/10*1.11</f>
        <v>#REF!</v>
      </c>
      <c r="H101" s="49" t="e">
        <f t="shared" si="0"/>
        <v>#REF!</v>
      </c>
    </row>
    <row r="102" spans="2:8" ht="15.75" customHeight="1">
      <c r="B102" s="92">
        <v>97</v>
      </c>
      <c r="C102" s="47" t="s">
        <v>50</v>
      </c>
      <c r="D102" s="52">
        <v>128.936265625</v>
      </c>
      <c r="E102" s="49" t="e">
        <f>Vaccines!#REF!*10</f>
        <v>#REF!</v>
      </c>
      <c r="F102" s="49" t="e">
        <f>Vaccines!#REF!*2/20*1.11</f>
        <v>#REF!</v>
      </c>
      <c r="G102" s="49" t="e">
        <f>Vaccines!#REF!*2*1.25/10*1.11</f>
        <v>#REF!</v>
      </c>
      <c r="H102" s="49" t="e">
        <f t="shared" ref="H102:H106" si="1">(D102+E102+F102+G102)/100</f>
        <v>#REF!</v>
      </c>
    </row>
    <row r="103" spans="2:8" ht="15.75" customHeight="1">
      <c r="B103" s="92">
        <v>98</v>
      </c>
      <c r="C103" s="47" t="s">
        <v>295</v>
      </c>
      <c r="D103" s="52">
        <v>66.84778</v>
      </c>
      <c r="E103" s="49" t="e">
        <f>Vaccines!#REF!*10</f>
        <v>#REF!</v>
      </c>
      <c r="F103" s="49" t="e">
        <f>Vaccines!#REF!*2/20*1.11</f>
        <v>#REF!</v>
      </c>
      <c r="G103" s="49" t="e">
        <f>Vaccines!#REF!*2*1.25/10*1.11</f>
        <v>#REF!</v>
      </c>
      <c r="H103" s="49" t="e">
        <f t="shared" si="1"/>
        <v>#REF!</v>
      </c>
    </row>
    <row r="104" spans="2:8" ht="15.75" customHeight="1">
      <c r="B104" s="92">
        <v>99</v>
      </c>
      <c r="C104" s="47" t="s">
        <v>296</v>
      </c>
      <c r="D104" s="52">
        <v>86.648753906250008</v>
      </c>
      <c r="E104" s="49" t="e">
        <f>Vaccines!#REF!*10</f>
        <v>#REF!</v>
      </c>
      <c r="F104" s="49" t="e">
        <f>Vaccines!#REF!*2/20*1.11</f>
        <v>#REF!</v>
      </c>
      <c r="G104" s="49" t="e">
        <f>Vaccines!#REF!*2*1.25/10*1.11</f>
        <v>#REF!</v>
      </c>
      <c r="H104" s="49" t="e">
        <f t="shared" si="1"/>
        <v>#REF!</v>
      </c>
    </row>
    <row r="105" spans="2:8" ht="15.75" customHeight="1">
      <c r="B105" s="92">
        <v>100</v>
      </c>
      <c r="C105" s="47" t="s">
        <v>297</v>
      </c>
      <c r="D105" s="52">
        <v>121.71968359375002</v>
      </c>
      <c r="E105" s="49" t="e">
        <f>Vaccines!#REF!*10</f>
        <v>#REF!</v>
      </c>
      <c r="F105" s="49" t="e">
        <f>Vaccines!#REF!*2/20*1.11</f>
        <v>#REF!</v>
      </c>
      <c r="G105" s="49" t="e">
        <f>Vaccines!#REF!*2*1.25/10*1.11</f>
        <v>#REF!</v>
      </c>
      <c r="H105" s="49" t="e">
        <f t="shared" si="1"/>
        <v>#REF!</v>
      </c>
    </row>
    <row r="106" spans="2:8" ht="15.75" customHeight="1">
      <c r="B106" s="92">
        <v>101</v>
      </c>
      <c r="C106" s="47" t="s">
        <v>51</v>
      </c>
      <c r="D106" s="52">
        <v>106.90495312500001</v>
      </c>
      <c r="E106" s="49" t="e">
        <f>Vaccines!#REF!*10</f>
        <v>#REF!</v>
      </c>
      <c r="F106" s="49" t="e">
        <f>Vaccines!#REF!*2/20*1.11</f>
        <v>#REF!</v>
      </c>
      <c r="G106" s="49" t="e">
        <f>Vaccines!#REF!*2*1.25/10*1.11</f>
        <v>#REF!</v>
      </c>
      <c r="H106" s="49" t="e">
        <f t="shared" si="1"/>
        <v>#REF!</v>
      </c>
    </row>
    <row r="107" spans="2:8" ht="15.75" customHeight="1">
      <c r="B107" s="92">
        <v>102</v>
      </c>
      <c r="C107" s="19" t="e">
        <f>Demographics!#REF!</f>
        <v>#REF!</v>
      </c>
      <c r="D107" s="33" t="e">
        <f>Vaccines!#REF!*1.11</f>
        <v>#REF!</v>
      </c>
      <c r="E107" s="33" t="e">
        <f>Vaccines!#REF!*10</f>
        <v>#REF!</v>
      </c>
      <c r="F107" s="33" t="e">
        <f>Vaccines!#REF!*2/20*1.11</f>
        <v>#REF!</v>
      </c>
      <c r="G107" s="33" t="e">
        <f>Vaccines!#REF!*2*1.25/10*1.11</f>
        <v>#REF!</v>
      </c>
      <c r="H107" s="33" t="e">
        <f t="shared" ref="H107:H117" si="2">(D107+E107+F107+G107)/100</f>
        <v>#REF!</v>
      </c>
    </row>
    <row r="108" spans="2:8" ht="15.75" customHeight="1">
      <c r="B108" s="92">
        <v>103</v>
      </c>
      <c r="C108" s="19" t="e">
        <f>Demographics!#REF!</f>
        <v>#REF!</v>
      </c>
      <c r="D108" s="33" t="e">
        <f>Vaccines!#REF!*1.11</f>
        <v>#REF!</v>
      </c>
      <c r="E108" s="33" t="e">
        <f>Vaccines!#REF!*10</f>
        <v>#REF!</v>
      </c>
      <c r="F108" s="33" t="e">
        <f>Vaccines!#REF!*2/20*1.11</f>
        <v>#REF!</v>
      </c>
      <c r="G108" s="33" t="e">
        <f>Vaccines!#REF!*2*1.25/10*1.11</f>
        <v>#REF!</v>
      </c>
      <c r="H108" s="33" t="e">
        <f t="shared" si="2"/>
        <v>#REF!</v>
      </c>
    </row>
    <row r="109" spans="2:8" ht="15.75" customHeight="1">
      <c r="B109" s="92">
        <v>104</v>
      </c>
      <c r="C109" s="19" t="e">
        <f>Demographics!#REF!</f>
        <v>#REF!</v>
      </c>
      <c r="D109" s="33" t="e">
        <f>Vaccines!#REF!*1.11</f>
        <v>#REF!</v>
      </c>
      <c r="E109" s="33" t="e">
        <f>Vaccines!#REF!*10</f>
        <v>#REF!</v>
      </c>
      <c r="F109" s="33" t="e">
        <f>Vaccines!#REF!*2/20*1.11</f>
        <v>#REF!</v>
      </c>
      <c r="G109" s="33" t="e">
        <f>Vaccines!#REF!*2*1.25/10*1.11</f>
        <v>#REF!</v>
      </c>
      <c r="H109" s="33" t="e">
        <f t="shared" si="2"/>
        <v>#REF!</v>
      </c>
    </row>
    <row r="110" spans="2:8" ht="15.75" customHeight="1">
      <c r="B110" s="92">
        <v>105</v>
      </c>
      <c r="C110" s="19" t="e">
        <f>Demographics!#REF!</f>
        <v>#REF!</v>
      </c>
      <c r="D110" s="33" t="e">
        <f>Vaccines!#REF!*1.11</f>
        <v>#REF!</v>
      </c>
      <c r="E110" s="33" t="e">
        <f>Vaccines!#REF!*10</f>
        <v>#REF!</v>
      </c>
      <c r="F110" s="33" t="e">
        <f>Vaccines!#REF!*2/20*1.11</f>
        <v>#REF!</v>
      </c>
      <c r="G110" s="33" t="e">
        <f>Vaccines!#REF!*2*1.25/10*1.11</f>
        <v>#REF!</v>
      </c>
      <c r="H110" s="33" t="e">
        <f t="shared" si="2"/>
        <v>#REF!</v>
      </c>
    </row>
    <row r="111" spans="2:8" ht="15.75" customHeight="1">
      <c r="B111" s="92">
        <v>106</v>
      </c>
      <c r="C111" s="19" t="e">
        <f>Demographics!#REF!</f>
        <v>#REF!</v>
      </c>
      <c r="D111" s="33" t="e">
        <f>Vaccines!#REF!*1.11</f>
        <v>#REF!</v>
      </c>
      <c r="E111" s="33" t="e">
        <f>Vaccines!#REF!*10</f>
        <v>#REF!</v>
      </c>
      <c r="F111" s="33" t="e">
        <f>Vaccines!#REF!*2/20*1.11</f>
        <v>#REF!</v>
      </c>
      <c r="G111" s="33" t="e">
        <f>Vaccines!#REF!*2*1.25/10*1.11</f>
        <v>#REF!</v>
      </c>
      <c r="H111" s="33" t="e">
        <f t="shared" si="2"/>
        <v>#REF!</v>
      </c>
    </row>
    <row r="112" spans="2:8" ht="15.75" customHeight="1">
      <c r="B112" s="92">
        <v>107</v>
      </c>
      <c r="C112" s="19" t="e">
        <f>Demographics!#REF!</f>
        <v>#REF!</v>
      </c>
      <c r="D112" s="33" t="e">
        <f>Vaccines!#REF!*1.11</f>
        <v>#REF!</v>
      </c>
      <c r="E112" s="33" t="e">
        <f>Vaccines!#REF!*10</f>
        <v>#REF!</v>
      </c>
      <c r="F112" s="33" t="e">
        <f>Vaccines!#REF!*2/20*1.11</f>
        <v>#REF!</v>
      </c>
      <c r="G112" s="33" t="e">
        <f>Vaccines!#REF!*2*1.25/10*1.11</f>
        <v>#REF!</v>
      </c>
      <c r="H112" s="33" t="e">
        <f t="shared" si="2"/>
        <v>#REF!</v>
      </c>
    </row>
    <row r="113" spans="3:8" ht="15.75" customHeight="1">
      <c r="C113" s="19" t="e">
        <f>Demographics!#REF!</f>
        <v>#REF!</v>
      </c>
      <c r="D113" s="33" t="e">
        <f>Vaccines!#REF!*1.11</f>
        <v>#REF!</v>
      </c>
      <c r="E113" s="33" t="e">
        <f>Vaccines!#REF!*10</f>
        <v>#REF!</v>
      </c>
      <c r="F113" s="33" t="e">
        <f>Vaccines!#REF!*2/20*1.11</f>
        <v>#REF!</v>
      </c>
      <c r="G113" s="33" t="e">
        <f>Vaccines!#REF!*2*1.25/10*1.11</f>
        <v>#REF!</v>
      </c>
      <c r="H113" s="33" t="e">
        <f t="shared" si="2"/>
        <v>#REF!</v>
      </c>
    </row>
    <row r="114" spans="3:8" ht="15.75" customHeight="1">
      <c r="C114" s="19" t="e">
        <f>Demographics!#REF!</f>
        <v>#REF!</v>
      </c>
      <c r="D114" s="33" t="e">
        <f>Vaccines!#REF!*1.11</f>
        <v>#REF!</v>
      </c>
      <c r="E114" s="33" t="e">
        <f>Vaccines!#REF!*10</f>
        <v>#REF!</v>
      </c>
      <c r="F114" s="33" t="e">
        <f>Vaccines!#REF!*2/20*1.11</f>
        <v>#REF!</v>
      </c>
      <c r="G114" s="33" t="e">
        <f>Vaccines!#REF!*2*1.25/10*1.11</f>
        <v>#REF!</v>
      </c>
      <c r="H114" s="33" t="e">
        <f t="shared" si="2"/>
        <v>#REF!</v>
      </c>
    </row>
    <row r="115" spans="3:8" ht="15.75" customHeight="1">
      <c r="C115" s="19" t="e">
        <f>Demographics!#REF!</f>
        <v>#REF!</v>
      </c>
      <c r="D115" s="33" t="e">
        <f>Vaccines!#REF!*1.11</f>
        <v>#REF!</v>
      </c>
      <c r="E115" s="33" t="e">
        <f>Vaccines!#REF!*10</f>
        <v>#REF!</v>
      </c>
      <c r="F115" s="33" t="e">
        <f>Vaccines!#REF!*2/20*1.11</f>
        <v>#REF!</v>
      </c>
      <c r="G115" s="33" t="e">
        <f>Vaccines!#REF!*2*1.25/10*1.11</f>
        <v>#REF!</v>
      </c>
      <c r="H115" s="33" t="e">
        <f t="shared" si="2"/>
        <v>#REF!</v>
      </c>
    </row>
    <row r="116" spans="3:8" ht="15.75" customHeight="1">
      <c r="C116" s="19" t="e">
        <f>Demographics!#REF!</f>
        <v>#REF!</v>
      </c>
      <c r="D116" s="33" t="e">
        <f>Vaccines!#REF!*1.11</f>
        <v>#REF!</v>
      </c>
      <c r="E116" s="33" t="e">
        <f>Vaccines!#REF!*10</f>
        <v>#REF!</v>
      </c>
      <c r="F116" s="33" t="e">
        <f>Vaccines!#REF!*2/20*1.11</f>
        <v>#REF!</v>
      </c>
      <c r="G116" s="33" t="e">
        <f>Vaccines!#REF!*2*1.25/10*1.11</f>
        <v>#REF!</v>
      </c>
      <c r="H116" s="33" t="e">
        <f t="shared" si="2"/>
        <v>#REF!</v>
      </c>
    </row>
    <row r="117" spans="3:8" ht="15.75" customHeight="1">
      <c r="C117" s="19" t="e">
        <f>Demographics!#REF!</f>
        <v>#REF!</v>
      </c>
      <c r="D117" s="33" t="e">
        <f>Vaccines!#REF!*1.11</f>
        <v>#REF!</v>
      </c>
      <c r="E117" s="33" t="e">
        <f>Vaccines!#REF!*10</f>
        <v>#REF!</v>
      </c>
      <c r="F117" s="33" t="e">
        <f>Vaccines!#REF!*2/20*1.11</f>
        <v>#REF!</v>
      </c>
      <c r="G117" s="33" t="e">
        <f>Vaccines!#REF!*2*1.25/10*1.11</f>
        <v>#REF!</v>
      </c>
      <c r="H117" s="33" t="e">
        <f t="shared" si="2"/>
        <v>#REF!</v>
      </c>
    </row>
    <row r="118" spans="3:8" ht="15.75" customHeight="1"/>
    <row r="119" spans="3:8" ht="15.75" customHeight="1"/>
    <row r="120" spans="3:8" ht="15.75" customHeight="1"/>
    <row r="121" spans="3:8" ht="15.75" customHeight="1"/>
    <row r="122" spans="3:8" ht="15.75" customHeight="1"/>
    <row r="123" spans="3:8" ht="15.75" customHeight="1"/>
    <row r="124" spans="3:8" ht="15.75" customHeight="1"/>
    <row r="125" spans="3:8" ht="15.75" customHeight="1"/>
    <row r="126" spans="3:8" ht="15.75" customHeight="1"/>
    <row r="127" spans="3:8" ht="15.75" customHeight="1"/>
    <row r="128" spans="3: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</sheetData>
  <mergeCells count="7">
    <mergeCell ref="A4:A5"/>
    <mergeCell ref="A1:H1"/>
    <mergeCell ref="A2:H2"/>
    <mergeCell ref="B4:B5"/>
    <mergeCell ref="C4:C5"/>
    <mergeCell ref="D4:G4"/>
    <mergeCell ref="H4:H5"/>
  </mergeCells>
  <pageMargins left="0.7" right="0.7" top="0.75" bottom="0.75" header="0" footer="0"/>
  <pageSetup orientation="landscape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52"/>
  <sheetViews>
    <sheetView topLeftCell="E1" workbookViewId="0">
      <selection activeCell="I5" sqref="I5"/>
    </sheetView>
  </sheetViews>
  <sheetFormatPr defaultColWidth="14.453125" defaultRowHeight="15" customHeight="1"/>
  <cols>
    <col min="1" max="1" width="14.453125" style="56"/>
    <col min="2" max="2" width="8.7265625" customWidth="1"/>
    <col min="3" max="3" width="32.1796875" customWidth="1"/>
    <col min="4" max="5" width="24.453125" customWidth="1"/>
    <col min="6" max="6" width="45.81640625" customWidth="1"/>
    <col min="7" max="7" width="16" customWidth="1"/>
    <col min="8" max="8" width="8.81640625" bestFit="1" customWidth="1"/>
    <col min="9" max="9" width="60.1796875" customWidth="1"/>
    <col min="10" max="27" width="8.7265625" customWidth="1"/>
  </cols>
  <sheetData>
    <row r="1" spans="1:9" ht="14.5">
      <c r="A1" s="103" t="s">
        <v>277</v>
      </c>
      <c r="B1" s="103"/>
      <c r="C1" s="103"/>
      <c r="D1" s="103"/>
      <c r="E1" s="103"/>
      <c r="F1" s="103"/>
      <c r="G1" s="103"/>
      <c r="H1" s="103"/>
      <c r="I1" s="103"/>
    </row>
    <row r="2" spans="1:9" ht="14.5">
      <c r="A2" s="104" t="s">
        <v>278</v>
      </c>
      <c r="B2" s="104"/>
      <c r="C2" s="104"/>
      <c r="D2" s="104"/>
      <c r="E2" s="104"/>
      <c r="F2" s="104"/>
      <c r="G2" s="104"/>
      <c r="H2" s="104"/>
      <c r="I2" s="104"/>
    </row>
    <row r="3" spans="1:9" ht="14.5">
      <c r="C3" s="3"/>
    </row>
    <row r="4" spans="1:9" ht="30">
      <c r="A4" s="75" t="s">
        <v>388</v>
      </c>
      <c r="B4" s="93" t="s">
        <v>2</v>
      </c>
      <c r="C4" s="46" t="s">
        <v>3</v>
      </c>
      <c r="D4" s="46" t="s">
        <v>279</v>
      </c>
      <c r="E4" s="46" t="s">
        <v>280</v>
      </c>
      <c r="F4" s="46" t="s">
        <v>281</v>
      </c>
      <c r="G4" s="46" t="s">
        <v>282</v>
      </c>
      <c r="H4" s="46" t="s">
        <v>283</v>
      </c>
      <c r="I4" s="46" t="s">
        <v>284</v>
      </c>
    </row>
    <row r="5" spans="1:9" ht="15.75" customHeight="1">
      <c r="A5" s="74" t="s">
        <v>298</v>
      </c>
      <c r="B5" s="53">
        <v>1</v>
      </c>
      <c r="C5" s="57" t="s">
        <v>349</v>
      </c>
      <c r="D5" s="59" t="s">
        <v>377</v>
      </c>
      <c r="E5" s="53" t="s">
        <v>285</v>
      </c>
      <c r="F5" s="60" t="s">
        <v>420</v>
      </c>
      <c r="G5" s="53"/>
      <c r="H5" s="53"/>
      <c r="I5" s="53"/>
    </row>
    <row r="6" spans="1:9" ht="15.75" customHeight="1">
      <c r="A6" s="74" t="s">
        <v>298</v>
      </c>
      <c r="B6" s="53">
        <v>2</v>
      </c>
      <c r="C6" s="57" t="s">
        <v>350</v>
      </c>
      <c r="D6" s="59" t="s">
        <v>377</v>
      </c>
      <c r="E6" s="53" t="s">
        <v>285</v>
      </c>
      <c r="F6" s="60" t="s">
        <v>420</v>
      </c>
      <c r="G6" s="53"/>
      <c r="H6" s="53"/>
      <c r="I6" s="53"/>
    </row>
    <row r="7" spans="1:9" ht="15.75" customHeight="1">
      <c r="A7" s="74" t="s">
        <v>298</v>
      </c>
      <c r="B7" s="53">
        <v>3</v>
      </c>
      <c r="C7" s="57" t="s">
        <v>351</v>
      </c>
      <c r="D7" s="59" t="s">
        <v>377</v>
      </c>
      <c r="E7" s="53" t="s">
        <v>285</v>
      </c>
      <c r="F7" s="60" t="s">
        <v>420</v>
      </c>
      <c r="G7" s="58"/>
      <c r="H7" s="58"/>
      <c r="I7" s="58"/>
    </row>
    <row r="8" spans="1:9" ht="15.75" customHeight="1">
      <c r="A8" s="74" t="s">
        <v>298</v>
      </c>
      <c r="B8" s="53">
        <v>4</v>
      </c>
      <c r="C8" s="57" t="s">
        <v>352</v>
      </c>
      <c r="D8" s="59" t="s">
        <v>377</v>
      </c>
      <c r="E8" s="53" t="s">
        <v>285</v>
      </c>
      <c r="F8" s="60" t="s">
        <v>420</v>
      </c>
      <c r="G8" s="58"/>
      <c r="H8" s="58"/>
      <c r="I8" s="58"/>
    </row>
    <row r="9" spans="1:9" ht="15.75" customHeight="1">
      <c r="A9" s="74" t="s">
        <v>298</v>
      </c>
      <c r="B9" s="53">
        <v>5</v>
      </c>
      <c r="C9" s="57" t="s">
        <v>353</v>
      </c>
      <c r="D9" s="59" t="s">
        <v>377</v>
      </c>
      <c r="E9" s="53" t="s">
        <v>285</v>
      </c>
      <c r="F9" s="60" t="s">
        <v>420</v>
      </c>
      <c r="G9" s="58"/>
      <c r="H9" s="58"/>
      <c r="I9" s="58"/>
    </row>
    <row r="10" spans="1:9" ht="15.75" customHeight="1">
      <c r="A10" s="74" t="s">
        <v>298</v>
      </c>
      <c r="B10" s="53">
        <v>6</v>
      </c>
      <c r="C10" s="57" t="s">
        <v>354</v>
      </c>
      <c r="D10" s="59" t="s">
        <v>377</v>
      </c>
      <c r="E10" s="53" t="s">
        <v>285</v>
      </c>
      <c r="F10" s="60" t="s">
        <v>420</v>
      </c>
      <c r="G10" s="58"/>
      <c r="H10" s="58"/>
      <c r="I10" s="58"/>
    </row>
    <row r="11" spans="1:9" ht="15.75" customHeight="1">
      <c r="A11" s="74" t="s">
        <v>298</v>
      </c>
      <c r="B11" s="53">
        <v>7</v>
      </c>
      <c r="C11" s="57" t="s">
        <v>355</v>
      </c>
      <c r="D11" s="59" t="s">
        <v>377</v>
      </c>
      <c r="E11" s="53" t="s">
        <v>285</v>
      </c>
      <c r="F11" s="60" t="s">
        <v>420</v>
      </c>
      <c r="G11" s="58"/>
      <c r="H11" s="58"/>
      <c r="I11" s="58"/>
    </row>
    <row r="12" spans="1:9" ht="15.75" customHeight="1">
      <c r="A12" s="74" t="s">
        <v>298</v>
      </c>
      <c r="B12" s="53">
        <v>8</v>
      </c>
      <c r="C12" s="57" t="s">
        <v>356</v>
      </c>
      <c r="D12" s="59" t="s">
        <v>377</v>
      </c>
      <c r="E12" s="53" t="s">
        <v>285</v>
      </c>
      <c r="F12" s="60" t="s">
        <v>420</v>
      </c>
      <c r="G12" s="58"/>
      <c r="H12" s="58"/>
      <c r="I12" s="58"/>
    </row>
    <row r="13" spans="1:9" ht="15.75" customHeight="1">
      <c r="A13" s="74" t="s">
        <v>298</v>
      </c>
      <c r="B13" s="53">
        <v>9</v>
      </c>
      <c r="C13" s="57" t="s">
        <v>357</v>
      </c>
      <c r="D13" s="59" t="s">
        <v>133</v>
      </c>
      <c r="E13" s="53" t="s">
        <v>285</v>
      </c>
      <c r="F13" s="60" t="s">
        <v>420</v>
      </c>
      <c r="G13" s="58"/>
      <c r="H13" s="58"/>
      <c r="I13" s="58"/>
    </row>
    <row r="14" spans="1:9" ht="15.75" customHeight="1">
      <c r="A14" s="74" t="s">
        <v>298</v>
      </c>
      <c r="B14" s="53">
        <v>10</v>
      </c>
      <c r="C14" s="57" t="s">
        <v>358</v>
      </c>
      <c r="D14" s="59" t="s">
        <v>133</v>
      </c>
      <c r="E14" s="53" t="s">
        <v>285</v>
      </c>
      <c r="F14" s="60" t="s">
        <v>420</v>
      </c>
      <c r="G14" s="58"/>
      <c r="H14" s="58"/>
      <c r="I14" s="58"/>
    </row>
    <row r="15" spans="1:9" ht="15.75" customHeight="1">
      <c r="A15" s="74" t="s">
        <v>298</v>
      </c>
      <c r="B15" s="53">
        <v>11</v>
      </c>
      <c r="C15" s="57" t="s">
        <v>359</v>
      </c>
      <c r="D15" s="59" t="s">
        <v>419</v>
      </c>
      <c r="E15" s="53" t="s">
        <v>285</v>
      </c>
      <c r="F15" s="60" t="s">
        <v>420</v>
      </c>
      <c r="G15" s="58"/>
      <c r="H15" s="58"/>
      <c r="I15" s="58"/>
    </row>
    <row r="16" spans="1:9" ht="15.75" customHeight="1">
      <c r="A16" s="74" t="s">
        <v>298</v>
      </c>
      <c r="B16" s="53">
        <v>12</v>
      </c>
      <c r="C16" s="57" t="s">
        <v>360</v>
      </c>
      <c r="D16" s="59" t="s">
        <v>419</v>
      </c>
      <c r="E16" s="53" t="s">
        <v>285</v>
      </c>
      <c r="F16" s="60" t="s">
        <v>420</v>
      </c>
      <c r="G16" s="58"/>
      <c r="H16" s="58"/>
      <c r="I16" s="58"/>
    </row>
    <row r="17" spans="1:9" ht="15.75" customHeight="1">
      <c r="A17" s="74" t="s">
        <v>298</v>
      </c>
      <c r="B17" s="53">
        <v>13</v>
      </c>
      <c r="C17" s="57" t="s">
        <v>361</v>
      </c>
      <c r="D17" s="59" t="s">
        <v>419</v>
      </c>
      <c r="E17" s="53" t="s">
        <v>285</v>
      </c>
      <c r="F17" s="60" t="s">
        <v>420</v>
      </c>
      <c r="G17" s="58"/>
      <c r="H17" s="58"/>
      <c r="I17" s="58"/>
    </row>
    <row r="18" spans="1:9" ht="15.75" customHeight="1">
      <c r="A18" s="74" t="s">
        <v>298</v>
      </c>
      <c r="B18" s="53">
        <v>14</v>
      </c>
      <c r="C18" s="57" t="s">
        <v>362</v>
      </c>
      <c r="D18" s="59" t="s">
        <v>419</v>
      </c>
      <c r="E18" s="53" t="s">
        <v>285</v>
      </c>
      <c r="F18" s="60" t="s">
        <v>420</v>
      </c>
      <c r="G18" s="58"/>
      <c r="H18" s="58"/>
      <c r="I18" s="58"/>
    </row>
    <row r="19" spans="1:9" ht="15.75" customHeight="1">
      <c r="A19" s="74" t="s">
        <v>298</v>
      </c>
      <c r="B19" s="53">
        <v>15</v>
      </c>
      <c r="C19" s="57" t="s">
        <v>363</v>
      </c>
      <c r="D19" s="59" t="s">
        <v>419</v>
      </c>
      <c r="E19" s="53" t="s">
        <v>285</v>
      </c>
      <c r="F19" s="60" t="s">
        <v>420</v>
      </c>
      <c r="G19" s="58"/>
      <c r="H19" s="58"/>
      <c r="I19" s="58"/>
    </row>
    <row r="20" spans="1:9" ht="15.75" customHeight="1">
      <c r="A20" s="74" t="s">
        <v>298</v>
      </c>
      <c r="B20" s="53">
        <v>16</v>
      </c>
      <c r="C20" s="57" t="s">
        <v>364</v>
      </c>
      <c r="D20" s="59" t="s">
        <v>419</v>
      </c>
      <c r="E20" s="53" t="s">
        <v>285</v>
      </c>
      <c r="F20" s="60" t="s">
        <v>420</v>
      </c>
      <c r="G20" s="58"/>
      <c r="H20" s="58"/>
      <c r="I20" s="58"/>
    </row>
    <row r="21" spans="1:9" ht="15.75" customHeight="1">
      <c r="A21" s="74" t="s">
        <v>298</v>
      </c>
      <c r="B21" s="53">
        <v>17</v>
      </c>
      <c r="C21" s="57" t="s">
        <v>365</v>
      </c>
      <c r="D21" s="59" t="s">
        <v>419</v>
      </c>
      <c r="E21" s="53" t="s">
        <v>285</v>
      </c>
      <c r="F21" s="60" t="s">
        <v>420</v>
      </c>
      <c r="G21" s="58"/>
      <c r="H21" s="58"/>
      <c r="I21" s="58"/>
    </row>
    <row r="22" spans="1:9" ht="15.75" customHeight="1">
      <c r="A22" s="74" t="s">
        <v>298</v>
      </c>
      <c r="B22" s="53">
        <v>18</v>
      </c>
      <c r="C22" s="57" t="s">
        <v>366</v>
      </c>
      <c r="D22" s="59" t="s">
        <v>419</v>
      </c>
      <c r="E22" s="53" t="s">
        <v>285</v>
      </c>
      <c r="F22" s="60" t="s">
        <v>420</v>
      </c>
      <c r="G22" s="58"/>
      <c r="H22" s="58"/>
      <c r="I22" s="58"/>
    </row>
    <row r="23" spans="1:9" ht="15.75" customHeight="1">
      <c r="A23" s="74" t="s">
        <v>298</v>
      </c>
      <c r="B23" s="53">
        <v>19</v>
      </c>
      <c r="C23" s="57" t="s">
        <v>367</v>
      </c>
      <c r="D23" s="59" t="s">
        <v>133</v>
      </c>
      <c r="E23" s="53" t="s">
        <v>285</v>
      </c>
      <c r="F23" s="60" t="s">
        <v>420</v>
      </c>
      <c r="G23" s="58"/>
      <c r="H23" s="58"/>
      <c r="I23" s="58"/>
    </row>
    <row r="24" spans="1:9" ht="15.75" customHeight="1">
      <c r="A24" s="74" t="s">
        <v>298</v>
      </c>
      <c r="B24" s="53">
        <v>20</v>
      </c>
      <c r="C24" s="57" t="s">
        <v>368</v>
      </c>
      <c r="D24" s="59" t="s">
        <v>133</v>
      </c>
      <c r="E24" s="53" t="s">
        <v>285</v>
      </c>
      <c r="F24" s="60" t="s">
        <v>420</v>
      </c>
      <c r="G24" s="58"/>
      <c r="H24" s="58"/>
      <c r="I24" s="58"/>
    </row>
    <row r="25" spans="1:9" ht="15.75" customHeight="1">
      <c r="A25" s="74" t="s">
        <v>298</v>
      </c>
      <c r="B25" s="53">
        <v>21</v>
      </c>
      <c r="C25" s="57" t="s">
        <v>369</v>
      </c>
      <c r="D25" s="59" t="s">
        <v>133</v>
      </c>
      <c r="E25" s="53" t="s">
        <v>285</v>
      </c>
      <c r="F25" s="60" t="s">
        <v>420</v>
      </c>
      <c r="G25" s="58"/>
      <c r="H25" s="58"/>
      <c r="I25" s="58"/>
    </row>
    <row r="26" spans="1:9" ht="15.75" customHeight="1">
      <c r="A26" s="74" t="s">
        <v>298</v>
      </c>
      <c r="B26" s="53">
        <v>22</v>
      </c>
      <c r="C26" s="57" t="s">
        <v>370</v>
      </c>
      <c r="D26" s="59" t="s">
        <v>133</v>
      </c>
      <c r="E26" s="53" t="s">
        <v>285</v>
      </c>
      <c r="F26" s="60" t="s">
        <v>420</v>
      </c>
      <c r="G26" s="58"/>
      <c r="H26" s="58"/>
      <c r="I26" s="58"/>
    </row>
    <row r="27" spans="1:9" ht="15.75" customHeight="1">
      <c r="A27" s="74" t="s">
        <v>298</v>
      </c>
      <c r="B27" s="53">
        <v>23</v>
      </c>
      <c r="C27" s="57" t="s">
        <v>371</v>
      </c>
      <c r="D27" s="59" t="s">
        <v>133</v>
      </c>
      <c r="E27" s="53" t="s">
        <v>285</v>
      </c>
      <c r="F27" s="60" t="s">
        <v>420</v>
      </c>
      <c r="G27" s="58"/>
      <c r="H27" s="58"/>
      <c r="I27" s="58"/>
    </row>
    <row r="28" spans="1:9" ht="15.75" customHeight="1">
      <c r="A28" s="74" t="s">
        <v>298</v>
      </c>
      <c r="B28" s="53">
        <v>24</v>
      </c>
      <c r="C28" s="57" t="s">
        <v>372</v>
      </c>
      <c r="D28" s="59" t="s">
        <v>133</v>
      </c>
      <c r="E28" s="53" t="s">
        <v>285</v>
      </c>
      <c r="F28" s="60" t="s">
        <v>420</v>
      </c>
      <c r="G28" s="58"/>
      <c r="H28" s="58"/>
      <c r="I28" s="58"/>
    </row>
    <row r="29" spans="1:9" ht="15.75" customHeight="1">
      <c r="A29" s="74" t="s">
        <v>298</v>
      </c>
      <c r="B29" s="53">
        <v>25</v>
      </c>
      <c r="C29" s="57" t="s">
        <v>373</v>
      </c>
      <c r="D29" s="59" t="s">
        <v>131</v>
      </c>
      <c r="E29" s="53" t="s">
        <v>285</v>
      </c>
      <c r="F29" s="60" t="s">
        <v>420</v>
      </c>
      <c r="G29" s="58"/>
      <c r="H29" s="58"/>
      <c r="I29" s="58"/>
    </row>
    <row r="30" spans="1:9" ht="15.75" customHeight="1">
      <c r="A30" s="74" t="s">
        <v>298</v>
      </c>
      <c r="B30" s="53">
        <v>26</v>
      </c>
      <c r="C30" s="57" t="s">
        <v>374</v>
      </c>
      <c r="D30" s="59" t="s">
        <v>131</v>
      </c>
      <c r="E30" s="53" t="s">
        <v>285</v>
      </c>
      <c r="F30" s="60" t="s">
        <v>420</v>
      </c>
      <c r="G30" s="58"/>
      <c r="H30" s="58"/>
      <c r="I30" s="58"/>
    </row>
    <row r="31" spans="1:9" ht="15.75" customHeight="1">
      <c r="A31" s="74" t="s">
        <v>298</v>
      </c>
      <c r="B31" s="53">
        <v>27</v>
      </c>
      <c r="C31" s="57" t="s">
        <v>375</v>
      </c>
      <c r="D31" s="59" t="s">
        <v>131</v>
      </c>
      <c r="E31" s="53" t="s">
        <v>285</v>
      </c>
      <c r="F31" s="60" t="s">
        <v>420</v>
      </c>
      <c r="G31" s="58"/>
      <c r="H31" s="58"/>
      <c r="I31" s="58"/>
    </row>
    <row r="32" spans="1:9" ht="15.75" customHeight="1">
      <c r="A32" s="74" t="s">
        <v>298</v>
      </c>
      <c r="B32" s="53">
        <v>28</v>
      </c>
      <c r="C32" s="57" t="s">
        <v>376</v>
      </c>
      <c r="D32" s="59" t="s">
        <v>131</v>
      </c>
      <c r="E32" s="53" t="s">
        <v>285</v>
      </c>
      <c r="F32" s="60" t="s">
        <v>420</v>
      </c>
      <c r="G32" s="58"/>
      <c r="H32" s="58"/>
      <c r="I32" s="58"/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</sheetData>
  <mergeCells count="2">
    <mergeCell ref="A1:I1"/>
    <mergeCell ref="A2:I2"/>
  </mergeCells>
  <pageMargins left="0.7" right="0.7" top="0.75" bottom="0.75" header="0" footer="0"/>
  <pageSetup orientation="landscape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16"/>
  <sheetViews>
    <sheetView tabSelected="1" workbookViewId="0">
      <selection activeCell="D13" sqref="D13"/>
    </sheetView>
  </sheetViews>
  <sheetFormatPr defaultColWidth="14.453125" defaultRowHeight="15" customHeight="1"/>
  <cols>
    <col min="1" max="1" width="14.453125" style="56"/>
    <col min="2" max="2" width="8.7265625" customWidth="1"/>
    <col min="3" max="4" width="22.26953125" customWidth="1"/>
    <col min="5" max="5" width="15.26953125" customWidth="1"/>
    <col min="6" max="6" width="23.453125" customWidth="1"/>
    <col min="7" max="7" width="24.1796875" customWidth="1"/>
    <col min="8" max="8" width="28.7265625" customWidth="1"/>
    <col min="9" max="27" width="8.7265625" customWidth="1"/>
  </cols>
  <sheetData>
    <row r="1" spans="1:27" ht="14.5">
      <c r="A1" s="103" t="s">
        <v>286</v>
      </c>
      <c r="B1" s="103"/>
      <c r="C1" s="103"/>
      <c r="D1" s="103"/>
      <c r="E1" s="103"/>
      <c r="F1" s="103"/>
      <c r="G1" s="103"/>
      <c r="H1" s="103"/>
    </row>
    <row r="2" spans="1:27" ht="14.5">
      <c r="A2" s="104" t="s">
        <v>398</v>
      </c>
      <c r="B2" s="104"/>
      <c r="C2" s="104"/>
      <c r="D2" s="104"/>
      <c r="E2" s="104"/>
      <c r="F2" s="104"/>
      <c r="G2" s="104"/>
      <c r="H2" s="104"/>
    </row>
    <row r="3" spans="1:27" ht="14.5">
      <c r="C3" s="3"/>
    </row>
    <row r="4" spans="1:27" ht="29">
      <c r="A4" s="75" t="s">
        <v>388</v>
      </c>
      <c r="B4" s="81" t="s">
        <v>2</v>
      </c>
      <c r="C4" s="30" t="s">
        <v>256</v>
      </c>
      <c r="D4" s="30" t="s">
        <v>287</v>
      </c>
      <c r="E4" s="30" t="s">
        <v>280</v>
      </c>
      <c r="F4" s="30" t="s">
        <v>288</v>
      </c>
      <c r="G4" s="30" t="s">
        <v>289</v>
      </c>
      <c r="H4" s="30" t="s">
        <v>290</v>
      </c>
    </row>
    <row r="5" spans="1:27" ht="15.75" customHeight="1">
      <c r="A5" s="74" t="s">
        <v>298</v>
      </c>
      <c r="B5" s="54">
        <v>1</v>
      </c>
      <c r="C5" s="19" t="str">
        <f>Demographics!D7</f>
        <v>CTC-1</v>
      </c>
      <c r="D5" s="19" t="str">
        <f>HR!J5</f>
        <v>Noman Nazir</v>
      </c>
      <c r="E5" s="19" t="s">
        <v>291</v>
      </c>
      <c r="F5" s="19" t="s">
        <v>292</v>
      </c>
      <c r="G5" s="19" t="str">
        <f t="shared" ref="G5:G32" si="0">C5</f>
        <v>CTC-1</v>
      </c>
      <c r="H5" s="19"/>
    </row>
    <row r="6" spans="1:27" ht="15.75" customHeight="1">
      <c r="A6" s="74" t="s">
        <v>298</v>
      </c>
      <c r="B6" s="54">
        <v>2</v>
      </c>
      <c r="C6" s="19" t="str">
        <f>Demographics!D8</f>
        <v>CTC-2</v>
      </c>
      <c r="D6" s="19" t="str">
        <f>HR!J6</f>
        <v>Ghulam Akbar</v>
      </c>
      <c r="E6" s="19" t="s">
        <v>291</v>
      </c>
      <c r="F6" s="19" t="s">
        <v>292</v>
      </c>
      <c r="G6" s="19" t="str">
        <f t="shared" si="0"/>
        <v>CTC-2</v>
      </c>
      <c r="H6" s="19"/>
    </row>
    <row r="7" spans="1:27" ht="15.75" customHeight="1">
      <c r="A7" s="74" t="s">
        <v>298</v>
      </c>
      <c r="B7" s="54">
        <v>3</v>
      </c>
      <c r="C7" s="19" t="str">
        <f>Demographics!D9</f>
        <v>CTC-3</v>
      </c>
      <c r="D7" s="19" t="str">
        <f>HR!J7</f>
        <v>M Shafique</v>
      </c>
      <c r="E7" s="19" t="s">
        <v>291</v>
      </c>
      <c r="F7" s="19" t="s">
        <v>292</v>
      </c>
      <c r="G7" s="19" t="str">
        <f t="shared" si="0"/>
        <v>CTC-3</v>
      </c>
      <c r="H7" s="19"/>
    </row>
    <row r="8" spans="1:27" ht="15.75" customHeight="1">
      <c r="A8" s="74" t="s">
        <v>298</v>
      </c>
      <c r="B8" s="54">
        <v>4</v>
      </c>
      <c r="C8" s="19" t="str">
        <f>Demographics!D10</f>
        <v>CTC-4</v>
      </c>
      <c r="D8" s="19" t="str">
        <f>HR!J8</f>
        <v>M Saqlain Raza</v>
      </c>
      <c r="E8" s="19" t="s">
        <v>291</v>
      </c>
      <c r="F8" s="19" t="s">
        <v>292</v>
      </c>
      <c r="G8" s="19" t="str">
        <f t="shared" si="0"/>
        <v>CTC-4</v>
      </c>
      <c r="H8" s="19"/>
    </row>
    <row r="9" spans="1:27" ht="15.75" customHeight="1">
      <c r="A9" s="74" t="s">
        <v>298</v>
      </c>
      <c r="B9" s="54">
        <v>5</v>
      </c>
      <c r="C9" s="19" t="str">
        <f>Demographics!D11</f>
        <v>CTC-5</v>
      </c>
      <c r="D9" s="19" t="str">
        <f>HR!J9</f>
        <v>M Shaban</v>
      </c>
      <c r="E9" s="19" t="s">
        <v>291</v>
      </c>
      <c r="F9" s="19" t="s">
        <v>292</v>
      </c>
      <c r="G9" s="19" t="str">
        <f t="shared" si="0"/>
        <v>CTC-5</v>
      </c>
      <c r="H9" s="19"/>
    </row>
    <row r="10" spans="1:27" ht="15.75" customHeight="1">
      <c r="A10" s="74" t="s">
        <v>298</v>
      </c>
      <c r="B10" s="54">
        <v>6</v>
      </c>
      <c r="C10" s="19" t="str">
        <f>Demographics!D12</f>
        <v>CTC-6</v>
      </c>
      <c r="D10" s="19" t="str">
        <f>HR!J10</f>
        <v>Nill</v>
      </c>
      <c r="E10" s="19" t="s">
        <v>291</v>
      </c>
      <c r="F10" s="19" t="s">
        <v>292</v>
      </c>
      <c r="G10" s="19" t="str">
        <f t="shared" si="0"/>
        <v>CTC-6</v>
      </c>
      <c r="H10" s="19"/>
    </row>
    <row r="11" spans="1:27" ht="15.75" customHeight="1">
      <c r="A11" s="74" t="s">
        <v>298</v>
      </c>
      <c r="B11" s="54">
        <v>7</v>
      </c>
      <c r="C11" s="19" t="str">
        <f>Demographics!D13</f>
        <v>CTC-7</v>
      </c>
      <c r="D11" s="19" t="str">
        <f>HR!J11</f>
        <v>Matloob Hussain</v>
      </c>
      <c r="E11" s="19" t="s">
        <v>291</v>
      </c>
      <c r="F11" s="19" t="s">
        <v>292</v>
      </c>
      <c r="G11" s="19" t="str">
        <f t="shared" si="0"/>
        <v>CTC-7</v>
      </c>
      <c r="H11" s="19"/>
    </row>
    <row r="12" spans="1:27" ht="15.75" customHeight="1">
      <c r="A12" s="74" t="s">
        <v>298</v>
      </c>
      <c r="B12" s="54">
        <v>8</v>
      </c>
      <c r="C12" s="19" t="str">
        <f>Demographics!D14</f>
        <v>CTC-8</v>
      </c>
      <c r="D12" s="19" t="str">
        <f>HR!J12</f>
        <v>M Rafique</v>
      </c>
      <c r="E12" s="19" t="s">
        <v>291</v>
      </c>
      <c r="F12" s="19" t="s">
        <v>292</v>
      </c>
      <c r="G12" s="19" t="str">
        <f t="shared" si="0"/>
        <v>CTC-8</v>
      </c>
      <c r="H12" s="19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</row>
    <row r="13" spans="1:27" ht="15.75" customHeight="1">
      <c r="A13" s="74" t="s">
        <v>298</v>
      </c>
      <c r="B13" s="54">
        <v>9</v>
      </c>
      <c r="C13" s="19" t="str">
        <f>Demographics!D15</f>
        <v>CTC-9</v>
      </c>
      <c r="D13" s="19" t="str">
        <f>HR!J13</f>
        <v>Abid Hussain</v>
      </c>
      <c r="E13" s="19" t="s">
        <v>291</v>
      </c>
      <c r="F13" s="19" t="s">
        <v>292</v>
      </c>
      <c r="G13" s="19" t="str">
        <f t="shared" si="0"/>
        <v>CTC-9</v>
      </c>
      <c r="H13" s="19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</row>
    <row r="14" spans="1:27" ht="15.75" customHeight="1">
      <c r="A14" s="74" t="s">
        <v>298</v>
      </c>
      <c r="B14" s="54">
        <v>10</v>
      </c>
      <c r="C14" s="19" t="str">
        <f>Demographics!D16</f>
        <v>CTC-10</v>
      </c>
      <c r="D14" s="19" t="str">
        <f>HR!J14</f>
        <v>Bilal Ahmed</v>
      </c>
      <c r="E14" s="19" t="s">
        <v>291</v>
      </c>
      <c r="F14" s="19" t="s">
        <v>292</v>
      </c>
      <c r="G14" s="19" t="str">
        <f t="shared" si="0"/>
        <v>CTC-10</v>
      </c>
      <c r="H14" s="19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</row>
    <row r="15" spans="1:27" ht="15.75" customHeight="1">
      <c r="A15" s="74" t="s">
        <v>298</v>
      </c>
      <c r="B15" s="54">
        <v>11</v>
      </c>
      <c r="C15" s="19" t="str">
        <f>Demographics!D17</f>
        <v>CTR-1</v>
      </c>
      <c r="D15" s="19" t="str">
        <f>HR!J15</f>
        <v>Muhammad Abbas</v>
      </c>
      <c r="E15" s="19" t="s">
        <v>291</v>
      </c>
      <c r="F15" s="19" t="s">
        <v>292</v>
      </c>
      <c r="G15" s="19" t="str">
        <f t="shared" si="0"/>
        <v>CTR-1</v>
      </c>
      <c r="H15" s="19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</row>
    <row r="16" spans="1:27" ht="15.75" customHeight="1">
      <c r="A16" s="74" t="s">
        <v>298</v>
      </c>
      <c r="B16" s="54">
        <v>12</v>
      </c>
      <c r="C16" s="19" t="str">
        <f>Demographics!D18</f>
        <v>CTR-2</v>
      </c>
      <c r="D16" s="19" t="str">
        <f>HR!J16</f>
        <v>Khuram Shahzad</v>
      </c>
      <c r="E16" s="19" t="s">
        <v>291</v>
      </c>
      <c r="F16" s="19" t="s">
        <v>292</v>
      </c>
      <c r="G16" s="19" t="str">
        <f t="shared" si="0"/>
        <v>CTR-2</v>
      </c>
      <c r="H16" s="19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</row>
    <row r="17" spans="1:27" ht="15.75" customHeight="1">
      <c r="A17" s="74" t="s">
        <v>298</v>
      </c>
      <c r="B17" s="54">
        <v>13</v>
      </c>
      <c r="C17" s="19" t="str">
        <f>Demographics!D19</f>
        <v>CTR-3</v>
      </c>
      <c r="D17" s="19" t="str">
        <f>HR!J17</f>
        <v>Adil Mehboob</v>
      </c>
      <c r="E17" s="19" t="s">
        <v>291</v>
      </c>
      <c r="F17" s="19" t="s">
        <v>292</v>
      </c>
      <c r="G17" s="19" t="str">
        <f t="shared" si="0"/>
        <v>CTR-3</v>
      </c>
      <c r="H17" s="19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</row>
    <row r="18" spans="1:27" ht="15.75" customHeight="1">
      <c r="A18" s="74" t="s">
        <v>298</v>
      </c>
      <c r="B18" s="54">
        <v>14</v>
      </c>
      <c r="C18" s="19" t="str">
        <f>Demographics!D20</f>
        <v>CTR-4</v>
      </c>
      <c r="D18" s="19" t="str">
        <f>HR!J18</f>
        <v>Tahir Iqbal</v>
      </c>
      <c r="E18" s="19" t="s">
        <v>291</v>
      </c>
      <c r="F18" s="19" t="s">
        <v>292</v>
      </c>
      <c r="G18" s="19" t="str">
        <f t="shared" si="0"/>
        <v>CTR-4</v>
      </c>
      <c r="H18" s="19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</row>
    <row r="19" spans="1:27" ht="15.75" customHeight="1">
      <c r="A19" s="74" t="s">
        <v>298</v>
      </c>
      <c r="B19" s="54">
        <v>15</v>
      </c>
      <c r="C19" s="19" t="str">
        <f>Demographics!D21</f>
        <v>CTR-5</v>
      </c>
      <c r="D19" s="19" t="str">
        <f>HR!J19</f>
        <v>Arslan Ali</v>
      </c>
      <c r="E19" s="19" t="s">
        <v>291</v>
      </c>
      <c r="F19" s="19" t="s">
        <v>292</v>
      </c>
      <c r="G19" s="19" t="str">
        <f t="shared" si="0"/>
        <v>CTR-5</v>
      </c>
      <c r="H19" s="19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</row>
    <row r="20" spans="1:27" ht="15.75" customHeight="1">
      <c r="A20" s="74" t="s">
        <v>298</v>
      </c>
      <c r="B20" s="54">
        <v>16</v>
      </c>
      <c r="C20" s="19" t="str">
        <f>Demographics!D22</f>
        <v>CTR-6</v>
      </c>
      <c r="D20" s="19" t="str">
        <f>HR!J20</f>
        <v>Sher Bahadar</v>
      </c>
      <c r="E20" s="19" t="s">
        <v>291</v>
      </c>
      <c r="F20" s="19" t="s">
        <v>292</v>
      </c>
      <c r="G20" s="19" t="str">
        <f t="shared" si="0"/>
        <v>CTR-6</v>
      </c>
      <c r="H20" s="19"/>
    </row>
    <row r="21" spans="1:27" ht="15.75" customHeight="1">
      <c r="A21" s="74" t="s">
        <v>298</v>
      </c>
      <c r="B21" s="54">
        <v>17</v>
      </c>
      <c r="C21" s="19" t="str">
        <f>Demographics!D23</f>
        <v>CTR-7</v>
      </c>
      <c r="D21" s="19" t="str">
        <f>HR!J21</f>
        <v>Tayyab Qamar</v>
      </c>
      <c r="E21" s="19" t="s">
        <v>291</v>
      </c>
      <c r="F21" s="19" t="s">
        <v>292</v>
      </c>
      <c r="G21" s="19" t="str">
        <f t="shared" si="0"/>
        <v>CTR-7</v>
      </c>
      <c r="H21" s="19"/>
    </row>
    <row r="22" spans="1:27" ht="15.75" customHeight="1">
      <c r="A22" s="74" t="s">
        <v>298</v>
      </c>
      <c r="B22" s="54">
        <v>18</v>
      </c>
      <c r="C22" s="19" t="str">
        <f>Demographics!D24</f>
        <v>CTR-8</v>
      </c>
      <c r="D22" s="19" t="str">
        <f>HR!J22</f>
        <v>Arif Khattak</v>
      </c>
      <c r="E22" s="19" t="s">
        <v>291</v>
      </c>
      <c r="F22" s="19" t="s">
        <v>292</v>
      </c>
      <c r="G22" s="19" t="str">
        <f t="shared" si="0"/>
        <v>CTR-8</v>
      </c>
      <c r="H22" s="19"/>
    </row>
    <row r="23" spans="1:27" ht="15.75" customHeight="1">
      <c r="A23" s="74" t="s">
        <v>298</v>
      </c>
      <c r="B23" s="54">
        <v>19</v>
      </c>
      <c r="C23" s="19" t="str">
        <f>Demographics!D25</f>
        <v>CTR-9</v>
      </c>
      <c r="D23" s="19" t="str">
        <f>HR!J23</f>
        <v>Mehtab ur Rehman</v>
      </c>
      <c r="E23" s="19" t="s">
        <v>291</v>
      </c>
      <c r="F23" s="19" t="s">
        <v>292</v>
      </c>
      <c r="G23" s="19" t="str">
        <f t="shared" si="0"/>
        <v>CTR-9</v>
      </c>
      <c r="H23" s="19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</row>
    <row r="24" spans="1:27" ht="15.75" customHeight="1">
      <c r="A24" s="74" t="s">
        <v>298</v>
      </c>
      <c r="B24" s="54">
        <v>20</v>
      </c>
      <c r="C24" s="19" t="str">
        <f>Demographics!D26</f>
        <v>CTR-10</v>
      </c>
      <c r="D24" s="19" t="str">
        <f>HR!J24</f>
        <v>Khuram Shahzad</v>
      </c>
      <c r="E24" s="19" t="s">
        <v>291</v>
      </c>
      <c r="F24" s="19" t="s">
        <v>292</v>
      </c>
      <c r="G24" s="19" t="str">
        <f t="shared" si="0"/>
        <v>CTR-10</v>
      </c>
      <c r="H24" s="19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</row>
    <row r="25" spans="1:27" ht="15.75" customHeight="1">
      <c r="A25" s="74" t="s">
        <v>298</v>
      </c>
      <c r="B25" s="54">
        <v>21</v>
      </c>
      <c r="C25" s="19" t="str">
        <f>Demographics!D27</f>
        <v>CTR-11</v>
      </c>
      <c r="D25" s="19" t="str">
        <f>HR!J25</f>
        <v>Sadia Yaqoob</v>
      </c>
      <c r="E25" s="19" t="s">
        <v>291</v>
      </c>
      <c r="F25" s="19" t="s">
        <v>292</v>
      </c>
      <c r="G25" s="19" t="str">
        <f t="shared" si="0"/>
        <v>CTR-11</v>
      </c>
      <c r="H25" s="19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</row>
    <row r="26" spans="1:27" ht="15.75" customHeight="1">
      <c r="A26" s="74" t="s">
        <v>298</v>
      </c>
      <c r="B26" s="54">
        <v>22</v>
      </c>
      <c r="C26" s="19" t="str">
        <f>Demographics!D28</f>
        <v>CTR-12</v>
      </c>
      <c r="D26" s="19" t="str">
        <f>HR!J26</f>
        <v>Zeeshan Abbas</v>
      </c>
      <c r="E26" s="19" t="s">
        <v>291</v>
      </c>
      <c r="F26" s="19" t="s">
        <v>292</v>
      </c>
      <c r="G26" s="19" t="str">
        <f t="shared" si="0"/>
        <v>CTR-12</v>
      </c>
      <c r="H26" s="19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</row>
    <row r="27" spans="1:27" ht="15.75" customHeight="1">
      <c r="A27" s="74" t="s">
        <v>298</v>
      </c>
      <c r="B27" s="54">
        <v>23</v>
      </c>
      <c r="C27" s="19" t="str">
        <f>Demographics!D29</f>
        <v>CTR-13</v>
      </c>
      <c r="D27" s="19" t="str">
        <f>HR!J27</f>
        <v>Javed Iqbal</v>
      </c>
      <c r="E27" s="19" t="s">
        <v>291</v>
      </c>
      <c r="F27" s="19" t="s">
        <v>292</v>
      </c>
      <c r="G27" s="19" t="str">
        <f t="shared" si="0"/>
        <v>CTR-13</v>
      </c>
      <c r="H27" s="19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</row>
    <row r="28" spans="1:27" ht="15.75" customHeight="1">
      <c r="A28" s="74" t="s">
        <v>298</v>
      </c>
      <c r="B28" s="54">
        <v>24</v>
      </c>
      <c r="C28" s="19" t="str">
        <f>Demographics!D30</f>
        <v>CTR-14</v>
      </c>
      <c r="D28" s="19" t="str">
        <f>HR!J28</f>
        <v>Raheel Abbas</v>
      </c>
      <c r="E28" s="19" t="s">
        <v>291</v>
      </c>
      <c r="F28" s="19" t="s">
        <v>292</v>
      </c>
      <c r="G28" s="19" t="str">
        <f t="shared" si="0"/>
        <v>CTR-14</v>
      </c>
      <c r="H28" s="19"/>
    </row>
    <row r="29" spans="1:27" ht="15.75" customHeight="1">
      <c r="A29" s="74" t="s">
        <v>298</v>
      </c>
      <c r="B29" s="54">
        <v>25</v>
      </c>
      <c r="C29" s="19" t="str">
        <f>Demographics!D31</f>
        <v>CTR-15</v>
      </c>
      <c r="D29" s="19" t="str">
        <f>HR!J29</f>
        <v>Sitara Rustam</v>
      </c>
      <c r="E29" s="19" t="s">
        <v>291</v>
      </c>
      <c r="F29" s="19" t="s">
        <v>292</v>
      </c>
      <c r="G29" s="19" t="str">
        <f t="shared" si="0"/>
        <v>CTR-15</v>
      </c>
      <c r="H29" s="19"/>
    </row>
    <row r="30" spans="1:27" ht="15.75" customHeight="1">
      <c r="A30" s="74" t="s">
        <v>298</v>
      </c>
      <c r="B30" s="54">
        <v>26</v>
      </c>
      <c r="C30" s="19" t="str">
        <f>Demographics!D32</f>
        <v>CTR-16</v>
      </c>
      <c r="D30" s="19" t="str">
        <f>HR!J30</f>
        <v>Aqib Khan</v>
      </c>
      <c r="E30" s="19" t="s">
        <v>291</v>
      </c>
      <c r="F30" s="19" t="s">
        <v>292</v>
      </c>
      <c r="G30" s="19" t="str">
        <f t="shared" si="0"/>
        <v>CTR-16</v>
      </c>
      <c r="H30" s="19"/>
    </row>
    <row r="31" spans="1:27" ht="15.75" customHeight="1">
      <c r="A31" s="74" t="s">
        <v>298</v>
      </c>
      <c r="B31" s="54">
        <v>27</v>
      </c>
      <c r="C31" s="19" t="str">
        <f>Demographics!D33</f>
        <v>CTR-17</v>
      </c>
      <c r="D31" s="19" t="str">
        <f>HR!J31</f>
        <v>Nill</v>
      </c>
      <c r="E31" s="19" t="s">
        <v>291</v>
      </c>
      <c r="F31" s="19" t="s">
        <v>292</v>
      </c>
      <c r="G31" s="19" t="str">
        <f t="shared" si="0"/>
        <v>CTR-17</v>
      </c>
      <c r="H31" s="19"/>
    </row>
    <row r="32" spans="1:27" ht="15.75" customHeight="1">
      <c r="A32" s="74" t="s">
        <v>298</v>
      </c>
      <c r="B32" s="54">
        <v>28</v>
      </c>
      <c r="C32" s="19" t="str">
        <f>Demographics!D34</f>
        <v>CTR-18</v>
      </c>
      <c r="D32" s="19" t="str">
        <f>HR!J32</f>
        <v>Nill</v>
      </c>
      <c r="E32" s="19" t="s">
        <v>291</v>
      </c>
      <c r="F32" s="19" t="s">
        <v>292</v>
      </c>
      <c r="G32" s="19" t="str">
        <f t="shared" si="0"/>
        <v>CTR-18</v>
      </c>
      <c r="H32" s="19"/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</sheetData>
  <mergeCells count="2">
    <mergeCell ref="A1:H1"/>
    <mergeCell ref="A2:H2"/>
  </mergeCells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755"/>
  <sheetViews>
    <sheetView topLeftCell="L1" workbookViewId="0">
      <pane ySplit="4" topLeftCell="A18" activePane="bottomLeft" state="frozen"/>
      <selection pane="bottomLeft" activeCell="T32" sqref="T32"/>
    </sheetView>
  </sheetViews>
  <sheetFormatPr defaultColWidth="14.453125" defaultRowHeight="15" customHeight="1"/>
  <cols>
    <col min="1" max="1" width="12.1796875" customWidth="1"/>
    <col min="2" max="2" width="5.7265625" customWidth="1"/>
    <col min="3" max="3" width="15.7265625" customWidth="1"/>
    <col min="4" max="4" width="21.7265625" customWidth="1"/>
    <col min="5" max="5" width="23" customWidth="1"/>
    <col min="6" max="6" width="15.7265625" customWidth="1"/>
    <col min="7" max="7" width="18.54296875" customWidth="1"/>
    <col min="8" max="8" width="15.7265625" customWidth="1"/>
    <col min="9" max="9" width="19.54296875" customWidth="1"/>
    <col min="10" max="10" width="25" customWidth="1"/>
    <col min="11" max="11" width="20.26953125" customWidth="1"/>
    <col min="12" max="12" width="20.453125" customWidth="1"/>
    <col min="13" max="13" width="21.1796875" customWidth="1"/>
    <col min="14" max="31" width="15.7265625" customWidth="1"/>
    <col min="32" max="33" width="8.7265625" customWidth="1"/>
    <col min="34" max="36" width="12.81640625" customWidth="1"/>
    <col min="37" max="39" width="8.7265625" customWidth="1"/>
  </cols>
  <sheetData>
    <row r="1" spans="1:39" ht="14.5">
      <c r="A1" s="99" t="s">
        <v>52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</row>
    <row r="2" spans="1:39" ht="14.5">
      <c r="A2" s="100" t="str">
        <f>Demographics!A2</f>
        <v>District:RAWALPINDI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</row>
    <row r="3" spans="1:39" ht="14.5">
      <c r="A3" s="68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</row>
    <row r="4" spans="1:39" ht="43.5">
      <c r="A4" s="80" t="s">
        <v>1</v>
      </c>
      <c r="B4" s="18" t="s">
        <v>2</v>
      </c>
      <c r="C4" s="18" t="s">
        <v>3</v>
      </c>
      <c r="D4" s="18" t="s">
        <v>53</v>
      </c>
      <c r="E4" s="18" t="s">
        <v>54</v>
      </c>
      <c r="F4" s="18" t="s">
        <v>55</v>
      </c>
      <c r="G4" s="18" t="s">
        <v>56</v>
      </c>
      <c r="H4" s="18" t="s">
        <v>57</v>
      </c>
      <c r="I4" s="18" t="s">
        <v>58</v>
      </c>
      <c r="J4" s="18" t="s">
        <v>59</v>
      </c>
      <c r="K4" s="18" t="s">
        <v>60</v>
      </c>
      <c r="L4" s="18" t="s">
        <v>61</v>
      </c>
      <c r="M4" s="18" t="s">
        <v>62</v>
      </c>
      <c r="N4" s="18" t="s">
        <v>63</v>
      </c>
      <c r="O4" s="18" t="s">
        <v>64</v>
      </c>
      <c r="P4" s="18" t="s">
        <v>64</v>
      </c>
      <c r="Q4" s="18" t="s">
        <v>64</v>
      </c>
      <c r="R4" s="18" t="s">
        <v>64</v>
      </c>
      <c r="S4" s="18" t="s">
        <v>64</v>
      </c>
      <c r="T4" s="18" t="s">
        <v>64</v>
      </c>
      <c r="U4" s="18" t="s">
        <v>64</v>
      </c>
      <c r="V4" s="18" t="s">
        <v>64</v>
      </c>
      <c r="W4" s="18" t="s">
        <v>64</v>
      </c>
      <c r="X4" s="18" t="s">
        <v>64</v>
      </c>
      <c r="Y4" s="18" t="s">
        <v>64</v>
      </c>
      <c r="Z4" s="18" t="s">
        <v>64</v>
      </c>
      <c r="AA4" s="18" t="s">
        <v>64</v>
      </c>
      <c r="AB4" s="18" t="s">
        <v>64</v>
      </c>
      <c r="AC4" s="18" t="s">
        <v>64</v>
      </c>
      <c r="AD4" s="18" t="s">
        <v>64</v>
      </c>
      <c r="AE4" s="18" t="s">
        <v>64</v>
      </c>
      <c r="AF4" s="18" t="s">
        <v>64</v>
      </c>
      <c r="AG4" s="18" t="s">
        <v>64</v>
      </c>
      <c r="AH4" s="18" t="s">
        <v>64</v>
      </c>
      <c r="AI4" s="18" t="s">
        <v>64</v>
      </c>
      <c r="AJ4" s="18" t="s">
        <v>65</v>
      </c>
      <c r="AK4" s="19"/>
    </row>
    <row r="5" spans="1:39" ht="15.75" customHeight="1">
      <c r="A5" s="19" t="str">
        <f>Demographics!A7</f>
        <v>RWP Cantt</v>
      </c>
      <c r="B5" s="20">
        <v>1</v>
      </c>
      <c r="C5" s="21" t="str">
        <f>Demographics!C7</f>
        <v>CTC-1</v>
      </c>
      <c r="D5" s="20" t="s">
        <v>67</v>
      </c>
      <c r="E5" s="20" t="s">
        <v>67</v>
      </c>
      <c r="F5" s="20" t="s">
        <v>67</v>
      </c>
      <c r="G5" s="20" t="s">
        <v>300</v>
      </c>
      <c r="H5" s="62" t="s">
        <v>67</v>
      </c>
      <c r="I5" s="62" t="s">
        <v>67</v>
      </c>
      <c r="J5" s="20" t="s">
        <v>312</v>
      </c>
      <c r="K5" s="62" t="s">
        <v>67</v>
      </c>
      <c r="L5" s="62" t="s">
        <v>67</v>
      </c>
      <c r="M5" s="62" t="s">
        <v>67</v>
      </c>
      <c r="N5" s="62" t="s">
        <v>67</v>
      </c>
      <c r="O5" s="20" t="s">
        <v>87</v>
      </c>
      <c r="P5" s="62" t="s">
        <v>67</v>
      </c>
      <c r="Q5" s="62" t="s">
        <v>67</v>
      </c>
      <c r="R5" s="62" t="s">
        <v>67</v>
      </c>
      <c r="S5" s="62" t="s">
        <v>67</v>
      </c>
      <c r="T5" s="62" t="s">
        <v>67</v>
      </c>
      <c r="U5" s="62" t="s">
        <v>67</v>
      </c>
      <c r="V5" s="62" t="s">
        <v>67</v>
      </c>
      <c r="W5" s="62" t="s">
        <v>67</v>
      </c>
      <c r="X5" s="62" t="s">
        <v>67</v>
      </c>
      <c r="Y5" s="62" t="s">
        <v>67</v>
      </c>
      <c r="Z5" s="62" t="s">
        <v>67</v>
      </c>
      <c r="AA5" s="62" t="s">
        <v>67</v>
      </c>
      <c r="AB5" s="62" t="s">
        <v>67</v>
      </c>
      <c r="AC5" s="62" t="s">
        <v>67</v>
      </c>
      <c r="AD5" s="62" t="s">
        <v>67</v>
      </c>
      <c r="AE5" s="62" t="s">
        <v>67</v>
      </c>
      <c r="AF5" s="62" t="s">
        <v>67</v>
      </c>
      <c r="AG5" s="62" t="s">
        <v>67</v>
      </c>
      <c r="AH5" s="62" t="s">
        <v>67</v>
      </c>
      <c r="AI5" s="62" t="s">
        <v>67</v>
      </c>
      <c r="AJ5" s="62" t="s">
        <v>67</v>
      </c>
      <c r="AK5" s="62" t="s">
        <v>67</v>
      </c>
    </row>
    <row r="6" spans="1:39" ht="15.75" customHeight="1">
      <c r="A6" s="19" t="str">
        <f>Demographics!A8</f>
        <v>RWP Cantt</v>
      </c>
      <c r="B6" s="20">
        <v>2</v>
      </c>
      <c r="C6" s="21" t="str">
        <f>Demographics!C8</f>
        <v>CTC-2</v>
      </c>
      <c r="D6" s="20" t="s">
        <v>88</v>
      </c>
      <c r="E6" s="20" t="s">
        <v>89</v>
      </c>
      <c r="F6" s="20" t="s">
        <v>90</v>
      </c>
      <c r="G6" s="20" t="s">
        <v>399</v>
      </c>
      <c r="H6" s="62" t="s">
        <v>67</v>
      </c>
      <c r="I6" s="20" t="s">
        <v>84</v>
      </c>
      <c r="J6" s="20" t="s">
        <v>313</v>
      </c>
      <c r="K6" s="62" t="s">
        <v>67</v>
      </c>
      <c r="L6" s="62" t="s">
        <v>67</v>
      </c>
      <c r="M6" s="62" t="s">
        <v>67</v>
      </c>
      <c r="N6" s="62" t="s">
        <v>67</v>
      </c>
      <c r="O6" s="62" t="s">
        <v>67</v>
      </c>
      <c r="P6" s="62" t="s">
        <v>67</v>
      </c>
      <c r="Q6" s="62" t="s">
        <v>67</v>
      </c>
      <c r="R6" s="62" t="s">
        <v>67</v>
      </c>
      <c r="S6" s="62" t="s">
        <v>67</v>
      </c>
      <c r="T6" s="62" t="s">
        <v>67</v>
      </c>
      <c r="U6" s="62" t="s">
        <v>67</v>
      </c>
      <c r="V6" s="62" t="s">
        <v>67</v>
      </c>
      <c r="W6" s="62" t="s">
        <v>67</v>
      </c>
      <c r="X6" s="62" t="s">
        <v>67</v>
      </c>
      <c r="Y6" s="62" t="s">
        <v>67</v>
      </c>
      <c r="Z6" s="62" t="s">
        <v>67</v>
      </c>
      <c r="AA6" s="62" t="s">
        <v>67</v>
      </c>
      <c r="AB6" s="62" t="s">
        <v>67</v>
      </c>
      <c r="AC6" s="62" t="s">
        <v>67</v>
      </c>
      <c r="AD6" s="62" t="s">
        <v>67</v>
      </c>
      <c r="AE6" s="62" t="s">
        <v>67</v>
      </c>
      <c r="AF6" s="62" t="s">
        <v>67</v>
      </c>
      <c r="AG6" s="62" t="s">
        <v>67</v>
      </c>
      <c r="AH6" s="62" t="s">
        <v>67</v>
      </c>
      <c r="AI6" s="62" t="s">
        <v>67</v>
      </c>
      <c r="AJ6" s="62" t="s">
        <v>67</v>
      </c>
      <c r="AK6" s="62" t="s">
        <v>67</v>
      </c>
    </row>
    <row r="7" spans="1:39" ht="15.75" customHeight="1">
      <c r="A7" s="19" t="str">
        <f>Demographics!A9</f>
        <v>RWP Cantt</v>
      </c>
      <c r="B7" s="20">
        <v>3</v>
      </c>
      <c r="C7" s="21" t="str">
        <f>Demographics!C9</f>
        <v>CTC-3</v>
      </c>
      <c r="D7" s="20" t="s">
        <v>67</v>
      </c>
      <c r="E7" s="20" t="s">
        <v>67</v>
      </c>
      <c r="F7" s="20" t="s">
        <v>67</v>
      </c>
      <c r="G7" s="20" t="s">
        <v>301</v>
      </c>
      <c r="H7" s="62" t="s">
        <v>67</v>
      </c>
      <c r="I7" s="62" t="s">
        <v>67</v>
      </c>
      <c r="J7" s="20" t="s">
        <v>91</v>
      </c>
      <c r="K7" s="62" t="s">
        <v>67</v>
      </c>
      <c r="L7" s="62" t="s">
        <v>67</v>
      </c>
      <c r="M7" s="62" t="s">
        <v>67</v>
      </c>
      <c r="N7" s="62" t="s">
        <v>67</v>
      </c>
      <c r="O7" s="62" t="s">
        <v>67</v>
      </c>
      <c r="P7" s="62" t="s">
        <v>67</v>
      </c>
      <c r="Q7" s="62" t="s">
        <v>67</v>
      </c>
      <c r="R7" s="62" t="s">
        <v>67</v>
      </c>
      <c r="S7" s="62" t="s">
        <v>67</v>
      </c>
      <c r="T7" s="62" t="s">
        <v>67</v>
      </c>
      <c r="U7" s="62" t="s">
        <v>67</v>
      </c>
      <c r="V7" s="62" t="s">
        <v>67</v>
      </c>
      <c r="W7" s="62" t="s">
        <v>67</v>
      </c>
      <c r="X7" s="62" t="s">
        <v>67</v>
      </c>
      <c r="Y7" s="62" t="s">
        <v>67</v>
      </c>
      <c r="Z7" s="62" t="s">
        <v>67</v>
      </c>
      <c r="AA7" s="62" t="s">
        <v>67</v>
      </c>
      <c r="AB7" s="62" t="s">
        <v>67</v>
      </c>
      <c r="AC7" s="62" t="s">
        <v>67</v>
      </c>
      <c r="AD7" s="62" t="s">
        <v>67</v>
      </c>
      <c r="AE7" s="62" t="s">
        <v>67</v>
      </c>
      <c r="AF7" s="62" t="s">
        <v>67</v>
      </c>
      <c r="AG7" s="62" t="s">
        <v>67</v>
      </c>
      <c r="AH7" s="62" t="s">
        <v>67</v>
      </c>
      <c r="AI7" s="62" t="s">
        <v>67</v>
      </c>
      <c r="AJ7" s="62" t="s">
        <v>67</v>
      </c>
      <c r="AK7" s="62" t="s">
        <v>67</v>
      </c>
    </row>
    <row r="8" spans="1:39" ht="15.75" customHeight="1">
      <c r="A8" s="19" t="str">
        <f>Demographics!A10</f>
        <v>RWP Cantt</v>
      </c>
      <c r="B8" s="20">
        <v>4</v>
      </c>
      <c r="C8" s="21" t="str">
        <f>Demographics!C10</f>
        <v>CTC-4</v>
      </c>
      <c r="D8" s="20" t="s">
        <v>67</v>
      </c>
      <c r="E8" s="20" t="s">
        <v>67</v>
      </c>
      <c r="F8" s="20" t="s">
        <v>67</v>
      </c>
      <c r="G8" s="20" t="s">
        <v>302</v>
      </c>
      <c r="H8" s="62" t="s">
        <v>67</v>
      </c>
      <c r="I8" s="62" t="s">
        <v>67</v>
      </c>
      <c r="J8" s="20" t="s">
        <v>314</v>
      </c>
      <c r="K8" s="62" t="s">
        <v>67</v>
      </c>
      <c r="L8" s="62" t="s">
        <v>67</v>
      </c>
      <c r="M8" s="62" t="s">
        <v>67</v>
      </c>
      <c r="N8" s="62" t="s">
        <v>67</v>
      </c>
      <c r="O8" s="62" t="s">
        <v>67</v>
      </c>
      <c r="P8" s="62" t="s">
        <v>67</v>
      </c>
      <c r="Q8" s="62" t="s">
        <v>67</v>
      </c>
      <c r="R8" s="62" t="s">
        <v>67</v>
      </c>
      <c r="S8" s="62" t="s">
        <v>67</v>
      </c>
      <c r="T8" s="62" t="s">
        <v>67</v>
      </c>
      <c r="U8" s="62" t="s">
        <v>67</v>
      </c>
      <c r="V8" s="62" t="s">
        <v>67</v>
      </c>
      <c r="W8" s="62" t="s">
        <v>67</v>
      </c>
      <c r="X8" s="62" t="s">
        <v>67</v>
      </c>
      <c r="Y8" s="62" t="s">
        <v>67</v>
      </c>
      <c r="Z8" s="62" t="s">
        <v>67</v>
      </c>
      <c r="AA8" s="62" t="s">
        <v>67</v>
      </c>
      <c r="AB8" s="62" t="s">
        <v>67</v>
      </c>
      <c r="AC8" s="62" t="s">
        <v>67</v>
      </c>
      <c r="AD8" s="62" t="s">
        <v>67</v>
      </c>
      <c r="AE8" s="62" t="s">
        <v>67</v>
      </c>
      <c r="AF8" s="62" t="s">
        <v>67</v>
      </c>
      <c r="AG8" s="62" t="s">
        <v>67</v>
      </c>
      <c r="AH8" s="62" t="s">
        <v>67</v>
      </c>
      <c r="AI8" s="62" t="s">
        <v>67</v>
      </c>
      <c r="AJ8" s="62" t="s">
        <v>67</v>
      </c>
      <c r="AK8" s="62" t="s">
        <v>67</v>
      </c>
    </row>
    <row r="9" spans="1:39" ht="15.75" customHeight="1">
      <c r="A9" s="19" t="str">
        <f>Demographics!A11</f>
        <v>RWP Cantt</v>
      </c>
      <c r="B9" s="20">
        <v>5</v>
      </c>
      <c r="C9" s="21" t="str">
        <f>Demographics!C11</f>
        <v>CTC-5</v>
      </c>
      <c r="D9" s="20" t="s">
        <v>67</v>
      </c>
      <c r="E9" s="20" t="s">
        <v>67</v>
      </c>
      <c r="F9" s="20" t="s">
        <v>67</v>
      </c>
      <c r="G9" s="20" t="s">
        <v>400</v>
      </c>
      <c r="H9" s="62" t="s">
        <v>67</v>
      </c>
      <c r="I9" s="62" t="s">
        <v>67</v>
      </c>
      <c r="J9" s="20" t="s">
        <v>92</v>
      </c>
      <c r="K9" s="62" t="s">
        <v>67</v>
      </c>
      <c r="L9" s="62" t="s">
        <v>67</v>
      </c>
      <c r="M9" s="62" t="s">
        <v>67</v>
      </c>
      <c r="N9" s="62" t="s">
        <v>67</v>
      </c>
      <c r="O9" s="62" t="s">
        <v>67</v>
      </c>
      <c r="P9" s="62" t="s">
        <v>67</v>
      </c>
      <c r="Q9" s="62" t="s">
        <v>67</v>
      </c>
      <c r="R9" s="62" t="s">
        <v>67</v>
      </c>
      <c r="S9" s="62" t="s">
        <v>67</v>
      </c>
      <c r="T9" s="62" t="s">
        <v>67</v>
      </c>
      <c r="U9" s="62" t="s">
        <v>67</v>
      </c>
      <c r="V9" s="62" t="s">
        <v>67</v>
      </c>
      <c r="W9" s="62" t="s">
        <v>67</v>
      </c>
      <c r="X9" s="62" t="s">
        <v>67</v>
      </c>
      <c r="Y9" s="62" t="s">
        <v>67</v>
      </c>
      <c r="Z9" s="62" t="s">
        <v>67</v>
      </c>
      <c r="AA9" s="62" t="s">
        <v>67</v>
      </c>
      <c r="AB9" s="62" t="s">
        <v>67</v>
      </c>
      <c r="AC9" s="62" t="s">
        <v>67</v>
      </c>
      <c r="AD9" s="62" t="s">
        <v>67</v>
      </c>
      <c r="AE9" s="62" t="s">
        <v>67</v>
      </c>
      <c r="AF9" s="62" t="s">
        <v>67</v>
      </c>
      <c r="AG9" s="62" t="s">
        <v>67</v>
      </c>
      <c r="AH9" s="62" t="s">
        <v>67</v>
      </c>
      <c r="AI9" s="62" t="s">
        <v>67</v>
      </c>
      <c r="AJ9" s="62" t="s">
        <v>67</v>
      </c>
      <c r="AK9" s="62" t="s">
        <v>67</v>
      </c>
    </row>
    <row r="10" spans="1:39" ht="15.75" customHeight="1">
      <c r="A10" s="19" t="str">
        <f>Demographics!A12</f>
        <v>RWP Cantt</v>
      </c>
      <c r="B10" s="20">
        <v>6</v>
      </c>
      <c r="C10" s="21" t="str">
        <f>Demographics!C12</f>
        <v>CTC-6</v>
      </c>
      <c r="D10" s="20" t="s">
        <v>378</v>
      </c>
      <c r="E10" s="20" t="s">
        <v>67</v>
      </c>
      <c r="F10" s="20"/>
      <c r="G10" s="20" t="s">
        <v>401</v>
      </c>
      <c r="H10" s="62" t="s">
        <v>67</v>
      </c>
      <c r="I10" s="62" t="s">
        <v>67</v>
      </c>
      <c r="J10" s="20" t="s">
        <v>67</v>
      </c>
      <c r="K10" s="62" t="s">
        <v>67</v>
      </c>
      <c r="L10" s="62" t="s">
        <v>67</v>
      </c>
      <c r="M10" s="62" t="s">
        <v>67</v>
      </c>
      <c r="N10" s="62" t="s">
        <v>67</v>
      </c>
      <c r="O10" s="62" t="s">
        <v>67</v>
      </c>
      <c r="P10" s="62" t="s">
        <v>67</v>
      </c>
      <c r="Q10" s="62" t="s">
        <v>67</v>
      </c>
      <c r="R10" s="62" t="s">
        <v>67</v>
      </c>
      <c r="S10" s="62" t="s">
        <v>67</v>
      </c>
      <c r="T10" s="62" t="s">
        <v>67</v>
      </c>
      <c r="U10" s="62" t="s">
        <v>67</v>
      </c>
      <c r="V10" s="62" t="s">
        <v>67</v>
      </c>
      <c r="W10" s="62" t="s">
        <v>67</v>
      </c>
      <c r="X10" s="62" t="s">
        <v>67</v>
      </c>
      <c r="Y10" s="62" t="s">
        <v>67</v>
      </c>
      <c r="Z10" s="62" t="s">
        <v>67</v>
      </c>
      <c r="AA10" s="62" t="s">
        <v>67</v>
      </c>
      <c r="AB10" s="62" t="s">
        <v>67</v>
      </c>
      <c r="AC10" s="62" t="s">
        <v>67</v>
      </c>
      <c r="AD10" s="62" t="s">
        <v>67</v>
      </c>
      <c r="AE10" s="62" t="s">
        <v>67</v>
      </c>
      <c r="AF10" s="62" t="s">
        <v>67</v>
      </c>
      <c r="AG10" s="62" t="s">
        <v>67</v>
      </c>
      <c r="AH10" s="62" t="s">
        <v>67</v>
      </c>
      <c r="AI10" s="62" t="s">
        <v>67</v>
      </c>
      <c r="AJ10" s="62" t="s">
        <v>67</v>
      </c>
      <c r="AK10" s="62" t="s">
        <v>67</v>
      </c>
    </row>
    <row r="11" spans="1:39" ht="15.75" customHeight="1">
      <c r="A11" s="19" t="str">
        <f>Demographics!A13</f>
        <v>RWP Cantt</v>
      </c>
      <c r="B11" s="20">
        <v>7</v>
      </c>
      <c r="C11" s="21" t="str">
        <f>Demographics!C13</f>
        <v>CTC-7</v>
      </c>
      <c r="D11" s="20" t="s">
        <v>88</v>
      </c>
      <c r="E11" s="20" t="s">
        <v>93</v>
      </c>
      <c r="F11" s="20" t="s">
        <v>67</v>
      </c>
      <c r="G11" s="20" t="s">
        <v>402</v>
      </c>
      <c r="H11" s="62" t="s">
        <v>67</v>
      </c>
      <c r="I11" s="62" t="s">
        <v>67</v>
      </c>
      <c r="J11" s="20" t="s">
        <v>315</v>
      </c>
      <c r="K11" s="62" t="s">
        <v>67</v>
      </c>
      <c r="L11" s="62" t="s">
        <v>67</v>
      </c>
      <c r="M11" s="62" t="s">
        <v>67</v>
      </c>
      <c r="N11" s="20" t="s">
        <v>77</v>
      </c>
      <c r="O11" s="20" t="s">
        <v>81</v>
      </c>
      <c r="P11" s="62" t="s">
        <v>67</v>
      </c>
      <c r="Q11" s="62" t="s">
        <v>67</v>
      </c>
      <c r="R11" s="62" t="s">
        <v>67</v>
      </c>
      <c r="S11" s="62" t="s">
        <v>67</v>
      </c>
      <c r="T11" s="62" t="s">
        <v>67</v>
      </c>
      <c r="U11" s="62" t="s">
        <v>67</v>
      </c>
      <c r="V11" s="62" t="s">
        <v>67</v>
      </c>
      <c r="W11" s="62" t="s">
        <v>67</v>
      </c>
      <c r="X11" s="62" t="s">
        <v>67</v>
      </c>
      <c r="Y11" s="62" t="s">
        <v>67</v>
      </c>
      <c r="Z11" s="62" t="s">
        <v>67</v>
      </c>
      <c r="AA11" s="62" t="s">
        <v>67</v>
      </c>
      <c r="AB11" s="62" t="s">
        <v>67</v>
      </c>
      <c r="AC11" s="62" t="s">
        <v>67</v>
      </c>
      <c r="AD11" s="62" t="s">
        <v>67</v>
      </c>
      <c r="AE11" s="62" t="s">
        <v>67</v>
      </c>
      <c r="AF11" s="62" t="s">
        <v>67</v>
      </c>
      <c r="AG11" s="62" t="s">
        <v>67</v>
      </c>
      <c r="AH11" s="62" t="s">
        <v>67</v>
      </c>
      <c r="AI11" s="62" t="s">
        <v>67</v>
      </c>
      <c r="AJ11" s="62" t="s">
        <v>67</v>
      </c>
      <c r="AK11" s="62" t="s">
        <v>67</v>
      </c>
    </row>
    <row r="12" spans="1:39" ht="15.75" customHeight="1">
      <c r="A12" s="19" t="str">
        <f>Demographics!A14</f>
        <v>RWP Cantt</v>
      </c>
      <c r="B12" s="20">
        <v>8</v>
      </c>
      <c r="C12" s="21" t="str">
        <f>Demographics!C14</f>
        <v>CTC-8</v>
      </c>
      <c r="D12" s="20" t="s">
        <v>95</v>
      </c>
      <c r="E12" s="20" t="s">
        <v>96</v>
      </c>
      <c r="F12" s="20"/>
      <c r="G12" s="20" t="s">
        <v>403</v>
      </c>
      <c r="H12" s="62" t="s">
        <v>67</v>
      </c>
      <c r="I12" s="62" t="s">
        <v>67</v>
      </c>
      <c r="J12" s="20" t="s">
        <v>97</v>
      </c>
      <c r="K12" s="62" t="s">
        <v>67</v>
      </c>
      <c r="L12" s="62" t="s">
        <v>67</v>
      </c>
      <c r="M12" s="62" t="s">
        <v>67</v>
      </c>
      <c r="N12" s="62" t="s">
        <v>67</v>
      </c>
      <c r="O12" s="20" t="s">
        <v>70</v>
      </c>
      <c r="P12" s="20" t="s">
        <v>72</v>
      </c>
      <c r="Q12" s="62" t="s">
        <v>67</v>
      </c>
      <c r="R12" s="62" t="s">
        <v>67</v>
      </c>
      <c r="S12" s="62" t="s">
        <v>67</v>
      </c>
      <c r="T12" s="62" t="s">
        <v>67</v>
      </c>
      <c r="U12" s="62" t="s">
        <v>67</v>
      </c>
      <c r="V12" s="62" t="s">
        <v>67</v>
      </c>
      <c r="W12" s="62" t="s">
        <v>67</v>
      </c>
      <c r="X12" s="62" t="s">
        <v>67</v>
      </c>
      <c r="Y12" s="62" t="s">
        <v>67</v>
      </c>
      <c r="Z12" s="62" t="s">
        <v>67</v>
      </c>
      <c r="AA12" s="62" t="s">
        <v>67</v>
      </c>
      <c r="AB12" s="62" t="s">
        <v>67</v>
      </c>
      <c r="AC12" s="62" t="s">
        <v>67</v>
      </c>
      <c r="AD12" s="62" t="s">
        <v>67</v>
      </c>
      <c r="AE12" s="62" t="s">
        <v>67</v>
      </c>
      <c r="AF12" s="62" t="s">
        <v>67</v>
      </c>
      <c r="AG12" s="62" t="s">
        <v>67</v>
      </c>
      <c r="AH12" s="62" t="s">
        <v>67</v>
      </c>
      <c r="AI12" s="62" t="s">
        <v>67</v>
      </c>
      <c r="AJ12" s="62" t="s">
        <v>67</v>
      </c>
      <c r="AK12" s="62" t="s">
        <v>67</v>
      </c>
      <c r="AL12" s="17"/>
      <c r="AM12" s="17"/>
    </row>
    <row r="13" spans="1:39" ht="15.75" customHeight="1">
      <c r="A13" s="19" t="str">
        <f>Demographics!A15</f>
        <v>RWP Cantt</v>
      </c>
      <c r="B13" s="20">
        <v>9</v>
      </c>
      <c r="C13" s="21" t="str">
        <f>Demographics!C15</f>
        <v>CTC-9</v>
      </c>
      <c r="D13" s="20" t="s">
        <v>67</v>
      </c>
      <c r="E13" s="20" t="s">
        <v>67</v>
      </c>
      <c r="F13" s="20" t="s">
        <v>67</v>
      </c>
      <c r="G13" s="20" t="s">
        <v>404</v>
      </c>
      <c r="H13" s="62" t="s">
        <v>67</v>
      </c>
      <c r="I13" s="62" t="s">
        <v>67</v>
      </c>
      <c r="J13" s="20" t="s">
        <v>316</v>
      </c>
      <c r="K13" s="62" t="s">
        <v>67</v>
      </c>
      <c r="L13" s="62" t="s">
        <v>67</v>
      </c>
      <c r="M13" s="62" t="s">
        <v>67</v>
      </c>
      <c r="N13" s="62" t="s">
        <v>67</v>
      </c>
      <c r="O13" s="20" t="s">
        <v>98</v>
      </c>
      <c r="P13" s="20" t="s">
        <v>78</v>
      </c>
      <c r="Q13" s="20" t="s">
        <v>80</v>
      </c>
      <c r="R13" s="20" t="s">
        <v>75</v>
      </c>
      <c r="S13" s="62" t="s">
        <v>67</v>
      </c>
      <c r="T13" s="62" t="s">
        <v>67</v>
      </c>
      <c r="U13" s="62" t="s">
        <v>67</v>
      </c>
      <c r="V13" s="62" t="s">
        <v>67</v>
      </c>
      <c r="W13" s="62" t="s">
        <v>67</v>
      </c>
      <c r="X13" s="62" t="s">
        <v>67</v>
      </c>
      <c r="Y13" s="62" t="s">
        <v>67</v>
      </c>
      <c r="Z13" s="62" t="s">
        <v>67</v>
      </c>
      <c r="AA13" s="62" t="s">
        <v>67</v>
      </c>
      <c r="AB13" s="62" t="s">
        <v>67</v>
      </c>
      <c r="AC13" s="62" t="s">
        <v>67</v>
      </c>
      <c r="AD13" s="62" t="s">
        <v>67</v>
      </c>
      <c r="AE13" s="62" t="s">
        <v>67</v>
      </c>
      <c r="AF13" s="62" t="s">
        <v>67</v>
      </c>
      <c r="AG13" s="62" t="s">
        <v>67</v>
      </c>
      <c r="AH13" s="62" t="s">
        <v>67</v>
      </c>
      <c r="AI13" s="62" t="s">
        <v>67</v>
      </c>
      <c r="AJ13" s="62" t="s">
        <v>67</v>
      </c>
      <c r="AK13" s="62" t="s">
        <v>67</v>
      </c>
      <c r="AL13" s="17"/>
      <c r="AM13" s="17"/>
    </row>
    <row r="14" spans="1:39" ht="15.75" customHeight="1">
      <c r="A14" s="19" t="str">
        <f>Demographics!A16</f>
        <v>RWP Cantt</v>
      </c>
      <c r="B14" s="20">
        <v>10</v>
      </c>
      <c r="C14" s="21" t="str">
        <f>Demographics!C16</f>
        <v>CTC-10</v>
      </c>
      <c r="D14" s="20" t="s">
        <v>99</v>
      </c>
      <c r="E14" s="20" t="s">
        <v>67</v>
      </c>
      <c r="F14" s="20" t="s">
        <v>100</v>
      </c>
      <c r="G14" s="20" t="s">
        <v>405</v>
      </c>
      <c r="H14" s="62" t="s">
        <v>67</v>
      </c>
      <c r="I14" s="62" t="s">
        <v>67</v>
      </c>
      <c r="J14" s="20" t="s">
        <v>317</v>
      </c>
      <c r="K14" s="62" t="s">
        <v>67</v>
      </c>
      <c r="L14" s="62" t="s">
        <v>67</v>
      </c>
      <c r="M14" s="62" t="s">
        <v>67</v>
      </c>
      <c r="N14" s="62" t="s">
        <v>67</v>
      </c>
      <c r="O14" s="62" t="s">
        <v>67</v>
      </c>
      <c r="P14" s="62" t="s">
        <v>67</v>
      </c>
      <c r="Q14" s="62" t="s">
        <v>67</v>
      </c>
      <c r="R14" s="62" t="s">
        <v>67</v>
      </c>
      <c r="S14" s="62" t="s">
        <v>67</v>
      </c>
      <c r="T14" s="62" t="s">
        <v>67</v>
      </c>
      <c r="U14" s="62" t="s">
        <v>67</v>
      </c>
      <c r="V14" s="62" t="s">
        <v>67</v>
      </c>
      <c r="W14" s="62" t="s">
        <v>67</v>
      </c>
      <c r="X14" s="62" t="s">
        <v>67</v>
      </c>
      <c r="Y14" s="62" t="s">
        <v>67</v>
      </c>
      <c r="Z14" s="62" t="s">
        <v>67</v>
      </c>
      <c r="AA14" s="62" t="s">
        <v>67</v>
      </c>
      <c r="AB14" s="62" t="s">
        <v>67</v>
      </c>
      <c r="AC14" s="62" t="s">
        <v>67</v>
      </c>
      <c r="AD14" s="62" t="s">
        <v>67</v>
      </c>
      <c r="AE14" s="62" t="s">
        <v>67</v>
      </c>
      <c r="AF14" s="62" t="s">
        <v>67</v>
      </c>
      <c r="AG14" s="62" t="s">
        <v>67</v>
      </c>
      <c r="AH14" s="62" t="s">
        <v>67</v>
      </c>
      <c r="AI14" s="62" t="s">
        <v>67</v>
      </c>
      <c r="AJ14" s="62" t="s">
        <v>67</v>
      </c>
      <c r="AK14" s="62" t="s">
        <v>67</v>
      </c>
      <c r="AL14" s="17"/>
      <c r="AM14" s="17"/>
    </row>
    <row r="15" spans="1:39" ht="15.75" customHeight="1">
      <c r="A15" s="19" t="str">
        <f>Demographics!A17</f>
        <v>RWP Cantt</v>
      </c>
      <c r="B15" s="20">
        <v>11</v>
      </c>
      <c r="C15" s="21" t="str">
        <f>Demographics!C17</f>
        <v>CTR-1</v>
      </c>
      <c r="D15" s="20" t="s">
        <v>101</v>
      </c>
      <c r="E15" s="20" t="s">
        <v>102</v>
      </c>
      <c r="F15" s="62" t="s">
        <v>379</v>
      </c>
      <c r="G15" s="20" t="s">
        <v>406</v>
      </c>
      <c r="H15" s="62" t="s">
        <v>67</v>
      </c>
      <c r="I15" s="20" t="s">
        <v>85</v>
      </c>
      <c r="J15" s="20" t="s">
        <v>318</v>
      </c>
      <c r="K15" s="20" t="s">
        <v>69</v>
      </c>
      <c r="L15" s="62" t="s">
        <v>67</v>
      </c>
      <c r="M15" s="62" t="s">
        <v>67</v>
      </c>
      <c r="N15" s="62" t="s">
        <v>67</v>
      </c>
      <c r="O15" s="62" t="s">
        <v>67</v>
      </c>
      <c r="P15" s="62" t="s">
        <v>67</v>
      </c>
      <c r="Q15" s="62" t="s">
        <v>67</v>
      </c>
      <c r="R15" s="62" t="s">
        <v>67</v>
      </c>
      <c r="S15" s="62" t="s">
        <v>67</v>
      </c>
      <c r="T15" s="62" t="s">
        <v>67</v>
      </c>
      <c r="U15" s="62" t="s">
        <v>67</v>
      </c>
      <c r="V15" s="62" t="s">
        <v>67</v>
      </c>
      <c r="W15" s="62" t="s">
        <v>67</v>
      </c>
      <c r="X15" s="62" t="s">
        <v>67</v>
      </c>
      <c r="Y15" s="62" t="s">
        <v>67</v>
      </c>
      <c r="Z15" s="62" t="s">
        <v>67</v>
      </c>
      <c r="AA15" s="62" t="s">
        <v>67</v>
      </c>
      <c r="AB15" s="62" t="s">
        <v>67</v>
      </c>
      <c r="AC15" s="62" t="s">
        <v>67</v>
      </c>
      <c r="AD15" s="62" t="s">
        <v>67</v>
      </c>
      <c r="AE15" s="62" t="s">
        <v>67</v>
      </c>
      <c r="AF15" s="62" t="s">
        <v>67</v>
      </c>
      <c r="AG15" s="62" t="s">
        <v>67</v>
      </c>
      <c r="AH15" s="62" t="s">
        <v>67</v>
      </c>
      <c r="AI15" s="62" t="s">
        <v>67</v>
      </c>
      <c r="AJ15" s="62" t="s">
        <v>67</v>
      </c>
      <c r="AK15" s="62" t="s">
        <v>67</v>
      </c>
      <c r="AL15" s="17"/>
      <c r="AM15" s="17"/>
    </row>
    <row r="16" spans="1:39" ht="15.75" customHeight="1">
      <c r="A16" s="19" t="str">
        <f>Demographics!A18</f>
        <v>RWP Cantt</v>
      </c>
      <c r="B16" s="20">
        <v>12</v>
      </c>
      <c r="C16" s="21" t="str">
        <f>Demographics!C18</f>
        <v>CTR-2</v>
      </c>
      <c r="D16" s="20" t="s">
        <v>309</v>
      </c>
      <c r="E16" s="62" t="s">
        <v>380</v>
      </c>
      <c r="F16" s="62" t="s">
        <v>67</v>
      </c>
      <c r="G16" s="20" t="s">
        <v>407</v>
      </c>
      <c r="H16" s="62" t="s">
        <v>67</v>
      </c>
      <c r="I16" s="62" t="s">
        <v>67</v>
      </c>
      <c r="J16" s="20" t="s">
        <v>416</v>
      </c>
      <c r="K16" s="62" t="s">
        <v>67</v>
      </c>
      <c r="L16" s="62" t="s">
        <v>67</v>
      </c>
      <c r="M16" s="62" t="s">
        <v>67</v>
      </c>
      <c r="N16" s="62" t="s">
        <v>67</v>
      </c>
      <c r="O16" s="20" t="s">
        <v>79</v>
      </c>
      <c r="P16" s="20" t="s">
        <v>103</v>
      </c>
      <c r="Q16" s="62" t="s">
        <v>67</v>
      </c>
      <c r="R16" s="62" t="s">
        <v>67</v>
      </c>
      <c r="S16" s="62" t="s">
        <v>67</v>
      </c>
      <c r="T16" s="62" t="s">
        <v>67</v>
      </c>
      <c r="U16" s="62" t="s">
        <v>67</v>
      </c>
      <c r="V16" s="62" t="s">
        <v>67</v>
      </c>
      <c r="W16" s="62" t="s">
        <v>67</v>
      </c>
      <c r="X16" s="62" t="s">
        <v>67</v>
      </c>
      <c r="Y16" s="62" t="s">
        <v>67</v>
      </c>
      <c r="Z16" s="62" t="s">
        <v>67</v>
      </c>
      <c r="AA16" s="62" t="s">
        <v>67</v>
      </c>
      <c r="AB16" s="62" t="s">
        <v>67</v>
      </c>
      <c r="AC16" s="62" t="s">
        <v>67</v>
      </c>
      <c r="AD16" s="62" t="s">
        <v>67</v>
      </c>
      <c r="AE16" s="62" t="s">
        <v>67</v>
      </c>
      <c r="AF16" s="62" t="s">
        <v>67</v>
      </c>
      <c r="AG16" s="62" t="s">
        <v>67</v>
      </c>
      <c r="AH16" s="62" t="s">
        <v>67</v>
      </c>
      <c r="AI16" s="62" t="s">
        <v>67</v>
      </c>
      <c r="AJ16" s="62" t="s">
        <v>67</v>
      </c>
      <c r="AK16" s="62" t="s">
        <v>67</v>
      </c>
      <c r="AL16" s="17"/>
      <c r="AM16" s="17"/>
    </row>
    <row r="17" spans="1:39" ht="15.75" customHeight="1">
      <c r="A17" s="19" t="str">
        <f>Demographics!A19</f>
        <v>RWP Cantt</v>
      </c>
      <c r="B17" s="20">
        <v>13</v>
      </c>
      <c r="C17" s="21" t="str">
        <f>Demographics!C19</f>
        <v>CTR-3</v>
      </c>
      <c r="D17" s="20" t="s">
        <v>104</v>
      </c>
      <c r="E17" s="20" t="s">
        <v>105</v>
      </c>
      <c r="F17" s="62" t="s">
        <v>67</v>
      </c>
      <c r="G17" s="20" t="s">
        <v>304</v>
      </c>
      <c r="H17" s="62" t="s">
        <v>67</v>
      </c>
      <c r="I17" s="62" t="s">
        <v>67</v>
      </c>
      <c r="J17" s="20" t="s">
        <v>106</v>
      </c>
      <c r="K17" s="62" t="s">
        <v>67</v>
      </c>
      <c r="L17" s="62" t="s">
        <v>67</v>
      </c>
      <c r="M17" s="62" t="s">
        <v>67</v>
      </c>
      <c r="N17" s="62" t="s">
        <v>67</v>
      </c>
      <c r="O17" s="20" t="s">
        <v>107</v>
      </c>
      <c r="P17" s="20" t="s">
        <v>108</v>
      </c>
      <c r="Q17" s="20" t="s">
        <v>80</v>
      </c>
      <c r="R17" s="62" t="s">
        <v>67</v>
      </c>
      <c r="S17" s="62" t="s">
        <v>67</v>
      </c>
      <c r="T17" s="62" t="s">
        <v>67</v>
      </c>
      <c r="U17" s="62" t="s">
        <v>67</v>
      </c>
      <c r="V17" s="62" t="s">
        <v>67</v>
      </c>
      <c r="W17" s="62" t="s">
        <v>67</v>
      </c>
      <c r="X17" s="62" t="s">
        <v>67</v>
      </c>
      <c r="Y17" s="62" t="s">
        <v>67</v>
      </c>
      <c r="Z17" s="62" t="s">
        <v>67</v>
      </c>
      <c r="AA17" s="62" t="s">
        <v>67</v>
      </c>
      <c r="AB17" s="62" t="s">
        <v>67</v>
      </c>
      <c r="AC17" s="62" t="s">
        <v>67</v>
      </c>
      <c r="AD17" s="62" t="s">
        <v>67</v>
      </c>
      <c r="AE17" s="62" t="s">
        <v>67</v>
      </c>
      <c r="AF17" s="62" t="s">
        <v>67</v>
      </c>
      <c r="AG17" s="62" t="s">
        <v>67</v>
      </c>
      <c r="AH17" s="62" t="s">
        <v>67</v>
      </c>
      <c r="AI17" s="62" t="s">
        <v>67</v>
      </c>
      <c r="AJ17" s="62" t="s">
        <v>67</v>
      </c>
      <c r="AK17" s="62" t="s">
        <v>67</v>
      </c>
      <c r="AL17" s="17"/>
      <c r="AM17" s="17"/>
    </row>
    <row r="18" spans="1:39" ht="15.75" customHeight="1">
      <c r="A18" s="19" t="str">
        <f>Demographics!A20</f>
        <v>RWP Cantt</v>
      </c>
      <c r="B18" s="20">
        <v>14</v>
      </c>
      <c r="C18" s="21" t="str">
        <f>Demographics!C20</f>
        <v>CTR-4</v>
      </c>
      <c r="D18" s="20" t="s">
        <v>310</v>
      </c>
      <c r="E18" s="62" t="s">
        <v>381</v>
      </c>
      <c r="F18" s="62" t="s">
        <v>67</v>
      </c>
      <c r="G18" s="20" t="s">
        <v>94</v>
      </c>
      <c r="H18" s="62" t="s">
        <v>67</v>
      </c>
      <c r="I18" s="62" t="s">
        <v>67</v>
      </c>
      <c r="J18" s="20" t="s">
        <v>109</v>
      </c>
      <c r="K18" s="62" t="s">
        <v>67</v>
      </c>
      <c r="L18" s="62" t="s">
        <v>67</v>
      </c>
      <c r="M18" s="62" t="s">
        <v>67</v>
      </c>
      <c r="N18" s="62" t="s">
        <v>67</v>
      </c>
      <c r="O18" s="62" t="s">
        <v>67</v>
      </c>
      <c r="P18" s="62" t="s">
        <v>67</v>
      </c>
      <c r="Q18" s="62" t="s">
        <v>67</v>
      </c>
      <c r="R18" s="62" t="s">
        <v>67</v>
      </c>
      <c r="S18" s="62" t="s">
        <v>67</v>
      </c>
      <c r="T18" s="62" t="s">
        <v>67</v>
      </c>
      <c r="U18" s="62" t="s">
        <v>67</v>
      </c>
      <c r="V18" s="62" t="s">
        <v>67</v>
      </c>
      <c r="W18" s="62" t="s">
        <v>67</v>
      </c>
      <c r="X18" s="62" t="s">
        <v>67</v>
      </c>
      <c r="Y18" s="62" t="s">
        <v>67</v>
      </c>
      <c r="Z18" s="62" t="s">
        <v>67</v>
      </c>
      <c r="AA18" s="62" t="s">
        <v>67</v>
      </c>
      <c r="AB18" s="62" t="s">
        <v>67</v>
      </c>
      <c r="AC18" s="62" t="s">
        <v>67</v>
      </c>
      <c r="AD18" s="62" t="s">
        <v>67</v>
      </c>
      <c r="AE18" s="62" t="s">
        <v>67</v>
      </c>
      <c r="AF18" s="62" t="s">
        <v>67</v>
      </c>
      <c r="AG18" s="62" t="s">
        <v>67</v>
      </c>
      <c r="AH18" s="62" t="s">
        <v>67</v>
      </c>
      <c r="AI18" s="62" t="s">
        <v>67</v>
      </c>
      <c r="AJ18" s="62" t="s">
        <v>67</v>
      </c>
      <c r="AK18" s="62" t="s">
        <v>67</v>
      </c>
      <c r="AL18" s="17"/>
      <c r="AM18" s="17"/>
    </row>
    <row r="19" spans="1:39" ht="15.75" customHeight="1">
      <c r="A19" s="19" t="str">
        <f>Demographics!A21</f>
        <v>RWP Cantt</v>
      </c>
      <c r="B19" s="20">
        <v>15</v>
      </c>
      <c r="C19" s="21" t="str">
        <f>Demographics!C21</f>
        <v>CTR-5</v>
      </c>
      <c r="D19" s="62" t="s">
        <v>382</v>
      </c>
      <c r="E19" s="62" t="s">
        <v>86</v>
      </c>
      <c r="F19" s="62" t="s">
        <v>383</v>
      </c>
      <c r="G19" s="20" t="s">
        <v>303</v>
      </c>
      <c r="H19" s="62" t="s">
        <v>67</v>
      </c>
      <c r="I19" s="62" t="s">
        <v>67</v>
      </c>
      <c r="J19" s="20" t="s">
        <v>417</v>
      </c>
      <c r="K19" s="62" t="s">
        <v>67</v>
      </c>
      <c r="L19" s="62" t="s">
        <v>67</v>
      </c>
      <c r="M19" s="62" t="s">
        <v>67</v>
      </c>
      <c r="N19" s="62" t="s">
        <v>67</v>
      </c>
      <c r="O19" s="62" t="s">
        <v>67</v>
      </c>
      <c r="P19" s="62" t="s">
        <v>67</v>
      </c>
      <c r="Q19" s="62" t="s">
        <v>67</v>
      </c>
      <c r="R19" s="62" t="s">
        <v>67</v>
      </c>
      <c r="S19" s="62" t="s">
        <v>67</v>
      </c>
      <c r="T19" s="62" t="s">
        <v>67</v>
      </c>
      <c r="U19" s="62" t="s">
        <v>67</v>
      </c>
      <c r="V19" s="62" t="s">
        <v>67</v>
      </c>
      <c r="W19" s="62" t="s">
        <v>67</v>
      </c>
      <c r="X19" s="62" t="s">
        <v>67</v>
      </c>
      <c r="Y19" s="62" t="s">
        <v>67</v>
      </c>
      <c r="Z19" s="62" t="s">
        <v>67</v>
      </c>
      <c r="AA19" s="62" t="s">
        <v>67</v>
      </c>
      <c r="AB19" s="62" t="s">
        <v>67</v>
      </c>
      <c r="AC19" s="62" t="s">
        <v>67</v>
      </c>
      <c r="AD19" s="62" t="s">
        <v>67</v>
      </c>
      <c r="AE19" s="62" t="s">
        <v>67</v>
      </c>
      <c r="AF19" s="62" t="s">
        <v>67</v>
      </c>
      <c r="AG19" s="62" t="s">
        <v>67</v>
      </c>
      <c r="AH19" s="62" t="s">
        <v>67</v>
      </c>
      <c r="AI19" s="62" t="s">
        <v>67</v>
      </c>
      <c r="AJ19" s="62" t="s">
        <v>67</v>
      </c>
      <c r="AK19" s="62" t="s">
        <v>67</v>
      </c>
      <c r="AL19" s="17"/>
      <c r="AM19" s="17"/>
    </row>
    <row r="20" spans="1:39" ht="15.75" customHeight="1">
      <c r="A20" s="19" t="str">
        <f>Demographics!A22</f>
        <v>RWP Cantt</v>
      </c>
      <c r="B20" s="20">
        <v>16</v>
      </c>
      <c r="C20" s="21" t="str">
        <f>Demographics!C22</f>
        <v>CTR-6</v>
      </c>
      <c r="D20" s="20" t="s">
        <v>110</v>
      </c>
      <c r="E20" s="62" t="s">
        <v>67</v>
      </c>
      <c r="F20" s="62" t="s">
        <v>67</v>
      </c>
      <c r="G20" s="20" t="s">
        <v>305</v>
      </c>
      <c r="H20" s="62" t="s">
        <v>67</v>
      </c>
      <c r="I20" s="62" t="s">
        <v>67</v>
      </c>
      <c r="J20" s="20" t="s">
        <v>418</v>
      </c>
      <c r="K20" s="62" t="s">
        <v>67</v>
      </c>
      <c r="L20" s="62" t="s">
        <v>67</v>
      </c>
      <c r="M20" s="62" t="s">
        <v>67</v>
      </c>
      <c r="N20" s="62" t="s">
        <v>67</v>
      </c>
      <c r="O20" s="62" t="s">
        <v>67</v>
      </c>
      <c r="P20" s="62" t="s">
        <v>67</v>
      </c>
      <c r="Q20" s="62" t="s">
        <v>67</v>
      </c>
      <c r="R20" s="62" t="s">
        <v>67</v>
      </c>
      <c r="S20" s="62" t="s">
        <v>67</v>
      </c>
      <c r="T20" s="62" t="s">
        <v>67</v>
      </c>
      <c r="U20" s="62" t="s">
        <v>67</v>
      </c>
      <c r="V20" s="62" t="s">
        <v>67</v>
      </c>
      <c r="W20" s="62" t="s">
        <v>67</v>
      </c>
      <c r="X20" s="62" t="s">
        <v>67</v>
      </c>
      <c r="Y20" s="62" t="s">
        <v>67</v>
      </c>
      <c r="Z20" s="62" t="s">
        <v>67</v>
      </c>
      <c r="AA20" s="62" t="s">
        <v>67</v>
      </c>
      <c r="AB20" s="62" t="s">
        <v>67</v>
      </c>
      <c r="AC20" s="62" t="s">
        <v>67</v>
      </c>
      <c r="AD20" s="62" t="s">
        <v>67</v>
      </c>
      <c r="AE20" s="62" t="s">
        <v>67</v>
      </c>
      <c r="AF20" s="62" t="s">
        <v>67</v>
      </c>
      <c r="AG20" s="62" t="s">
        <v>67</v>
      </c>
      <c r="AH20" s="62" t="s">
        <v>67</v>
      </c>
      <c r="AI20" s="62" t="s">
        <v>67</v>
      </c>
      <c r="AJ20" s="62" t="s">
        <v>67</v>
      </c>
      <c r="AK20" s="62" t="s">
        <v>67</v>
      </c>
    </row>
    <row r="21" spans="1:39" ht="15.75" customHeight="1">
      <c r="A21" s="19" t="str">
        <f>Demographics!A23</f>
        <v>RWP Cantt</v>
      </c>
      <c r="B21" s="20">
        <v>17</v>
      </c>
      <c r="C21" s="21" t="str">
        <f>Demographics!C23</f>
        <v>CTR-7</v>
      </c>
      <c r="D21" s="20" t="s">
        <v>67</v>
      </c>
      <c r="E21" s="20" t="s">
        <v>67</v>
      </c>
      <c r="F21" s="20" t="s">
        <v>67</v>
      </c>
      <c r="G21" s="20" t="s">
        <v>306</v>
      </c>
      <c r="H21" s="62" t="s">
        <v>67</v>
      </c>
      <c r="I21" s="62" t="s">
        <v>67</v>
      </c>
      <c r="J21" s="20" t="s">
        <v>111</v>
      </c>
      <c r="K21" s="62" t="s">
        <v>67</v>
      </c>
      <c r="L21" s="62" t="s">
        <v>67</v>
      </c>
      <c r="M21" s="62" t="s">
        <v>67</v>
      </c>
      <c r="N21" s="62" t="s">
        <v>67</v>
      </c>
      <c r="O21" s="62" t="s">
        <v>67</v>
      </c>
      <c r="P21" s="62" t="s">
        <v>67</v>
      </c>
      <c r="Q21" s="62" t="s">
        <v>67</v>
      </c>
      <c r="R21" s="62" t="s">
        <v>67</v>
      </c>
      <c r="S21" s="62" t="s">
        <v>67</v>
      </c>
      <c r="T21" s="62" t="s">
        <v>67</v>
      </c>
      <c r="U21" s="62" t="s">
        <v>67</v>
      </c>
      <c r="V21" s="62" t="s">
        <v>67</v>
      </c>
      <c r="W21" s="62" t="s">
        <v>67</v>
      </c>
      <c r="X21" s="62" t="s">
        <v>67</v>
      </c>
      <c r="Y21" s="62" t="s">
        <v>67</v>
      </c>
      <c r="Z21" s="62" t="s">
        <v>67</v>
      </c>
      <c r="AA21" s="62" t="s">
        <v>67</v>
      </c>
      <c r="AB21" s="62" t="s">
        <v>67</v>
      </c>
      <c r="AC21" s="62" t="s">
        <v>67</v>
      </c>
      <c r="AD21" s="62" t="s">
        <v>67</v>
      </c>
      <c r="AE21" s="62" t="s">
        <v>67</v>
      </c>
      <c r="AF21" s="62" t="s">
        <v>67</v>
      </c>
      <c r="AG21" s="62" t="s">
        <v>67</v>
      </c>
      <c r="AH21" s="62" t="s">
        <v>67</v>
      </c>
      <c r="AI21" s="62" t="s">
        <v>67</v>
      </c>
      <c r="AJ21" s="62" t="s">
        <v>67</v>
      </c>
      <c r="AK21" s="62" t="s">
        <v>67</v>
      </c>
    </row>
    <row r="22" spans="1:39" ht="15.75" customHeight="1">
      <c r="A22" s="19" t="str">
        <f>Demographics!A24</f>
        <v>RWP Cantt</v>
      </c>
      <c r="B22" s="20">
        <v>18</v>
      </c>
      <c r="C22" s="21" t="str">
        <f>Demographics!C24</f>
        <v>CTR-8</v>
      </c>
      <c r="D22" s="20" t="s">
        <v>112</v>
      </c>
      <c r="E22" s="20" t="s">
        <v>113</v>
      </c>
      <c r="F22" s="62" t="s">
        <v>67</v>
      </c>
      <c r="G22" s="20" t="s">
        <v>408</v>
      </c>
      <c r="H22" s="62" t="s">
        <v>67</v>
      </c>
      <c r="I22" s="62" t="s">
        <v>67</v>
      </c>
      <c r="J22" s="20" t="s">
        <v>123</v>
      </c>
      <c r="K22" s="62" t="s">
        <v>67</v>
      </c>
      <c r="L22" s="62" t="s">
        <v>67</v>
      </c>
      <c r="M22" s="62" t="s">
        <v>67</v>
      </c>
      <c r="N22" s="62" t="s">
        <v>67</v>
      </c>
      <c r="O22" s="62" t="s">
        <v>67</v>
      </c>
      <c r="P22" s="62" t="s">
        <v>67</v>
      </c>
      <c r="Q22" s="62" t="s">
        <v>67</v>
      </c>
      <c r="R22" s="62" t="s">
        <v>67</v>
      </c>
      <c r="S22" s="62" t="s">
        <v>67</v>
      </c>
      <c r="T22" s="62" t="s">
        <v>67</v>
      </c>
      <c r="U22" s="62" t="s">
        <v>67</v>
      </c>
      <c r="V22" s="62" t="s">
        <v>67</v>
      </c>
      <c r="W22" s="62" t="s">
        <v>67</v>
      </c>
      <c r="X22" s="62" t="s">
        <v>67</v>
      </c>
      <c r="Y22" s="62" t="s">
        <v>67</v>
      </c>
      <c r="Z22" s="62" t="s">
        <v>67</v>
      </c>
      <c r="AA22" s="62" t="s">
        <v>67</v>
      </c>
      <c r="AB22" s="62" t="s">
        <v>67</v>
      </c>
      <c r="AC22" s="62" t="s">
        <v>67</v>
      </c>
      <c r="AD22" s="62" t="s">
        <v>67</v>
      </c>
      <c r="AE22" s="62" t="s">
        <v>67</v>
      </c>
      <c r="AF22" s="62" t="s">
        <v>67</v>
      </c>
      <c r="AG22" s="62" t="s">
        <v>67</v>
      </c>
      <c r="AH22" s="62" t="s">
        <v>67</v>
      </c>
      <c r="AI22" s="62" t="s">
        <v>67</v>
      </c>
      <c r="AJ22" s="62" t="s">
        <v>67</v>
      </c>
      <c r="AK22" s="62" t="s">
        <v>67</v>
      </c>
    </row>
    <row r="23" spans="1:39" ht="15.75" customHeight="1">
      <c r="A23" s="19" t="str">
        <f>Demographics!A25</f>
        <v>RWP Cantt</v>
      </c>
      <c r="B23" s="20">
        <v>19</v>
      </c>
      <c r="C23" s="21" t="str">
        <f>Demographics!C25</f>
        <v>CTR-9</v>
      </c>
      <c r="D23" s="20" t="s">
        <v>67</v>
      </c>
      <c r="E23" s="62" t="s">
        <v>67</v>
      </c>
      <c r="F23" s="62" t="s">
        <v>67</v>
      </c>
      <c r="G23" s="20" t="s">
        <v>409</v>
      </c>
      <c r="H23" s="62" t="s">
        <v>67</v>
      </c>
      <c r="I23" s="62" t="s">
        <v>67</v>
      </c>
      <c r="J23" s="20" t="s">
        <v>319</v>
      </c>
      <c r="K23" s="62" t="s">
        <v>67</v>
      </c>
      <c r="L23" s="62" t="s">
        <v>67</v>
      </c>
      <c r="M23" s="62" t="s">
        <v>67</v>
      </c>
      <c r="N23" s="20" t="s">
        <v>77</v>
      </c>
      <c r="O23" s="20" t="s">
        <v>114</v>
      </c>
      <c r="P23" s="20" t="s">
        <v>115</v>
      </c>
      <c r="Q23" s="20" t="s">
        <v>116</v>
      </c>
      <c r="R23" s="20" t="s">
        <v>82</v>
      </c>
      <c r="S23" s="62" t="s">
        <v>67</v>
      </c>
      <c r="T23" s="62" t="s">
        <v>67</v>
      </c>
      <c r="U23" s="62" t="s">
        <v>67</v>
      </c>
      <c r="V23" s="62" t="s">
        <v>67</v>
      </c>
      <c r="W23" s="62" t="s">
        <v>67</v>
      </c>
      <c r="X23" s="62" t="s">
        <v>67</v>
      </c>
      <c r="Y23" s="62" t="s">
        <v>67</v>
      </c>
      <c r="Z23" s="62" t="s">
        <v>67</v>
      </c>
      <c r="AA23" s="62" t="s">
        <v>67</v>
      </c>
      <c r="AB23" s="62" t="s">
        <v>67</v>
      </c>
      <c r="AC23" s="62" t="s">
        <v>67</v>
      </c>
      <c r="AD23" s="62" t="s">
        <v>67</v>
      </c>
      <c r="AE23" s="62" t="s">
        <v>67</v>
      </c>
      <c r="AF23" s="62" t="s">
        <v>67</v>
      </c>
      <c r="AG23" s="62" t="s">
        <v>67</v>
      </c>
      <c r="AH23" s="62" t="s">
        <v>67</v>
      </c>
      <c r="AI23" s="62" t="s">
        <v>67</v>
      </c>
      <c r="AJ23" s="62" t="s">
        <v>67</v>
      </c>
      <c r="AK23" s="62" t="s">
        <v>67</v>
      </c>
      <c r="AL23" s="17"/>
      <c r="AM23" s="17"/>
    </row>
    <row r="24" spans="1:39" ht="15.75" customHeight="1">
      <c r="A24" s="19" t="str">
        <f>Demographics!A26</f>
        <v>RWP Cantt</v>
      </c>
      <c r="B24" s="20">
        <v>20</v>
      </c>
      <c r="C24" s="21" t="str">
        <f>Demographics!C26</f>
        <v>CTR-10</v>
      </c>
      <c r="D24" s="20" t="s">
        <v>117</v>
      </c>
      <c r="E24" s="62" t="s">
        <v>67</v>
      </c>
      <c r="F24" s="62" t="s">
        <v>67</v>
      </c>
      <c r="G24" s="20" t="s">
        <v>410</v>
      </c>
      <c r="H24" s="62" t="s">
        <v>67</v>
      </c>
      <c r="I24" s="62" t="s">
        <v>67</v>
      </c>
      <c r="J24" s="20" t="s">
        <v>416</v>
      </c>
      <c r="K24" s="20" t="s">
        <v>83</v>
      </c>
      <c r="L24" s="62" t="s">
        <v>67</v>
      </c>
      <c r="M24" s="62" t="s">
        <v>67</v>
      </c>
      <c r="N24" s="62" t="s">
        <v>67</v>
      </c>
      <c r="O24" s="20" t="s">
        <v>118</v>
      </c>
      <c r="P24" s="20" t="s">
        <v>71</v>
      </c>
      <c r="Q24" s="20" t="s">
        <v>80</v>
      </c>
      <c r="R24" s="20" t="s">
        <v>119</v>
      </c>
      <c r="S24" s="20" t="s">
        <v>120</v>
      </c>
      <c r="T24" s="20" t="s">
        <v>73</v>
      </c>
      <c r="U24" s="20" t="s">
        <v>121</v>
      </c>
      <c r="V24" s="62" t="s">
        <v>67</v>
      </c>
      <c r="W24" s="62" t="s">
        <v>67</v>
      </c>
      <c r="X24" s="62" t="s">
        <v>67</v>
      </c>
      <c r="Y24" s="62" t="s">
        <v>67</v>
      </c>
      <c r="Z24" s="62" t="s">
        <v>67</v>
      </c>
      <c r="AA24" s="62" t="s">
        <v>67</v>
      </c>
      <c r="AB24" s="62" t="s">
        <v>67</v>
      </c>
      <c r="AC24" s="62" t="s">
        <v>67</v>
      </c>
      <c r="AD24" s="62" t="s">
        <v>67</v>
      </c>
      <c r="AE24" s="62" t="s">
        <v>67</v>
      </c>
      <c r="AF24" s="62" t="s">
        <v>67</v>
      </c>
      <c r="AG24" s="62" t="s">
        <v>67</v>
      </c>
      <c r="AH24" s="62" t="s">
        <v>67</v>
      </c>
      <c r="AI24" s="62" t="s">
        <v>67</v>
      </c>
      <c r="AJ24" s="62" t="s">
        <v>67</v>
      </c>
      <c r="AK24" s="62" t="s">
        <v>67</v>
      </c>
      <c r="AL24" s="17"/>
      <c r="AM24" s="17"/>
    </row>
    <row r="25" spans="1:39" ht="15.75" customHeight="1">
      <c r="A25" s="19" t="str">
        <f>Demographics!A27</f>
        <v>RWP Cantt</v>
      </c>
      <c r="B25" s="20">
        <v>21</v>
      </c>
      <c r="C25" s="21" t="str">
        <f>Demographics!C27</f>
        <v>CTR-11</v>
      </c>
      <c r="D25" s="20" t="s">
        <v>67</v>
      </c>
      <c r="E25" s="20" t="s">
        <v>67</v>
      </c>
      <c r="F25" s="20" t="s">
        <v>67</v>
      </c>
      <c r="G25" s="20" t="s">
        <v>411</v>
      </c>
      <c r="H25" s="62" t="s">
        <v>67</v>
      </c>
      <c r="I25" s="62" t="s">
        <v>67</v>
      </c>
      <c r="J25" s="20" t="s">
        <v>320</v>
      </c>
      <c r="K25" s="62" t="s">
        <v>67</v>
      </c>
      <c r="L25" s="62" t="s">
        <v>67</v>
      </c>
      <c r="M25" s="62" t="s">
        <v>67</v>
      </c>
      <c r="N25" s="62" t="s">
        <v>67</v>
      </c>
      <c r="O25" s="20" t="s">
        <v>122</v>
      </c>
      <c r="P25" s="62" t="s">
        <v>67</v>
      </c>
      <c r="Q25" s="62" t="s">
        <v>67</v>
      </c>
      <c r="R25" s="62" t="s">
        <v>67</v>
      </c>
      <c r="S25" s="62" t="s">
        <v>67</v>
      </c>
      <c r="T25" s="62" t="s">
        <v>67</v>
      </c>
      <c r="U25" s="62" t="s">
        <v>67</v>
      </c>
      <c r="V25" s="62" t="s">
        <v>67</v>
      </c>
      <c r="W25" s="62" t="s">
        <v>67</v>
      </c>
      <c r="X25" s="62" t="s">
        <v>67</v>
      </c>
      <c r="Y25" s="62" t="s">
        <v>67</v>
      </c>
      <c r="Z25" s="62" t="s">
        <v>67</v>
      </c>
      <c r="AA25" s="62" t="s">
        <v>67</v>
      </c>
      <c r="AB25" s="62" t="s">
        <v>67</v>
      </c>
      <c r="AC25" s="62" t="s">
        <v>67</v>
      </c>
      <c r="AD25" s="62" t="s">
        <v>67</v>
      </c>
      <c r="AE25" s="62" t="s">
        <v>67</v>
      </c>
      <c r="AF25" s="62" t="s">
        <v>67</v>
      </c>
      <c r="AG25" s="62" t="s">
        <v>67</v>
      </c>
      <c r="AH25" s="62" t="s">
        <v>67</v>
      </c>
      <c r="AI25" s="62" t="s">
        <v>67</v>
      </c>
      <c r="AJ25" s="62" t="s">
        <v>67</v>
      </c>
      <c r="AK25" s="62" t="s">
        <v>67</v>
      </c>
      <c r="AL25" s="17"/>
      <c r="AM25" s="17"/>
    </row>
    <row r="26" spans="1:39" ht="15.75" customHeight="1">
      <c r="A26" s="19" t="str">
        <f>Demographics!A28</f>
        <v>RWP Cantt</v>
      </c>
      <c r="B26" s="20">
        <v>22</v>
      </c>
      <c r="C26" s="21" t="str">
        <f>Demographics!C28</f>
        <v>CTR-12</v>
      </c>
      <c r="D26" s="20" t="s">
        <v>311</v>
      </c>
      <c r="E26" s="62" t="s">
        <v>67</v>
      </c>
      <c r="F26" s="20" t="s">
        <v>67</v>
      </c>
      <c r="G26" s="20" t="s">
        <v>307</v>
      </c>
      <c r="H26" s="62" t="s">
        <v>67</v>
      </c>
      <c r="I26" s="62" t="s">
        <v>67</v>
      </c>
      <c r="J26" s="20" t="s">
        <v>321</v>
      </c>
      <c r="K26" s="62" t="s">
        <v>67</v>
      </c>
      <c r="L26" s="62" t="s">
        <v>67</v>
      </c>
      <c r="M26" s="62" t="s">
        <v>67</v>
      </c>
      <c r="N26" s="62" t="s">
        <v>67</v>
      </c>
      <c r="O26" s="62" t="s">
        <v>67</v>
      </c>
      <c r="P26" s="62" t="s">
        <v>67</v>
      </c>
      <c r="Q26" s="62" t="s">
        <v>67</v>
      </c>
      <c r="R26" s="62" t="s">
        <v>67</v>
      </c>
      <c r="S26" s="62" t="s">
        <v>67</v>
      </c>
      <c r="T26" s="62" t="s">
        <v>67</v>
      </c>
      <c r="U26" s="62" t="s">
        <v>67</v>
      </c>
      <c r="V26" s="62" t="s">
        <v>67</v>
      </c>
      <c r="W26" s="62" t="s">
        <v>67</v>
      </c>
      <c r="X26" s="62" t="s">
        <v>67</v>
      </c>
      <c r="Y26" s="62" t="s">
        <v>67</v>
      </c>
      <c r="Z26" s="62" t="s">
        <v>67</v>
      </c>
      <c r="AA26" s="62" t="s">
        <v>67</v>
      </c>
      <c r="AB26" s="62" t="s">
        <v>67</v>
      </c>
      <c r="AC26" s="62" t="s">
        <v>67</v>
      </c>
      <c r="AD26" s="62" t="s">
        <v>67</v>
      </c>
      <c r="AE26" s="62" t="s">
        <v>67</v>
      </c>
      <c r="AF26" s="62" t="s">
        <v>67</v>
      </c>
      <c r="AG26" s="62" t="s">
        <v>67</v>
      </c>
      <c r="AH26" s="62" t="s">
        <v>67</v>
      </c>
      <c r="AI26" s="62" t="s">
        <v>67</v>
      </c>
      <c r="AJ26" s="62" t="s">
        <v>67</v>
      </c>
      <c r="AK26" s="62" t="s">
        <v>67</v>
      </c>
      <c r="AL26" s="17"/>
      <c r="AM26" s="17"/>
    </row>
    <row r="27" spans="1:39" ht="15.75" customHeight="1">
      <c r="A27" s="19" t="str">
        <f>Demographics!A29</f>
        <v>RWP Cantt</v>
      </c>
      <c r="B27" s="20">
        <v>23</v>
      </c>
      <c r="C27" s="21" t="str">
        <f>Demographics!C29</f>
        <v>CTR-13</v>
      </c>
      <c r="D27" s="20" t="s">
        <v>67</v>
      </c>
      <c r="E27" s="20" t="s">
        <v>67</v>
      </c>
      <c r="F27" s="20" t="s">
        <v>67</v>
      </c>
      <c r="G27" s="20" t="s">
        <v>308</v>
      </c>
      <c r="H27" s="62" t="s">
        <v>67</v>
      </c>
      <c r="I27" s="62" t="s">
        <v>67</v>
      </c>
      <c r="J27" s="20" t="s">
        <v>323</v>
      </c>
      <c r="K27" s="62" t="s">
        <v>67</v>
      </c>
      <c r="L27" s="62" t="s">
        <v>67</v>
      </c>
      <c r="M27" s="62" t="s">
        <v>67</v>
      </c>
      <c r="N27" s="62" t="s">
        <v>67</v>
      </c>
      <c r="O27" s="20" t="s">
        <v>124</v>
      </c>
      <c r="P27" s="62" t="s">
        <v>67</v>
      </c>
      <c r="Q27" s="62" t="s">
        <v>67</v>
      </c>
      <c r="R27" s="62" t="s">
        <v>67</v>
      </c>
      <c r="S27" s="62" t="s">
        <v>67</v>
      </c>
      <c r="T27" s="62" t="s">
        <v>67</v>
      </c>
      <c r="U27" s="62" t="s">
        <v>67</v>
      </c>
      <c r="V27" s="62" t="s">
        <v>67</v>
      </c>
      <c r="W27" s="62" t="s">
        <v>67</v>
      </c>
      <c r="X27" s="62" t="s">
        <v>67</v>
      </c>
      <c r="Y27" s="62" t="s">
        <v>67</v>
      </c>
      <c r="Z27" s="62" t="s">
        <v>67</v>
      </c>
      <c r="AA27" s="62" t="s">
        <v>67</v>
      </c>
      <c r="AB27" s="62" t="s">
        <v>67</v>
      </c>
      <c r="AC27" s="62" t="s">
        <v>67</v>
      </c>
      <c r="AD27" s="62" t="s">
        <v>67</v>
      </c>
      <c r="AE27" s="62" t="s">
        <v>67</v>
      </c>
      <c r="AF27" s="62" t="s">
        <v>67</v>
      </c>
      <c r="AG27" s="62" t="s">
        <v>67</v>
      </c>
      <c r="AH27" s="62" t="s">
        <v>67</v>
      </c>
      <c r="AI27" s="62" t="s">
        <v>67</v>
      </c>
      <c r="AJ27" s="62" t="s">
        <v>67</v>
      </c>
      <c r="AK27" s="62" t="s">
        <v>67</v>
      </c>
      <c r="AL27" s="17"/>
      <c r="AM27" s="17"/>
    </row>
    <row r="28" spans="1:39" ht="15.75" customHeight="1">
      <c r="A28" s="19" t="str">
        <f>Demographics!A30</f>
        <v>RWP Cantt</v>
      </c>
      <c r="B28" s="20">
        <v>24</v>
      </c>
      <c r="C28" s="21" t="str">
        <f>Demographics!C30</f>
        <v>CTR-14</v>
      </c>
      <c r="D28" s="20" t="s">
        <v>67</v>
      </c>
      <c r="E28" s="20" t="s">
        <v>67</v>
      </c>
      <c r="F28" s="20" t="s">
        <v>67</v>
      </c>
      <c r="G28" s="20" t="s">
        <v>125</v>
      </c>
      <c r="H28" s="62" t="s">
        <v>67</v>
      </c>
      <c r="I28" s="62" t="s">
        <v>67</v>
      </c>
      <c r="J28" s="20" t="s">
        <v>126</v>
      </c>
      <c r="K28" s="62" t="s">
        <v>67</v>
      </c>
      <c r="L28" s="62" t="s">
        <v>67</v>
      </c>
      <c r="M28" s="62" t="s">
        <v>67</v>
      </c>
      <c r="N28" s="62" t="s">
        <v>67</v>
      </c>
      <c r="O28" s="62" t="s">
        <v>67</v>
      </c>
      <c r="P28" s="62" t="s">
        <v>67</v>
      </c>
      <c r="Q28" s="62" t="s">
        <v>67</v>
      </c>
      <c r="R28" s="62" t="s">
        <v>67</v>
      </c>
      <c r="S28" s="62" t="s">
        <v>67</v>
      </c>
      <c r="T28" s="62" t="s">
        <v>67</v>
      </c>
      <c r="U28" s="62" t="s">
        <v>67</v>
      </c>
      <c r="V28" s="62" t="s">
        <v>67</v>
      </c>
      <c r="W28" s="62" t="s">
        <v>67</v>
      </c>
      <c r="X28" s="62" t="s">
        <v>67</v>
      </c>
      <c r="Y28" s="62" t="s">
        <v>67</v>
      </c>
      <c r="Z28" s="62" t="s">
        <v>67</v>
      </c>
      <c r="AA28" s="62" t="s">
        <v>67</v>
      </c>
      <c r="AB28" s="62" t="s">
        <v>67</v>
      </c>
      <c r="AC28" s="62" t="s">
        <v>67</v>
      </c>
      <c r="AD28" s="62" t="s">
        <v>67</v>
      </c>
      <c r="AE28" s="62" t="s">
        <v>67</v>
      </c>
      <c r="AF28" s="62" t="s">
        <v>67</v>
      </c>
      <c r="AG28" s="62" t="s">
        <v>67</v>
      </c>
      <c r="AH28" s="62" t="s">
        <v>67</v>
      </c>
      <c r="AI28" s="62" t="s">
        <v>67</v>
      </c>
      <c r="AJ28" s="62" t="s">
        <v>67</v>
      </c>
      <c r="AK28" s="62" t="s">
        <v>67</v>
      </c>
    </row>
    <row r="29" spans="1:39" ht="15.75" customHeight="1">
      <c r="A29" s="19" t="str">
        <f>Demographics!A31</f>
        <v>RWP Cantt</v>
      </c>
      <c r="B29" s="20">
        <v>25</v>
      </c>
      <c r="C29" s="21" t="str">
        <f>Demographics!C31</f>
        <v>CTR-15</v>
      </c>
      <c r="D29" s="20" t="s">
        <v>88</v>
      </c>
      <c r="E29" s="20" t="s">
        <v>67</v>
      </c>
      <c r="F29" s="20" t="s">
        <v>67</v>
      </c>
      <c r="G29" s="20" t="s">
        <v>412</v>
      </c>
      <c r="H29" s="62" t="s">
        <v>67</v>
      </c>
      <c r="I29" s="62" t="s">
        <v>67</v>
      </c>
      <c r="J29" s="20" t="s">
        <v>322</v>
      </c>
      <c r="K29" s="62" t="s">
        <v>67</v>
      </c>
      <c r="L29" s="62" t="s">
        <v>67</v>
      </c>
      <c r="M29" s="62" t="s">
        <v>67</v>
      </c>
      <c r="N29" s="62" t="s">
        <v>67</v>
      </c>
      <c r="O29" s="62" t="s">
        <v>67</v>
      </c>
      <c r="P29" s="62" t="s">
        <v>67</v>
      </c>
      <c r="Q29" s="62" t="s">
        <v>67</v>
      </c>
      <c r="R29" s="62" t="s">
        <v>67</v>
      </c>
      <c r="S29" s="62" t="s">
        <v>67</v>
      </c>
      <c r="T29" s="62" t="s">
        <v>67</v>
      </c>
      <c r="U29" s="62" t="s">
        <v>67</v>
      </c>
      <c r="V29" s="62" t="s">
        <v>67</v>
      </c>
      <c r="W29" s="62" t="s">
        <v>67</v>
      </c>
      <c r="X29" s="62" t="s">
        <v>67</v>
      </c>
      <c r="Y29" s="62" t="s">
        <v>67</v>
      </c>
      <c r="Z29" s="62" t="s">
        <v>67</v>
      </c>
      <c r="AA29" s="62" t="s">
        <v>67</v>
      </c>
      <c r="AB29" s="62" t="s">
        <v>67</v>
      </c>
      <c r="AC29" s="62" t="s">
        <v>67</v>
      </c>
      <c r="AD29" s="62" t="s">
        <v>67</v>
      </c>
      <c r="AE29" s="62" t="s">
        <v>67</v>
      </c>
      <c r="AF29" s="62" t="s">
        <v>67</v>
      </c>
      <c r="AG29" s="62" t="s">
        <v>67</v>
      </c>
      <c r="AH29" s="62" t="s">
        <v>67</v>
      </c>
      <c r="AI29" s="62" t="s">
        <v>67</v>
      </c>
      <c r="AJ29" s="62" t="s">
        <v>67</v>
      </c>
      <c r="AK29" s="62" t="s">
        <v>67</v>
      </c>
    </row>
    <row r="30" spans="1:39" ht="15.75" customHeight="1">
      <c r="A30" s="19" t="str">
        <f>Demographics!A32</f>
        <v>RWP Cantt</v>
      </c>
      <c r="B30" s="20">
        <v>26</v>
      </c>
      <c r="C30" s="21" t="str">
        <f>Demographics!C32</f>
        <v>CTR-16</v>
      </c>
      <c r="D30" s="20" t="s">
        <v>127</v>
      </c>
      <c r="E30" s="20" t="s">
        <v>67</v>
      </c>
      <c r="F30" s="20">
        <v>3334499777</v>
      </c>
      <c r="G30" s="20" t="s">
        <v>413</v>
      </c>
      <c r="H30" s="62" t="s">
        <v>67</v>
      </c>
      <c r="I30" s="20" t="s">
        <v>125</v>
      </c>
      <c r="J30" s="20" t="s">
        <v>128</v>
      </c>
      <c r="K30" s="20" t="s">
        <v>129</v>
      </c>
      <c r="L30" s="62" t="s">
        <v>67</v>
      </c>
      <c r="M30" s="62" t="s">
        <v>67</v>
      </c>
      <c r="N30" s="62" t="s">
        <v>67</v>
      </c>
      <c r="O30" s="62" t="s">
        <v>67</v>
      </c>
      <c r="P30" s="62" t="s">
        <v>67</v>
      </c>
      <c r="Q30" s="62" t="s">
        <v>67</v>
      </c>
      <c r="R30" s="62" t="s">
        <v>67</v>
      </c>
      <c r="S30" s="62" t="s">
        <v>67</v>
      </c>
      <c r="T30" s="62" t="s">
        <v>67</v>
      </c>
      <c r="U30" s="62" t="s">
        <v>67</v>
      </c>
      <c r="V30" s="62" t="s">
        <v>67</v>
      </c>
      <c r="W30" s="62" t="s">
        <v>67</v>
      </c>
      <c r="X30" s="62" t="s">
        <v>67</v>
      </c>
      <c r="Y30" s="62" t="s">
        <v>67</v>
      </c>
      <c r="Z30" s="62" t="s">
        <v>67</v>
      </c>
      <c r="AA30" s="62" t="s">
        <v>67</v>
      </c>
      <c r="AB30" s="62" t="s">
        <v>67</v>
      </c>
      <c r="AC30" s="62" t="s">
        <v>67</v>
      </c>
      <c r="AD30" s="62" t="s">
        <v>67</v>
      </c>
      <c r="AE30" s="62" t="s">
        <v>67</v>
      </c>
      <c r="AF30" s="62" t="s">
        <v>67</v>
      </c>
      <c r="AG30" s="62" t="s">
        <v>67</v>
      </c>
      <c r="AH30" s="62" t="s">
        <v>67</v>
      </c>
      <c r="AI30" s="62" t="s">
        <v>67</v>
      </c>
      <c r="AJ30" s="62" t="s">
        <v>67</v>
      </c>
      <c r="AK30" s="62" t="s">
        <v>67</v>
      </c>
    </row>
    <row r="31" spans="1:39" ht="15.75" customHeight="1">
      <c r="A31" s="19" t="str">
        <f>Demographics!A33</f>
        <v>RWP Cantt</v>
      </c>
      <c r="B31" s="20">
        <v>27</v>
      </c>
      <c r="C31" s="21" t="str">
        <f>Demographics!C33</f>
        <v>CTR-17</v>
      </c>
      <c r="D31" s="20" t="s">
        <v>130</v>
      </c>
      <c r="E31" s="20" t="s">
        <v>67</v>
      </c>
      <c r="F31" s="20">
        <v>3218821410</v>
      </c>
      <c r="G31" s="20" t="s">
        <v>414</v>
      </c>
      <c r="H31" s="62" t="s">
        <v>67</v>
      </c>
      <c r="I31" s="62" t="s">
        <v>67</v>
      </c>
      <c r="J31" s="20" t="s">
        <v>67</v>
      </c>
      <c r="K31" s="20" t="s">
        <v>74</v>
      </c>
      <c r="L31" s="62" t="s">
        <v>67</v>
      </c>
      <c r="M31" s="62" t="s">
        <v>67</v>
      </c>
      <c r="N31" s="62" t="s">
        <v>67</v>
      </c>
      <c r="O31" s="62" t="s">
        <v>67</v>
      </c>
      <c r="P31" s="62" t="s">
        <v>67</v>
      </c>
      <c r="Q31" s="62" t="s">
        <v>67</v>
      </c>
      <c r="R31" s="62" t="s">
        <v>67</v>
      </c>
      <c r="S31" s="62" t="s">
        <v>67</v>
      </c>
      <c r="T31" s="62" t="s">
        <v>67</v>
      </c>
      <c r="U31" s="62" t="s">
        <v>67</v>
      </c>
      <c r="V31" s="62" t="s">
        <v>67</v>
      </c>
      <c r="W31" s="62" t="s">
        <v>67</v>
      </c>
      <c r="X31" s="62" t="s">
        <v>67</v>
      </c>
      <c r="Y31" s="62" t="s">
        <v>67</v>
      </c>
      <c r="Z31" s="62" t="s">
        <v>67</v>
      </c>
      <c r="AA31" s="62" t="s">
        <v>67</v>
      </c>
      <c r="AB31" s="62" t="s">
        <v>67</v>
      </c>
      <c r="AC31" s="62" t="s">
        <v>67</v>
      </c>
      <c r="AD31" s="62" t="s">
        <v>67</v>
      </c>
      <c r="AE31" s="62" t="s">
        <v>67</v>
      </c>
      <c r="AF31" s="62" t="s">
        <v>67</v>
      </c>
      <c r="AG31" s="62" t="s">
        <v>67</v>
      </c>
      <c r="AH31" s="62" t="s">
        <v>67</v>
      </c>
      <c r="AI31" s="62" t="s">
        <v>67</v>
      </c>
      <c r="AJ31" s="62" t="s">
        <v>67</v>
      </c>
      <c r="AK31" s="62" t="s">
        <v>67</v>
      </c>
    </row>
    <row r="32" spans="1:39" ht="15.75" customHeight="1">
      <c r="A32" s="19" t="str">
        <f>Demographics!A34</f>
        <v>RWP Cantt</v>
      </c>
      <c r="B32" s="20">
        <v>28</v>
      </c>
      <c r="C32" s="21" t="str">
        <f>Demographics!C34</f>
        <v>CTR-18</v>
      </c>
      <c r="D32" s="20" t="s">
        <v>132</v>
      </c>
      <c r="E32" s="20" t="s">
        <v>67</v>
      </c>
      <c r="F32" s="20">
        <v>3365278087</v>
      </c>
      <c r="G32" s="20" t="s">
        <v>415</v>
      </c>
      <c r="H32" s="62" t="s">
        <v>67</v>
      </c>
      <c r="I32" s="20" t="s">
        <v>68</v>
      </c>
      <c r="J32" s="20" t="s">
        <v>67</v>
      </c>
      <c r="K32" s="20" t="s">
        <v>76</v>
      </c>
      <c r="L32" s="62" t="s">
        <v>67</v>
      </c>
      <c r="M32" s="62" t="s">
        <v>67</v>
      </c>
      <c r="N32" s="62" t="s">
        <v>67</v>
      </c>
      <c r="O32" s="62" t="s">
        <v>67</v>
      </c>
      <c r="P32" s="62" t="s">
        <v>67</v>
      </c>
      <c r="Q32" s="62" t="s">
        <v>67</v>
      </c>
      <c r="R32" s="62" t="s">
        <v>67</v>
      </c>
      <c r="S32" s="62" t="s">
        <v>67</v>
      </c>
      <c r="T32" s="62" t="s">
        <v>67</v>
      </c>
      <c r="U32" s="62" t="s">
        <v>67</v>
      </c>
      <c r="V32" s="62" t="s">
        <v>67</v>
      </c>
      <c r="W32" s="62" t="s">
        <v>67</v>
      </c>
      <c r="X32" s="62" t="s">
        <v>67</v>
      </c>
      <c r="Y32" s="62" t="s">
        <v>67</v>
      </c>
      <c r="Z32" s="62" t="s">
        <v>67</v>
      </c>
      <c r="AA32" s="62" t="s">
        <v>67</v>
      </c>
      <c r="AB32" s="62" t="s">
        <v>67</v>
      </c>
      <c r="AC32" s="62" t="s">
        <v>67</v>
      </c>
      <c r="AD32" s="62" t="s">
        <v>67</v>
      </c>
      <c r="AE32" s="62" t="s">
        <v>67</v>
      </c>
      <c r="AF32" s="62" t="s">
        <v>67</v>
      </c>
      <c r="AG32" s="62" t="s">
        <v>67</v>
      </c>
      <c r="AH32" s="62" t="s">
        <v>67</v>
      </c>
      <c r="AI32" s="62" t="s">
        <v>67</v>
      </c>
      <c r="AJ32" s="62" t="s">
        <v>67</v>
      </c>
      <c r="AK32" s="62" t="s">
        <v>67</v>
      </c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</sheetData>
  <mergeCells count="2">
    <mergeCell ref="A1:P1"/>
    <mergeCell ref="A2:P2"/>
  </mergeCells>
  <pageMargins left="0.7" right="0.7" top="0.75" bottom="0.75" header="0" footer="0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35"/>
  <sheetViews>
    <sheetView workbookViewId="0">
      <pane ySplit="1" topLeftCell="A2" activePane="bottomLeft" state="frozen"/>
      <selection pane="bottomLeft" activeCell="A10" sqref="A10"/>
    </sheetView>
  </sheetViews>
  <sheetFormatPr defaultColWidth="14.453125" defaultRowHeight="15" customHeight="1"/>
  <cols>
    <col min="1" max="1" width="14" customWidth="1"/>
    <col min="2" max="2" width="7.54296875" customWidth="1"/>
    <col min="3" max="4" width="23.81640625" customWidth="1"/>
    <col min="5" max="5" width="16.54296875" customWidth="1"/>
    <col min="6" max="6" width="24" customWidth="1"/>
    <col min="7" max="7" width="16.453125" customWidth="1"/>
    <col min="8" max="8" width="14.54296875" customWidth="1"/>
    <col min="9" max="9" width="11.26953125" customWidth="1"/>
    <col min="10" max="10" width="10.81640625" customWidth="1"/>
    <col min="11" max="11" width="22.1796875" customWidth="1"/>
    <col min="12" max="26" width="8.7265625" customWidth="1"/>
  </cols>
  <sheetData>
    <row r="1" spans="1:26" ht="14.5">
      <c r="A1" s="103" t="s">
        <v>134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3"/>
      <c r="M1" s="3"/>
      <c r="N1" s="3"/>
      <c r="O1" s="3"/>
    </row>
    <row r="2" spans="1:26">
      <c r="A2" s="104" t="s">
        <v>392</v>
      </c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3"/>
      <c r="M2" s="3"/>
      <c r="N2" s="3"/>
      <c r="O2" s="27"/>
      <c r="P2" s="27"/>
      <c r="Q2" s="27"/>
      <c r="R2" s="27"/>
      <c r="S2" s="27"/>
      <c r="T2" s="27"/>
    </row>
    <row r="3" spans="1:26" ht="15.5">
      <c r="U3" s="28"/>
    </row>
    <row r="4" spans="1:26" ht="29">
      <c r="A4" s="79" t="s">
        <v>1</v>
      </c>
      <c r="B4" s="29" t="s">
        <v>2</v>
      </c>
      <c r="C4" s="30" t="s">
        <v>3</v>
      </c>
      <c r="D4" s="30" t="s">
        <v>135</v>
      </c>
      <c r="E4" s="30" t="s">
        <v>136</v>
      </c>
      <c r="F4" s="30" t="s">
        <v>137</v>
      </c>
      <c r="G4" s="30" t="s">
        <v>138</v>
      </c>
      <c r="H4" s="30" t="s">
        <v>139</v>
      </c>
      <c r="I4" s="30" t="s">
        <v>140</v>
      </c>
      <c r="J4" s="30" t="s">
        <v>141</v>
      </c>
      <c r="K4" s="30" t="s">
        <v>142</v>
      </c>
      <c r="U4" s="28"/>
    </row>
    <row r="5" spans="1:26" ht="15.75" customHeight="1">
      <c r="A5" s="19" t="s">
        <v>298</v>
      </c>
      <c r="B5" s="32">
        <v>1</v>
      </c>
      <c r="C5" s="19" t="str">
        <f>Demographics!D7</f>
        <v>CTC-1</v>
      </c>
      <c r="D5" s="26" t="s">
        <v>67</v>
      </c>
      <c r="E5" s="26" t="s">
        <v>67</v>
      </c>
      <c r="F5" s="26" t="s">
        <v>67</v>
      </c>
      <c r="G5" s="26" t="s">
        <v>67</v>
      </c>
      <c r="H5" s="26" t="s">
        <v>67</v>
      </c>
      <c r="I5" s="26" t="s">
        <v>67</v>
      </c>
      <c r="J5" s="26" t="s">
        <v>67</v>
      </c>
      <c r="K5" s="41">
        <v>13.815150156500007</v>
      </c>
    </row>
    <row r="6" spans="1:26" ht="15.75" customHeight="1">
      <c r="A6" s="19" t="s">
        <v>298</v>
      </c>
      <c r="B6" s="32">
        <v>2</v>
      </c>
      <c r="C6" s="19" t="str">
        <f>Demographics!D8</f>
        <v>CTC-2</v>
      </c>
      <c r="D6" s="26" t="s">
        <v>67</v>
      </c>
      <c r="E6" s="26" t="s">
        <v>67</v>
      </c>
      <c r="F6" s="26" t="s">
        <v>67</v>
      </c>
      <c r="G6" s="26" t="s">
        <v>67</v>
      </c>
      <c r="H6" s="26" t="s">
        <v>67</v>
      </c>
      <c r="I6" s="26" t="s">
        <v>67</v>
      </c>
      <c r="J6" s="26" t="s">
        <v>67</v>
      </c>
      <c r="K6" s="41">
        <v>13.815150156500007</v>
      </c>
    </row>
    <row r="7" spans="1:26" ht="15.75" customHeight="1">
      <c r="A7" s="19" t="s">
        <v>298</v>
      </c>
      <c r="B7" s="32">
        <v>3</v>
      </c>
      <c r="C7" s="19" t="str">
        <f>Demographics!D9</f>
        <v>CTC-3</v>
      </c>
      <c r="D7" s="26" t="s">
        <v>67</v>
      </c>
      <c r="E7" s="26" t="s">
        <v>67</v>
      </c>
      <c r="F7" s="26" t="s">
        <v>67</v>
      </c>
      <c r="G7" s="26" t="s">
        <v>67</v>
      </c>
      <c r="H7" s="26" t="s">
        <v>67</v>
      </c>
      <c r="I7" s="26" t="s">
        <v>67</v>
      </c>
      <c r="J7" s="26" t="s">
        <v>67</v>
      </c>
      <c r="K7" s="41">
        <v>10.279925111306669</v>
      </c>
    </row>
    <row r="8" spans="1:26" ht="15.75" customHeight="1">
      <c r="A8" s="19" t="s">
        <v>298</v>
      </c>
      <c r="B8" s="32">
        <v>4</v>
      </c>
      <c r="C8" s="19" t="str">
        <f>Demographics!D10</f>
        <v>CTC-4</v>
      </c>
      <c r="D8" s="63" t="s">
        <v>143</v>
      </c>
      <c r="E8" s="26" t="s">
        <v>144</v>
      </c>
      <c r="F8" s="26" t="s">
        <v>144</v>
      </c>
      <c r="G8" s="26">
        <v>2021</v>
      </c>
      <c r="H8" s="63" t="s">
        <v>145</v>
      </c>
      <c r="I8" s="26">
        <v>1</v>
      </c>
      <c r="J8" s="26">
        <v>140</v>
      </c>
      <c r="K8" s="41">
        <v>8.4720282743600013</v>
      </c>
    </row>
    <row r="9" spans="1:26" ht="15.75" customHeight="1">
      <c r="A9" s="19" t="s">
        <v>298</v>
      </c>
      <c r="B9" s="32">
        <v>5</v>
      </c>
      <c r="C9" s="19" t="str">
        <f>Demographics!D11</f>
        <v>CTC-5</v>
      </c>
      <c r="D9" s="26" t="s">
        <v>67</v>
      </c>
      <c r="E9" s="26" t="s">
        <v>67</v>
      </c>
      <c r="F9" s="26" t="s">
        <v>67</v>
      </c>
      <c r="G9" s="26" t="s">
        <v>67</v>
      </c>
      <c r="H9" s="26" t="s">
        <v>67</v>
      </c>
      <c r="I9" s="26" t="s">
        <v>67</v>
      </c>
      <c r="J9" s="26" t="s">
        <v>67</v>
      </c>
      <c r="K9" s="41">
        <v>8.9968302048333335</v>
      </c>
    </row>
    <row r="10" spans="1:26" ht="15.75" customHeight="1">
      <c r="A10" s="19" t="s">
        <v>298</v>
      </c>
      <c r="B10" s="32">
        <v>6</v>
      </c>
      <c r="C10" s="19" t="str">
        <f>Demographics!D12</f>
        <v>CTC-6</v>
      </c>
      <c r="D10" s="63" t="s">
        <v>387</v>
      </c>
      <c r="E10" s="63" t="s">
        <v>154</v>
      </c>
      <c r="F10" s="63" t="s">
        <v>154</v>
      </c>
      <c r="G10" s="26">
        <v>2018</v>
      </c>
      <c r="H10" s="26" t="s">
        <v>145</v>
      </c>
      <c r="I10" s="26">
        <v>2</v>
      </c>
      <c r="J10" s="26">
        <v>247</v>
      </c>
      <c r="K10" s="41">
        <v>6.6350635400000018</v>
      </c>
    </row>
    <row r="11" spans="1:26" ht="15.75" customHeight="1">
      <c r="A11" s="19" t="s">
        <v>298</v>
      </c>
      <c r="B11" s="32">
        <v>7</v>
      </c>
      <c r="C11" s="19" t="str">
        <f>Demographics!D13</f>
        <v>CTC-7</v>
      </c>
      <c r="D11" s="63" t="s">
        <v>143</v>
      </c>
      <c r="E11" s="26" t="s">
        <v>144</v>
      </c>
      <c r="F11" s="26" t="s">
        <v>144</v>
      </c>
      <c r="G11" s="26">
        <v>2021</v>
      </c>
      <c r="H11" s="63" t="s">
        <v>145</v>
      </c>
      <c r="I11" s="26">
        <v>1</v>
      </c>
      <c r="J11" s="26">
        <v>140</v>
      </c>
      <c r="K11" s="41">
        <v>8.945645428953334</v>
      </c>
    </row>
    <row r="12" spans="1:26" ht="15.75" customHeight="1">
      <c r="A12" s="19" t="s">
        <v>298</v>
      </c>
      <c r="B12" s="32">
        <v>8</v>
      </c>
      <c r="C12" s="19" t="str">
        <f>Demographics!D14</f>
        <v>CTC-8</v>
      </c>
      <c r="D12" s="26" t="s">
        <v>147</v>
      </c>
      <c r="E12" s="26" t="s">
        <v>150</v>
      </c>
      <c r="F12" s="26" t="s">
        <v>150</v>
      </c>
      <c r="G12" s="26" t="s">
        <v>149</v>
      </c>
      <c r="H12" s="26" t="s">
        <v>145</v>
      </c>
      <c r="I12" s="26">
        <v>2</v>
      </c>
      <c r="J12" s="26">
        <v>182</v>
      </c>
      <c r="K12" s="41">
        <v>12.192403187860002</v>
      </c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 spans="1:26" ht="15.75" customHeight="1">
      <c r="A13" s="19" t="s">
        <v>298</v>
      </c>
      <c r="B13" s="32">
        <v>9</v>
      </c>
      <c r="C13" s="19" t="str">
        <f>Demographics!D15</f>
        <v>CTC-9</v>
      </c>
      <c r="D13" s="63" t="s">
        <v>143</v>
      </c>
      <c r="E13" s="26" t="s">
        <v>144</v>
      </c>
      <c r="F13" s="26" t="s">
        <v>144</v>
      </c>
      <c r="G13" s="26">
        <v>2021</v>
      </c>
      <c r="H13" s="63" t="s">
        <v>145</v>
      </c>
      <c r="I13" s="26">
        <v>1</v>
      </c>
      <c r="J13" s="26">
        <v>140</v>
      </c>
      <c r="K13" s="41">
        <v>12.276447326033335</v>
      </c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 spans="1:26" ht="15.75" customHeight="1">
      <c r="A14" s="19" t="s">
        <v>298</v>
      </c>
      <c r="B14" s="32">
        <v>10</v>
      </c>
      <c r="C14" s="19" t="str">
        <f>Demographics!D16</f>
        <v>CTC-10</v>
      </c>
      <c r="D14" s="26" t="s">
        <v>151</v>
      </c>
      <c r="E14" s="26" t="s">
        <v>152</v>
      </c>
      <c r="F14" s="26" t="s">
        <v>152</v>
      </c>
      <c r="G14" s="26">
        <v>2018</v>
      </c>
      <c r="H14" s="26" t="s">
        <v>145</v>
      </c>
      <c r="I14" s="26">
        <v>1</v>
      </c>
      <c r="J14" s="26">
        <v>80</v>
      </c>
      <c r="K14" s="41">
        <v>9.9513314883733344</v>
      </c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 spans="1:26" ht="15.75" customHeight="1">
      <c r="A15" s="19" t="s">
        <v>298</v>
      </c>
      <c r="B15" s="32">
        <v>11</v>
      </c>
      <c r="C15" s="19" t="str">
        <f>Demographics!D17</f>
        <v>CTR-1</v>
      </c>
      <c r="D15" s="63" t="s">
        <v>385</v>
      </c>
      <c r="E15" s="26" t="s">
        <v>153</v>
      </c>
      <c r="F15" s="26" t="s">
        <v>153</v>
      </c>
      <c r="G15" s="26">
        <v>2016</v>
      </c>
      <c r="H15" s="26" t="s">
        <v>146</v>
      </c>
      <c r="I15" s="26">
        <v>1</v>
      </c>
      <c r="J15" s="26">
        <v>102</v>
      </c>
      <c r="K15" s="41">
        <v>11.734583803600001</v>
      </c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spans="1:26" ht="15.75" customHeight="1">
      <c r="A16" s="19" t="s">
        <v>298</v>
      </c>
      <c r="B16" s="32">
        <v>12</v>
      </c>
      <c r="C16" s="19" t="str">
        <f>Demographics!D18</f>
        <v>CTR-2</v>
      </c>
      <c r="D16" s="63" t="s">
        <v>143</v>
      </c>
      <c r="E16" s="26" t="s">
        <v>144</v>
      </c>
      <c r="F16" s="26" t="s">
        <v>144</v>
      </c>
      <c r="G16" s="26">
        <v>2021</v>
      </c>
      <c r="H16" s="63" t="s">
        <v>145</v>
      </c>
      <c r="I16" s="26">
        <v>1</v>
      </c>
      <c r="J16" s="26">
        <v>140</v>
      </c>
      <c r="K16" s="41">
        <v>11.734583803600001</v>
      </c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spans="1:26" ht="15.75" customHeight="1">
      <c r="A17" s="19" t="s">
        <v>298</v>
      </c>
      <c r="B17" s="32">
        <v>13</v>
      </c>
      <c r="C17" s="19" t="str">
        <f>Demographics!D19</f>
        <v>CTR-3</v>
      </c>
      <c r="D17" s="26" t="s">
        <v>147</v>
      </c>
      <c r="E17" s="26" t="s">
        <v>148</v>
      </c>
      <c r="F17" s="26" t="s">
        <v>148</v>
      </c>
      <c r="G17" s="26" t="s">
        <v>149</v>
      </c>
      <c r="H17" s="26" t="s">
        <v>145</v>
      </c>
      <c r="I17" s="26">
        <v>2</v>
      </c>
      <c r="J17" s="26">
        <v>247</v>
      </c>
      <c r="K17" s="41">
        <v>8.6723440021866676</v>
      </c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 spans="1:26" ht="15.75" customHeight="1">
      <c r="A18" s="19" t="s">
        <v>298</v>
      </c>
      <c r="B18" s="32">
        <v>14</v>
      </c>
      <c r="C18" s="19" t="str">
        <f>Demographics!D20</f>
        <v>CTR-4</v>
      </c>
      <c r="D18" s="63" t="s">
        <v>143</v>
      </c>
      <c r="E18" s="26" t="s">
        <v>144</v>
      </c>
      <c r="F18" s="26" t="s">
        <v>144</v>
      </c>
      <c r="G18" s="26">
        <v>2021</v>
      </c>
      <c r="H18" s="63" t="s">
        <v>145</v>
      </c>
      <c r="I18" s="26">
        <v>1</v>
      </c>
      <c r="J18" s="26">
        <v>140</v>
      </c>
      <c r="K18" s="41">
        <v>7.4088383309266668</v>
      </c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 spans="1:26" ht="15.75" customHeight="1">
      <c r="A19" s="19" t="s">
        <v>298</v>
      </c>
      <c r="B19" s="32">
        <v>15</v>
      </c>
      <c r="C19" s="19" t="str">
        <f>Demographics!D21</f>
        <v>CTR-5</v>
      </c>
      <c r="D19" s="63" t="s">
        <v>143</v>
      </c>
      <c r="E19" s="26" t="s">
        <v>144</v>
      </c>
      <c r="F19" s="26" t="s">
        <v>144</v>
      </c>
      <c r="G19" s="26">
        <v>2021</v>
      </c>
      <c r="H19" s="63" t="s">
        <v>145</v>
      </c>
      <c r="I19" s="26">
        <v>1</v>
      </c>
      <c r="J19" s="26">
        <v>140</v>
      </c>
      <c r="K19" s="41">
        <v>11.753541128000004</v>
      </c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 spans="1:26" ht="15.75" customHeight="1">
      <c r="A20" s="19" t="s">
        <v>298</v>
      </c>
      <c r="B20" s="32">
        <v>16</v>
      </c>
      <c r="C20" s="19" t="str">
        <f>Demographics!D22</f>
        <v>CTR-6</v>
      </c>
      <c r="D20" s="26" t="s">
        <v>147</v>
      </c>
      <c r="E20" s="26" t="s">
        <v>148</v>
      </c>
      <c r="F20" s="26" t="s">
        <v>148</v>
      </c>
      <c r="G20" s="26" t="s">
        <v>149</v>
      </c>
      <c r="H20" s="26" t="s">
        <v>145</v>
      </c>
      <c r="I20" s="26">
        <v>2</v>
      </c>
      <c r="J20" s="26">
        <v>247</v>
      </c>
      <c r="K20" s="41">
        <v>14.53015724178667</v>
      </c>
    </row>
    <row r="21" spans="1:26" ht="15.75" customHeight="1">
      <c r="A21" s="19" t="s">
        <v>298</v>
      </c>
      <c r="B21" s="32">
        <v>17</v>
      </c>
      <c r="C21" s="19" t="str">
        <f>Demographics!D23</f>
        <v>CTR-7</v>
      </c>
      <c r="D21" s="26" t="s">
        <v>147</v>
      </c>
      <c r="E21" s="26" t="s">
        <v>148</v>
      </c>
      <c r="F21" s="26" t="s">
        <v>148</v>
      </c>
      <c r="G21" s="26" t="s">
        <v>149</v>
      </c>
      <c r="H21" s="26" t="s">
        <v>145</v>
      </c>
      <c r="I21" s="26">
        <v>2</v>
      </c>
      <c r="J21" s="26">
        <v>247</v>
      </c>
      <c r="K21" s="41">
        <v>14.53015724178667</v>
      </c>
    </row>
    <row r="22" spans="1:26" ht="15.75" customHeight="1">
      <c r="A22" s="19" t="s">
        <v>298</v>
      </c>
      <c r="B22" s="32">
        <v>18</v>
      </c>
      <c r="C22" s="19" t="str">
        <f>Demographics!D24</f>
        <v>CTR-8</v>
      </c>
      <c r="D22" s="63" t="s">
        <v>384</v>
      </c>
      <c r="E22" s="26" t="s">
        <v>154</v>
      </c>
      <c r="F22" s="26" t="s">
        <v>154</v>
      </c>
      <c r="G22" s="26">
        <v>2018</v>
      </c>
      <c r="H22" s="26" t="s">
        <v>145</v>
      </c>
      <c r="I22" s="26">
        <v>1</v>
      </c>
      <c r="J22" s="26">
        <v>145</v>
      </c>
      <c r="K22" s="41">
        <v>13.315308703153336</v>
      </c>
    </row>
    <row r="23" spans="1:26" ht="15.75" customHeight="1">
      <c r="A23" s="19" t="s">
        <v>298</v>
      </c>
      <c r="B23" s="32">
        <v>19</v>
      </c>
      <c r="C23" s="19" t="str">
        <f>Demographics!D25</f>
        <v>CTR-9</v>
      </c>
      <c r="D23" s="26" t="s">
        <v>151</v>
      </c>
      <c r="E23" s="26" t="s">
        <v>154</v>
      </c>
      <c r="F23" s="26" t="s">
        <v>154</v>
      </c>
      <c r="G23" s="26">
        <v>2018</v>
      </c>
      <c r="H23" s="26" t="s">
        <v>145</v>
      </c>
      <c r="I23" s="26">
        <v>1</v>
      </c>
      <c r="J23" s="26">
        <v>145</v>
      </c>
      <c r="K23" s="41">
        <v>13.97470763686667</v>
      </c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spans="1:26" ht="15.75" customHeight="1">
      <c r="A24" s="19" t="s">
        <v>298</v>
      </c>
      <c r="B24" s="32">
        <v>20</v>
      </c>
      <c r="C24" s="19" t="str">
        <f>Demographics!D26</f>
        <v>CTR-10</v>
      </c>
      <c r="D24" s="26" t="s">
        <v>151</v>
      </c>
      <c r="E24" s="26" t="s">
        <v>152</v>
      </c>
      <c r="F24" s="26" t="s">
        <v>152</v>
      </c>
      <c r="G24" s="26">
        <v>2018</v>
      </c>
      <c r="H24" s="26" t="s">
        <v>145</v>
      </c>
      <c r="I24" s="26">
        <v>1</v>
      </c>
      <c r="J24" s="26">
        <v>80</v>
      </c>
      <c r="K24" s="41">
        <v>15.238529263533337</v>
      </c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spans="1:26" ht="15.75" customHeight="1">
      <c r="A25" s="19" t="s">
        <v>298</v>
      </c>
      <c r="B25" s="32">
        <v>21</v>
      </c>
      <c r="C25" s="19" t="str">
        <f>Demographics!D27</f>
        <v>CTR-11</v>
      </c>
      <c r="D25" s="26" t="s">
        <v>67</v>
      </c>
      <c r="E25" s="26" t="s">
        <v>67</v>
      </c>
      <c r="F25" s="26" t="s">
        <v>67</v>
      </c>
      <c r="G25" s="26" t="s">
        <v>67</v>
      </c>
      <c r="H25" s="26" t="s">
        <v>67</v>
      </c>
      <c r="I25" s="26" t="s">
        <v>67</v>
      </c>
      <c r="J25" s="26" t="s">
        <v>67</v>
      </c>
      <c r="K25" s="41">
        <v>23.523195981740002</v>
      </c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 spans="1:26" ht="15.75" customHeight="1">
      <c r="A26" s="19" t="s">
        <v>298</v>
      </c>
      <c r="B26" s="32">
        <v>22</v>
      </c>
      <c r="C26" s="19" t="str">
        <f>Demographics!D28</f>
        <v>CTR-12</v>
      </c>
      <c r="D26" s="63" t="s">
        <v>143</v>
      </c>
      <c r="E26" s="26" t="s">
        <v>144</v>
      </c>
      <c r="F26" s="26" t="s">
        <v>144</v>
      </c>
      <c r="G26" s="26">
        <v>2021</v>
      </c>
      <c r="H26" s="63" t="s">
        <v>145</v>
      </c>
      <c r="I26" s="26">
        <v>1</v>
      </c>
      <c r="J26" s="26">
        <v>140</v>
      </c>
      <c r="K26" s="41">
        <v>12.109306915906666</v>
      </c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 spans="1:26" ht="15.75" customHeight="1">
      <c r="A27" s="19" t="s">
        <v>298</v>
      </c>
      <c r="B27" s="32">
        <v>23</v>
      </c>
      <c r="C27" s="19" t="str">
        <f>Demographics!D29</f>
        <v>CTR-13</v>
      </c>
      <c r="D27" s="26" t="s">
        <v>67</v>
      </c>
      <c r="E27" s="26" t="s">
        <v>67</v>
      </c>
      <c r="F27" s="26" t="s">
        <v>67</v>
      </c>
      <c r="G27" s="26" t="s">
        <v>67</v>
      </c>
      <c r="H27" s="26" t="s">
        <v>67</v>
      </c>
      <c r="I27" s="26" t="s">
        <v>67</v>
      </c>
      <c r="J27" s="26" t="s">
        <v>67</v>
      </c>
      <c r="K27" s="41">
        <v>6.6593921063133346</v>
      </c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 spans="1:26" ht="15.75" customHeight="1">
      <c r="A28" s="19" t="s">
        <v>298</v>
      </c>
      <c r="B28" s="32">
        <v>24</v>
      </c>
      <c r="C28" s="19" t="str">
        <f>Demographics!D30</f>
        <v>CTR-14</v>
      </c>
      <c r="D28" s="26" t="s">
        <v>67</v>
      </c>
      <c r="E28" s="26" t="s">
        <v>67</v>
      </c>
      <c r="F28" s="26" t="s">
        <v>67</v>
      </c>
      <c r="G28" s="26" t="s">
        <v>67</v>
      </c>
      <c r="H28" s="26" t="s">
        <v>67</v>
      </c>
      <c r="I28" s="26" t="s">
        <v>67</v>
      </c>
      <c r="J28" s="26" t="s">
        <v>67</v>
      </c>
      <c r="K28" s="41">
        <v>11.763967656420002</v>
      </c>
    </row>
    <row r="29" spans="1:26" ht="15.75" customHeight="1">
      <c r="A29" s="19" t="s">
        <v>298</v>
      </c>
      <c r="B29" s="32">
        <v>25</v>
      </c>
      <c r="C29" s="19" t="str">
        <f>Demographics!D31</f>
        <v>CTR-15</v>
      </c>
      <c r="D29" s="26" t="s">
        <v>151</v>
      </c>
      <c r="E29" s="26" t="s">
        <v>154</v>
      </c>
      <c r="F29" s="26" t="s">
        <v>154</v>
      </c>
      <c r="G29" s="26">
        <v>2018</v>
      </c>
      <c r="H29" s="26" t="s">
        <v>145</v>
      </c>
      <c r="I29" s="26">
        <v>1</v>
      </c>
      <c r="J29" s="26">
        <v>145</v>
      </c>
      <c r="K29" s="41">
        <v>8.5570202787533347</v>
      </c>
    </row>
    <row r="30" spans="1:26" ht="15.75" customHeight="1">
      <c r="A30" s="19" t="s">
        <v>298</v>
      </c>
      <c r="B30" s="32">
        <v>26</v>
      </c>
      <c r="C30" s="19" t="str">
        <f>Demographics!D32</f>
        <v>CTR-16</v>
      </c>
      <c r="D30" s="26" t="s">
        <v>151</v>
      </c>
      <c r="E30" s="26" t="s">
        <v>154</v>
      </c>
      <c r="F30" s="26" t="s">
        <v>154</v>
      </c>
      <c r="G30" s="26">
        <v>2018</v>
      </c>
      <c r="H30" s="26" t="s">
        <v>145</v>
      </c>
      <c r="I30" s="26">
        <v>1</v>
      </c>
      <c r="J30" s="26">
        <v>145</v>
      </c>
      <c r="K30" s="41">
        <v>8.5620755652600007</v>
      </c>
    </row>
    <row r="31" spans="1:26" ht="15.75" customHeight="1">
      <c r="A31" s="19" t="s">
        <v>298</v>
      </c>
      <c r="B31" s="32">
        <v>27</v>
      </c>
      <c r="C31" s="19" t="str">
        <f>Demographics!D33</f>
        <v>CTR-17</v>
      </c>
      <c r="D31" s="63" t="s">
        <v>143</v>
      </c>
      <c r="E31" s="26" t="s">
        <v>144</v>
      </c>
      <c r="F31" s="26" t="s">
        <v>144</v>
      </c>
      <c r="G31" s="26">
        <v>2021</v>
      </c>
      <c r="H31" s="63" t="s">
        <v>145</v>
      </c>
      <c r="I31" s="26">
        <v>1</v>
      </c>
      <c r="J31" s="26">
        <v>140</v>
      </c>
      <c r="K31" s="41">
        <v>8.5620755652600007</v>
      </c>
    </row>
    <row r="32" spans="1:26" ht="15.75" customHeight="1">
      <c r="A32" s="19" t="s">
        <v>298</v>
      </c>
      <c r="B32" s="32">
        <v>28</v>
      </c>
      <c r="C32" s="19" t="str">
        <f>Demographics!D34</f>
        <v>CTR-18</v>
      </c>
      <c r="D32" s="26" t="s">
        <v>151</v>
      </c>
      <c r="E32" s="26" t="s">
        <v>154</v>
      </c>
      <c r="F32" s="26" t="s">
        <v>154</v>
      </c>
      <c r="G32" s="26">
        <v>2018</v>
      </c>
      <c r="H32" s="26" t="s">
        <v>145</v>
      </c>
      <c r="I32" s="26">
        <v>1</v>
      </c>
      <c r="J32" s="26">
        <v>145</v>
      </c>
      <c r="K32" s="41">
        <v>8.5620755652600007</v>
      </c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</sheetData>
  <mergeCells count="2">
    <mergeCell ref="A1:K1"/>
    <mergeCell ref="A2:K2"/>
  </mergeCells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79"/>
  <sheetViews>
    <sheetView topLeftCell="B13" workbookViewId="0">
      <selection activeCell="D34" sqref="D34"/>
    </sheetView>
  </sheetViews>
  <sheetFormatPr defaultColWidth="14.453125" defaultRowHeight="15" customHeight="1"/>
  <cols>
    <col min="1" max="1" width="11.81640625" customWidth="1"/>
    <col min="2" max="2" width="14.81640625" customWidth="1"/>
    <col min="3" max="4" width="23.81640625" customWidth="1"/>
    <col min="5" max="5" width="16.54296875" customWidth="1"/>
    <col min="6" max="7" width="16.453125" customWidth="1"/>
    <col min="8" max="8" width="11.7265625" customWidth="1"/>
    <col min="9" max="9" width="11.26953125" customWidth="1"/>
    <col min="10" max="10" width="10.81640625" customWidth="1"/>
    <col min="11" max="11" width="11.54296875" customWidth="1"/>
    <col min="12" max="26" width="8.7265625" customWidth="1"/>
  </cols>
  <sheetData>
    <row r="1" spans="1:26" ht="14.5">
      <c r="A1" s="103" t="s">
        <v>155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3"/>
      <c r="M1" s="3"/>
      <c r="N1" s="3"/>
      <c r="O1" s="3"/>
    </row>
    <row r="2" spans="1:26">
      <c r="A2" s="104" t="s">
        <v>392</v>
      </c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3"/>
      <c r="M2" s="3"/>
      <c r="N2" s="3"/>
      <c r="O2" s="27"/>
      <c r="P2" s="27"/>
      <c r="Q2" s="27"/>
      <c r="R2" s="27"/>
      <c r="S2" s="27"/>
      <c r="T2" s="27"/>
    </row>
    <row r="3" spans="1:26" ht="15.5">
      <c r="U3" s="28"/>
    </row>
    <row r="4" spans="1:26" ht="29">
      <c r="A4" s="79" t="s">
        <v>1</v>
      </c>
      <c r="B4" s="29" t="s">
        <v>2</v>
      </c>
      <c r="C4" s="30" t="s">
        <v>3</v>
      </c>
      <c r="D4" s="30" t="s">
        <v>135</v>
      </c>
      <c r="E4" s="30" t="s">
        <v>136</v>
      </c>
      <c r="F4" s="30" t="s">
        <v>137</v>
      </c>
      <c r="G4" s="30" t="s">
        <v>138</v>
      </c>
      <c r="H4" s="30" t="s">
        <v>139</v>
      </c>
      <c r="I4" s="30" t="s">
        <v>140</v>
      </c>
      <c r="J4" s="30" t="s">
        <v>141</v>
      </c>
      <c r="K4" s="30" t="s">
        <v>156</v>
      </c>
      <c r="U4" s="28"/>
    </row>
    <row r="5" spans="1:26" ht="15.75" customHeight="1">
      <c r="A5" s="19" t="s">
        <v>298</v>
      </c>
      <c r="B5" s="31">
        <v>1</v>
      </c>
      <c r="C5" s="26" t="str">
        <f>'CC ILR'!C5</f>
        <v>CTC-1</v>
      </c>
      <c r="D5" s="26" t="s">
        <v>67</v>
      </c>
      <c r="E5" s="26" t="s">
        <v>67</v>
      </c>
      <c r="F5" s="26" t="s">
        <v>67</v>
      </c>
      <c r="G5" s="26" t="s">
        <v>67</v>
      </c>
      <c r="H5" s="26" t="s">
        <v>67</v>
      </c>
      <c r="I5" s="26" t="s">
        <v>67</v>
      </c>
      <c r="J5" s="26">
        <v>1</v>
      </c>
      <c r="K5" s="19">
        <v>0</v>
      </c>
    </row>
    <row r="6" spans="1:26" ht="15.75" customHeight="1">
      <c r="A6" s="19" t="s">
        <v>298</v>
      </c>
      <c r="B6" s="31">
        <v>2</v>
      </c>
      <c r="C6" s="26" t="str">
        <f>'CC ILR'!C6</f>
        <v>CTC-2</v>
      </c>
      <c r="D6" s="26" t="s">
        <v>67</v>
      </c>
      <c r="E6" s="26" t="s">
        <v>67</v>
      </c>
      <c r="F6" s="26" t="s">
        <v>67</v>
      </c>
      <c r="G6" s="26" t="s">
        <v>67</v>
      </c>
      <c r="H6" s="26" t="s">
        <v>67</v>
      </c>
      <c r="I6" s="26" t="s">
        <v>67</v>
      </c>
      <c r="J6" s="26">
        <v>1</v>
      </c>
      <c r="K6" s="19">
        <v>0</v>
      </c>
    </row>
    <row r="7" spans="1:26" ht="15.75" customHeight="1">
      <c r="A7" s="19" t="s">
        <v>298</v>
      </c>
      <c r="B7" s="31">
        <v>3</v>
      </c>
      <c r="C7" s="26" t="str">
        <f>'CC ILR'!C7</f>
        <v>CTC-3</v>
      </c>
      <c r="D7" s="26" t="s">
        <v>67</v>
      </c>
      <c r="E7" s="26" t="s">
        <v>67</v>
      </c>
      <c r="F7" s="26" t="s">
        <v>67</v>
      </c>
      <c r="G7" s="26" t="s">
        <v>67</v>
      </c>
      <c r="H7" s="26" t="s">
        <v>67</v>
      </c>
      <c r="I7" s="26" t="s">
        <v>67</v>
      </c>
      <c r="J7" s="26">
        <v>1</v>
      </c>
      <c r="K7" s="19">
        <v>0</v>
      </c>
    </row>
    <row r="8" spans="1:26" ht="15.75" customHeight="1">
      <c r="A8" s="19" t="s">
        <v>298</v>
      </c>
      <c r="B8" s="32">
        <v>4</v>
      </c>
      <c r="C8" s="26" t="str">
        <f>'CC ILR'!C8</f>
        <v>CTC-4</v>
      </c>
      <c r="D8" s="26" t="s">
        <v>67</v>
      </c>
      <c r="E8" s="26" t="s">
        <v>67</v>
      </c>
      <c r="F8" s="26" t="s">
        <v>67</v>
      </c>
      <c r="G8" s="26" t="s">
        <v>67</v>
      </c>
      <c r="H8" s="26" t="s">
        <v>67</v>
      </c>
      <c r="I8" s="26" t="s">
        <v>67</v>
      </c>
      <c r="J8" s="26">
        <v>1</v>
      </c>
      <c r="K8" s="19">
        <v>1</v>
      </c>
    </row>
    <row r="9" spans="1:26" ht="15.75" customHeight="1">
      <c r="A9" s="19" t="s">
        <v>298</v>
      </c>
      <c r="B9" s="32">
        <v>5</v>
      </c>
      <c r="C9" s="26" t="str">
        <f>'CC ILR'!C9</f>
        <v>CTC-5</v>
      </c>
      <c r="D9" s="26" t="s">
        <v>67</v>
      </c>
      <c r="E9" s="26" t="s">
        <v>67</v>
      </c>
      <c r="F9" s="26" t="s">
        <v>67</v>
      </c>
      <c r="G9" s="26" t="s">
        <v>67</v>
      </c>
      <c r="H9" s="26" t="s">
        <v>67</v>
      </c>
      <c r="I9" s="26" t="s">
        <v>67</v>
      </c>
      <c r="J9" s="26">
        <v>1</v>
      </c>
      <c r="K9" s="19">
        <v>0</v>
      </c>
    </row>
    <row r="10" spans="1:26" ht="15.75" customHeight="1">
      <c r="A10" s="19" t="s">
        <v>298</v>
      </c>
      <c r="B10" s="32">
        <v>6</v>
      </c>
      <c r="C10" s="26" t="str">
        <f>'CC ILR'!C10</f>
        <v>CTC-6</v>
      </c>
      <c r="D10" s="26" t="s">
        <v>158</v>
      </c>
      <c r="E10" s="26" t="s">
        <v>153</v>
      </c>
      <c r="F10" s="26">
        <v>2016</v>
      </c>
      <c r="G10" s="26" t="s">
        <v>145</v>
      </c>
      <c r="H10" s="26">
        <v>1</v>
      </c>
      <c r="I10" s="26">
        <v>40</v>
      </c>
      <c r="J10" s="26">
        <v>0</v>
      </c>
      <c r="K10" s="19">
        <v>0</v>
      </c>
    </row>
    <row r="11" spans="1:26" ht="15.75" customHeight="1">
      <c r="A11" s="19" t="s">
        <v>298</v>
      </c>
      <c r="B11" s="32">
        <v>7</v>
      </c>
      <c r="C11" s="26" t="str">
        <f>'CC ILR'!C11</f>
        <v>CTC-7</v>
      </c>
      <c r="D11" s="26" t="s">
        <v>158</v>
      </c>
      <c r="E11" s="26" t="s">
        <v>153</v>
      </c>
      <c r="F11" s="26">
        <v>2016</v>
      </c>
      <c r="G11" s="26" t="s">
        <v>145</v>
      </c>
      <c r="H11" s="26">
        <v>1</v>
      </c>
      <c r="I11" s="26">
        <v>40</v>
      </c>
      <c r="J11" s="26">
        <v>0</v>
      </c>
      <c r="K11" s="19">
        <v>0</v>
      </c>
    </row>
    <row r="12" spans="1:26" ht="15.75" customHeight="1">
      <c r="A12" s="19" t="s">
        <v>298</v>
      </c>
      <c r="B12" s="32">
        <v>8</v>
      </c>
      <c r="C12" s="26" t="str">
        <f>'CC ILR'!C12</f>
        <v>CTC-8</v>
      </c>
      <c r="D12" s="26" t="s">
        <v>158</v>
      </c>
      <c r="E12" s="26" t="s">
        <v>153</v>
      </c>
      <c r="F12" s="26">
        <v>2016</v>
      </c>
      <c r="G12" s="26" t="s">
        <v>145</v>
      </c>
      <c r="H12" s="26">
        <v>1</v>
      </c>
      <c r="I12" s="26">
        <v>40</v>
      </c>
      <c r="J12" s="26">
        <v>0</v>
      </c>
      <c r="K12" s="19">
        <v>0</v>
      </c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 spans="1:26" ht="15.75" customHeight="1">
      <c r="A13" s="19" t="s">
        <v>298</v>
      </c>
      <c r="B13" s="32">
        <v>9</v>
      </c>
      <c r="C13" s="26" t="str">
        <f>'CC ILR'!C13</f>
        <v>CTC-9</v>
      </c>
      <c r="D13" s="26" t="s">
        <v>67</v>
      </c>
      <c r="E13" s="26" t="s">
        <v>67</v>
      </c>
      <c r="F13" s="26" t="s">
        <v>67</v>
      </c>
      <c r="G13" s="26" t="s">
        <v>67</v>
      </c>
      <c r="H13" s="26" t="s">
        <v>67</v>
      </c>
      <c r="I13" s="26" t="s">
        <v>67</v>
      </c>
      <c r="J13" s="26">
        <v>1</v>
      </c>
      <c r="K13" s="19">
        <v>0</v>
      </c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 spans="1:26" ht="15.75" customHeight="1">
      <c r="A14" s="19" t="s">
        <v>298</v>
      </c>
      <c r="B14" s="32">
        <v>10</v>
      </c>
      <c r="C14" s="26" t="str">
        <f>'CC ILR'!C14</f>
        <v>CTC-10</v>
      </c>
      <c r="D14" s="26" t="s">
        <v>67</v>
      </c>
      <c r="E14" s="26" t="s">
        <v>67</v>
      </c>
      <c r="F14" s="26" t="s">
        <v>67</v>
      </c>
      <c r="G14" s="26" t="s">
        <v>67</v>
      </c>
      <c r="H14" s="26" t="s">
        <v>67</v>
      </c>
      <c r="I14" s="26" t="s">
        <v>67</v>
      </c>
      <c r="J14" s="26">
        <v>1</v>
      </c>
      <c r="K14" s="19">
        <v>1</v>
      </c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 spans="1:26" ht="15.75" customHeight="1">
      <c r="A15" s="19" t="s">
        <v>298</v>
      </c>
      <c r="B15" s="32">
        <v>11</v>
      </c>
      <c r="C15" s="26" t="str">
        <f>'CC ILR'!C15</f>
        <v>CTR-1</v>
      </c>
      <c r="D15" s="63" t="s">
        <v>67</v>
      </c>
      <c r="E15" s="63" t="s">
        <v>67</v>
      </c>
      <c r="F15" s="63" t="s">
        <v>67</v>
      </c>
      <c r="G15" s="63" t="s">
        <v>67</v>
      </c>
      <c r="H15" s="63" t="s">
        <v>67</v>
      </c>
      <c r="I15" s="63" t="s">
        <v>67</v>
      </c>
      <c r="J15" s="26">
        <v>1</v>
      </c>
      <c r="K15" s="19">
        <v>0</v>
      </c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spans="1:26" ht="15.75" customHeight="1">
      <c r="A16" s="19" t="s">
        <v>298</v>
      </c>
      <c r="B16" s="32">
        <v>12</v>
      </c>
      <c r="C16" s="26" t="str">
        <f>'CC ILR'!C16</f>
        <v>CTR-2</v>
      </c>
      <c r="D16" s="26" t="s">
        <v>67</v>
      </c>
      <c r="E16" s="26" t="s">
        <v>67</v>
      </c>
      <c r="F16" s="26" t="s">
        <v>67</v>
      </c>
      <c r="G16" s="26" t="s">
        <v>67</v>
      </c>
      <c r="H16" s="26" t="s">
        <v>67</v>
      </c>
      <c r="I16" s="26" t="s">
        <v>67</v>
      </c>
      <c r="J16" s="26">
        <v>1</v>
      </c>
      <c r="K16" s="19">
        <v>0</v>
      </c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spans="1:26" ht="15.75" customHeight="1">
      <c r="A17" s="19" t="s">
        <v>298</v>
      </c>
      <c r="B17" s="32">
        <v>13</v>
      </c>
      <c r="C17" s="26" t="str">
        <f>'CC ILR'!C17</f>
        <v>CTR-3</v>
      </c>
      <c r="D17" s="26" t="s">
        <v>158</v>
      </c>
      <c r="E17" s="26" t="s">
        <v>153</v>
      </c>
      <c r="F17" s="26">
        <v>2016</v>
      </c>
      <c r="G17" s="26" t="s">
        <v>145</v>
      </c>
      <c r="H17" s="26">
        <v>1</v>
      </c>
      <c r="I17" s="26">
        <v>40</v>
      </c>
      <c r="J17" s="26">
        <v>0</v>
      </c>
      <c r="K17" s="19">
        <v>1</v>
      </c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 spans="1:26" ht="15.75" customHeight="1">
      <c r="A18" s="19" t="s">
        <v>298</v>
      </c>
      <c r="B18" s="32">
        <v>14</v>
      </c>
      <c r="C18" s="26" t="str">
        <f>'CC ILR'!C18</f>
        <v>CTR-4</v>
      </c>
      <c r="D18" s="26" t="s">
        <v>67</v>
      </c>
      <c r="E18" s="26" t="s">
        <v>67</v>
      </c>
      <c r="F18" s="26" t="s">
        <v>67</v>
      </c>
      <c r="G18" s="26" t="s">
        <v>67</v>
      </c>
      <c r="H18" s="26" t="s">
        <v>67</v>
      </c>
      <c r="I18" s="26" t="s">
        <v>67</v>
      </c>
      <c r="J18" s="26">
        <v>1</v>
      </c>
      <c r="K18" s="19">
        <v>0</v>
      </c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 spans="1:26" ht="15.75" customHeight="1">
      <c r="A19" s="19" t="s">
        <v>298</v>
      </c>
      <c r="B19" s="32">
        <v>15</v>
      </c>
      <c r="C19" s="26" t="str">
        <f>'CC ILR'!C19</f>
        <v>CTR-5</v>
      </c>
      <c r="D19" s="26" t="s">
        <v>67</v>
      </c>
      <c r="E19" s="26" t="s">
        <v>67</v>
      </c>
      <c r="F19" s="26" t="s">
        <v>67</v>
      </c>
      <c r="G19" s="26" t="s">
        <v>67</v>
      </c>
      <c r="H19" s="26" t="s">
        <v>67</v>
      </c>
      <c r="I19" s="26" t="s">
        <v>67</v>
      </c>
      <c r="J19" s="26">
        <v>1</v>
      </c>
      <c r="K19" s="19">
        <v>0</v>
      </c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 spans="1:26" ht="15.75" customHeight="1">
      <c r="A20" s="19" t="s">
        <v>298</v>
      </c>
      <c r="B20" s="32">
        <v>16</v>
      </c>
      <c r="C20" s="26" t="str">
        <f>'CC ILR'!C20</f>
        <v>CTR-6</v>
      </c>
      <c r="D20" s="26" t="s">
        <v>158</v>
      </c>
      <c r="E20" s="26" t="s">
        <v>153</v>
      </c>
      <c r="F20" s="26">
        <v>2016</v>
      </c>
      <c r="G20" s="26" t="s">
        <v>145</v>
      </c>
      <c r="H20" s="26">
        <v>1</v>
      </c>
      <c r="I20" s="26">
        <v>40</v>
      </c>
      <c r="J20" s="26">
        <v>0</v>
      </c>
      <c r="K20" s="19">
        <v>0</v>
      </c>
    </row>
    <row r="21" spans="1:26" ht="15.75" customHeight="1">
      <c r="A21" s="19" t="s">
        <v>298</v>
      </c>
      <c r="B21" s="32">
        <v>17</v>
      </c>
      <c r="C21" s="26" t="str">
        <f>'CC ILR'!C21</f>
        <v>CTR-7</v>
      </c>
      <c r="D21" s="26" t="s">
        <v>67</v>
      </c>
      <c r="E21" s="26" t="s">
        <v>67</v>
      </c>
      <c r="F21" s="26" t="s">
        <v>67</v>
      </c>
      <c r="G21" s="26" t="s">
        <v>67</v>
      </c>
      <c r="H21" s="26" t="s">
        <v>67</v>
      </c>
      <c r="I21" s="26" t="s">
        <v>67</v>
      </c>
      <c r="J21" s="26">
        <v>1</v>
      </c>
      <c r="K21" s="19">
        <v>0</v>
      </c>
    </row>
    <row r="22" spans="1:26" ht="15.75" customHeight="1">
      <c r="A22" s="19" t="s">
        <v>298</v>
      </c>
      <c r="B22" s="32">
        <v>18</v>
      </c>
      <c r="C22" s="26" t="str">
        <f>'CC ILR'!C22</f>
        <v>CTR-8</v>
      </c>
      <c r="D22" s="26" t="s">
        <v>67</v>
      </c>
      <c r="E22" s="26" t="s">
        <v>67</v>
      </c>
      <c r="F22" s="26" t="s">
        <v>67</v>
      </c>
      <c r="G22" s="26" t="s">
        <v>67</v>
      </c>
      <c r="H22" s="26" t="s">
        <v>67</v>
      </c>
      <c r="I22" s="26" t="s">
        <v>67</v>
      </c>
      <c r="J22" s="26">
        <v>1</v>
      </c>
      <c r="K22" s="19">
        <v>0</v>
      </c>
    </row>
    <row r="23" spans="1:26" ht="15.75" customHeight="1">
      <c r="A23" s="19" t="s">
        <v>298</v>
      </c>
      <c r="B23" s="32">
        <v>19</v>
      </c>
      <c r="C23" s="26" t="str">
        <f>'CC ILR'!C23</f>
        <v>CTR-9</v>
      </c>
      <c r="D23" s="26" t="s">
        <v>67</v>
      </c>
      <c r="E23" s="26" t="s">
        <v>67</v>
      </c>
      <c r="F23" s="26" t="s">
        <v>67</v>
      </c>
      <c r="G23" s="26" t="s">
        <v>67</v>
      </c>
      <c r="H23" s="26" t="s">
        <v>67</v>
      </c>
      <c r="I23" s="26" t="s">
        <v>67</v>
      </c>
      <c r="J23" s="26">
        <v>1</v>
      </c>
      <c r="K23" s="19">
        <v>0</v>
      </c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spans="1:26" ht="15.75" customHeight="1">
      <c r="A24" s="19" t="s">
        <v>298</v>
      </c>
      <c r="B24" s="32">
        <v>20</v>
      </c>
      <c r="C24" s="26" t="str">
        <f>'CC ILR'!C24</f>
        <v>CTR-10</v>
      </c>
      <c r="D24" s="26" t="s">
        <v>67</v>
      </c>
      <c r="E24" s="26" t="s">
        <v>67</v>
      </c>
      <c r="F24" s="26" t="s">
        <v>67</v>
      </c>
      <c r="G24" s="26" t="s">
        <v>67</v>
      </c>
      <c r="H24" s="26" t="s">
        <v>67</v>
      </c>
      <c r="I24" s="26" t="s">
        <v>67</v>
      </c>
      <c r="J24" s="26">
        <v>1</v>
      </c>
      <c r="K24" s="19">
        <v>1</v>
      </c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spans="1:26" ht="15.75" customHeight="1">
      <c r="A25" s="19" t="s">
        <v>298</v>
      </c>
      <c r="B25" s="32">
        <v>21</v>
      </c>
      <c r="C25" s="26" t="str">
        <f>'CC ILR'!C25</f>
        <v>CTR-11</v>
      </c>
      <c r="D25" s="26" t="s">
        <v>67</v>
      </c>
      <c r="E25" s="26" t="s">
        <v>67</v>
      </c>
      <c r="F25" s="26" t="s">
        <v>67</v>
      </c>
      <c r="G25" s="26" t="s">
        <v>67</v>
      </c>
      <c r="H25" s="26" t="s">
        <v>67</v>
      </c>
      <c r="I25" s="26" t="s">
        <v>67</v>
      </c>
      <c r="J25" s="26">
        <v>1</v>
      </c>
      <c r="K25" s="19">
        <v>0</v>
      </c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 spans="1:26" ht="15.75" customHeight="1">
      <c r="A26" s="19" t="s">
        <v>298</v>
      </c>
      <c r="B26" s="32">
        <v>22</v>
      </c>
      <c r="C26" s="26" t="str">
        <f>'CC ILR'!C26</f>
        <v>CTR-12</v>
      </c>
      <c r="D26" s="26" t="s">
        <v>67</v>
      </c>
      <c r="E26" s="26" t="s">
        <v>67</v>
      </c>
      <c r="F26" s="26" t="s">
        <v>67</v>
      </c>
      <c r="G26" s="26" t="s">
        <v>67</v>
      </c>
      <c r="H26" s="26" t="s">
        <v>67</v>
      </c>
      <c r="I26" s="26" t="s">
        <v>67</v>
      </c>
      <c r="J26" s="26"/>
      <c r="K26" s="19">
        <v>0</v>
      </c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 spans="1:26" ht="15.75" customHeight="1">
      <c r="A27" s="19" t="s">
        <v>298</v>
      </c>
      <c r="B27" s="32">
        <v>23</v>
      </c>
      <c r="C27" s="26" t="str">
        <f>'CC ILR'!C27</f>
        <v>CTR-13</v>
      </c>
      <c r="D27" s="26" t="s">
        <v>67</v>
      </c>
      <c r="E27" s="26" t="s">
        <v>67</v>
      </c>
      <c r="F27" s="26" t="s">
        <v>67</v>
      </c>
      <c r="G27" s="26" t="s">
        <v>67</v>
      </c>
      <c r="H27" s="26" t="s">
        <v>67</v>
      </c>
      <c r="I27" s="26" t="s">
        <v>67</v>
      </c>
      <c r="J27" s="26">
        <v>1</v>
      </c>
      <c r="K27" s="19">
        <v>0</v>
      </c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 spans="1:26" ht="15.75" customHeight="1">
      <c r="A28" s="19" t="s">
        <v>298</v>
      </c>
      <c r="B28" s="32">
        <v>24</v>
      </c>
      <c r="C28" s="26" t="str">
        <f>'CC ILR'!C28</f>
        <v>CTR-14</v>
      </c>
      <c r="D28" s="26" t="s">
        <v>67</v>
      </c>
      <c r="E28" s="26" t="s">
        <v>67</v>
      </c>
      <c r="F28" s="26" t="s">
        <v>67</v>
      </c>
      <c r="G28" s="26" t="s">
        <v>67</v>
      </c>
      <c r="H28" s="26" t="s">
        <v>67</v>
      </c>
      <c r="I28" s="26" t="s">
        <v>67</v>
      </c>
      <c r="J28" s="26">
        <v>1</v>
      </c>
      <c r="K28" s="19">
        <v>0</v>
      </c>
    </row>
    <row r="29" spans="1:26" ht="15.75" customHeight="1">
      <c r="A29" s="19" t="s">
        <v>298</v>
      </c>
      <c r="B29" s="32">
        <v>25</v>
      </c>
      <c r="C29" s="26" t="str">
        <f>'CC ILR'!C29</f>
        <v>CTR-15</v>
      </c>
      <c r="D29" s="26" t="s">
        <v>67</v>
      </c>
      <c r="E29" s="26" t="s">
        <v>67</v>
      </c>
      <c r="F29" s="26" t="s">
        <v>67</v>
      </c>
      <c r="G29" s="26" t="s">
        <v>67</v>
      </c>
      <c r="H29" s="26" t="s">
        <v>67</v>
      </c>
      <c r="I29" s="26" t="s">
        <v>67</v>
      </c>
      <c r="J29" s="26">
        <v>1</v>
      </c>
      <c r="K29" s="19">
        <v>0</v>
      </c>
    </row>
    <row r="30" spans="1:26" ht="15.75" customHeight="1">
      <c r="A30" s="19" t="s">
        <v>298</v>
      </c>
      <c r="B30" s="32">
        <v>26</v>
      </c>
      <c r="C30" s="26" t="str">
        <f>'CC ILR'!C30</f>
        <v>CTR-16</v>
      </c>
      <c r="D30" s="26" t="s">
        <v>67</v>
      </c>
      <c r="E30" s="26" t="s">
        <v>67</v>
      </c>
      <c r="F30" s="26" t="s">
        <v>67</v>
      </c>
      <c r="G30" s="26" t="s">
        <v>67</v>
      </c>
      <c r="H30" s="26" t="s">
        <v>67</v>
      </c>
      <c r="I30" s="26" t="s">
        <v>67</v>
      </c>
      <c r="J30" s="26">
        <v>1</v>
      </c>
      <c r="K30" s="19">
        <v>0</v>
      </c>
    </row>
    <row r="31" spans="1:26" ht="15.75" customHeight="1">
      <c r="A31" s="19" t="s">
        <v>298</v>
      </c>
      <c r="B31" s="32">
        <v>27</v>
      </c>
      <c r="C31" s="26" t="str">
        <f>'CC ILR'!C31</f>
        <v>CTR-17</v>
      </c>
      <c r="D31" s="26" t="s">
        <v>67</v>
      </c>
      <c r="E31" s="26" t="s">
        <v>67</v>
      </c>
      <c r="F31" s="26" t="s">
        <v>67</v>
      </c>
      <c r="G31" s="26" t="s">
        <v>67</v>
      </c>
      <c r="H31" s="26" t="s">
        <v>67</v>
      </c>
      <c r="I31" s="26" t="s">
        <v>67</v>
      </c>
      <c r="J31" s="26">
        <v>1</v>
      </c>
      <c r="K31" s="19">
        <v>0</v>
      </c>
    </row>
    <row r="32" spans="1:26" ht="15.75" customHeight="1">
      <c r="A32" s="19" t="s">
        <v>298</v>
      </c>
      <c r="B32" s="32">
        <v>28</v>
      </c>
      <c r="C32" s="26" t="str">
        <f>'CC ILR'!C32</f>
        <v>CTR-18</v>
      </c>
      <c r="D32" s="63" t="s">
        <v>67</v>
      </c>
      <c r="E32" s="63" t="s">
        <v>67</v>
      </c>
      <c r="F32" s="63" t="s">
        <v>67</v>
      </c>
      <c r="G32" s="63" t="s">
        <v>67</v>
      </c>
      <c r="H32" s="63" t="s">
        <v>67</v>
      </c>
      <c r="I32" s="63" t="s">
        <v>67</v>
      </c>
      <c r="J32" s="26">
        <v>1</v>
      </c>
      <c r="K32" s="19">
        <v>1</v>
      </c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</sheetData>
  <mergeCells count="2">
    <mergeCell ref="A1:K1"/>
    <mergeCell ref="A2:K2"/>
  </mergeCells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60"/>
  <sheetViews>
    <sheetView workbookViewId="0">
      <selection activeCell="A2" sqref="A2:K2"/>
    </sheetView>
  </sheetViews>
  <sheetFormatPr defaultColWidth="14.453125" defaultRowHeight="15" customHeight="1"/>
  <cols>
    <col min="1" max="1" width="14.453125" style="56"/>
    <col min="2" max="2" width="7.54296875" customWidth="1"/>
    <col min="3" max="3" width="23.81640625" customWidth="1"/>
    <col min="4" max="4" width="20.453125" customWidth="1"/>
    <col min="5" max="5" width="16.453125" customWidth="1"/>
    <col min="6" max="6" width="16.7265625" customWidth="1"/>
    <col min="7" max="7" width="11.26953125" customWidth="1"/>
    <col min="8" max="8" width="10.81640625" customWidth="1"/>
    <col min="9" max="9" width="11.54296875" customWidth="1"/>
    <col min="10" max="27" width="8.7265625" customWidth="1"/>
  </cols>
  <sheetData>
    <row r="1" spans="1:27" ht="14.5">
      <c r="A1" s="103" t="s">
        <v>159</v>
      </c>
      <c r="B1" s="103"/>
      <c r="C1" s="103"/>
      <c r="D1" s="103"/>
      <c r="E1" s="103"/>
      <c r="F1" s="103"/>
      <c r="G1" s="103"/>
      <c r="H1" s="103"/>
      <c r="I1" s="103"/>
      <c r="J1" s="3"/>
      <c r="K1" s="3"/>
      <c r="L1" s="3"/>
      <c r="M1" s="3"/>
    </row>
    <row r="2" spans="1:27">
      <c r="A2" s="104" t="s">
        <v>392</v>
      </c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3"/>
      <c r="M2" s="27"/>
      <c r="N2" s="27"/>
      <c r="O2" s="27"/>
      <c r="P2" s="27"/>
      <c r="Q2" s="27"/>
      <c r="R2" s="27"/>
    </row>
    <row r="3" spans="1:27" ht="15.5">
      <c r="S3" s="28"/>
    </row>
    <row r="4" spans="1:27" ht="29">
      <c r="A4" s="75" t="s">
        <v>388</v>
      </c>
      <c r="B4" s="72" t="s">
        <v>2</v>
      </c>
      <c r="C4" s="30" t="s">
        <v>3</v>
      </c>
      <c r="D4" s="30" t="s">
        <v>160</v>
      </c>
      <c r="E4" s="30" t="s">
        <v>137</v>
      </c>
      <c r="F4" s="30" t="s">
        <v>139</v>
      </c>
      <c r="G4" s="30" t="s">
        <v>161</v>
      </c>
      <c r="H4" s="30" t="s">
        <v>140</v>
      </c>
      <c r="I4" s="30" t="s">
        <v>156</v>
      </c>
      <c r="S4" s="28"/>
    </row>
    <row r="5" spans="1:27" ht="15.75" customHeight="1">
      <c r="A5" s="74" t="s">
        <v>298</v>
      </c>
      <c r="B5" s="73">
        <v>1</v>
      </c>
      <c r="C5" s="19" t="str">
        <f>'CC Freezer'!C5</f>
        <v>CTC-1</v>
      </c>
      <c r="D5" s="26" t="s">
        <v>67</v>
      </c>
      <c r="E5" s="26" t="s">
        <v>67</v>
      </c>
      <c r="F5" s="26" t="s">
        <v>67</v>
      </c>
      <c r="G5" s="26" t="s">
        <v>67</v>
      </c>
      <c r="H5" s="26">
        <v>0</v>
      </c>
      <c r="I5" s="26">
        <v>1</v>
      </c>
    </row>
    <row r="6" spans="1:27" ht="15.75" customHeight="1">
      <c r="A6" s="74" t="s">
        <v>298</v>
      </c>
      <c r="B6" s="73">
        <v>2</v>
      </c>
      <c r="C6" s="19" t="str">
        <f>'CC Freezer'!C6</f>
        <v>CTC-2</v>
      </c>
      <c r="D6" s="26" t="s">
        <v>157</v>
      </c>
      <c r="E6" s="26" t="s">
        <v>162</v>
      </c>
      <c r="F6" s="26" t="s">
        <v>145</v>
      </c>
      <c r="G6" s="26" t="s">
        <v>163</v>
      </c>
      <c r="H6" s="26">
        <v>1</v>
      </c>
      <c r="I6" s="26">
        <v>1</v>
      </c>
    </row>
    <row r="7" spans="1:27" ht="15.75" customHeight="1">
      <c r="A7" s="74" t="s">
        <v>298</v>
      </c>
      <c r="B7" s="73">
        <v>3</v>
      </c>
      <c r="C7" s="19" t="str">
        <f>'CC Freezer'!C7</f>
        <v>CTC-3</v>
      </c>
      <c r="D7" s="26" t="s">
        <v>67</v>
      </c>
      <c r="E7" s="26" t="s">
        <v>67</v>
      </c>
      <c r="F7" s="26" t="s">
        <v>67</v>
      </c>
      <c r="G7" s="26" t="s">
        <v>67</v>
      </c>
      <c r="H7" s="26">
        <v>0</v>
      </c>
      <c r="I7" s="26">
        <v>1</v>
      </c>
    </row>
    <row r="8" spans="1:27" ht="15.75" customHeight="1">
      <c r="A8" s="74" t="s">
        <v>298</v>
      </c>
      <c r="B8" s="73">
        <v>4</v>
      </c>
      <c r="C8" s="19" t="str">
        <f>'CC Freezer'!C8</f>
        <v>CTC-4</v>
      </c>
      <c r="D8" s="26" t="s">
        <v>157</v>
      </c>
      <c r="E8" s="26" t="s">
        <v>162</v>
      </c>
      <c r="F8" s="26" t="s">
        <v>145</v>
      </c>
      <c r="G8" s="26" t="s">
        <v>163</v>
      </c>
      <c r="H8" s="26">
        <v>1</v>
      </c>
      <c r="I8" s="26">
        <v>1</v>
      </c>
    </row>
    <row r="9" spans="1:27" ht="15.75" customHeight="1">
      <c r="A9" s="74" t="s">
        <v>298</v>
      </c>
      <c r="B9" s="73">
        <v>5</v>
      </c>
      <c r="C9" s="19" t="str">
        <f>'CC Freezer'!C9</f>
        <v>CTC-5</v>
      </c>
      <c r="D9" s="26" t="s">
        <v>67</v>
      </c>
      <c r="E9" s="26" t="s">
        <v>67</v>
      </c>
      <c r="F9" s="26" t="s">
        <v>67</v>
      </c>
      <c r="G9" s="26" t="s">
        <v>67</v>
      </c>
      <c r="H9" s="26">
        <v>0</v>
      </c>
      <c r="I9" s="26">
        <v>1</v>
      </c>
    </row>
    <row r="10" spans="1:27" ht="15.75" customHeight="1">
      <c r="A10" s="74" t="s">
        <v>298</v>
      </c>
      <c r="B10" s="73">
        <v>6</v>
      </c>
      <c r="C10" s="19" t="str">
        <f>'CC Freezer'!C10</f>
        <v>CTC-6</v>
      </c>
      <c r="D10" s="26" t="s">
        <v>157</v>
      </c>
      <c r="E10" s="26" t="s">
        <v>162</v>
      </c>
      <c r="F10" s="26" t="s">
        <v>145</v>
      </c>
      <c r="G10" s="26" t="s">
        <v>163</v>
      </c>
      <c r="H10" s="26">
        <v>0</v>
      </c>
      <c r="I10" s="26">
        <v>2</v>
      </c>
    </row>
    <row r="11" spans="1:27" ht="15.75" customHeight="1">
      <c r="A11" s="74" t="s">
        <v>298</v>
      </c>
      <c r="B11" s="73">
        <v>7</v>
      </c>
      <c r="C11" s="19" t="str">
        <f>'CC Freezer'!C11</f>
        <v>CTC-7</v>
      </c>
      <c r="D11" s="26" t="s">
        <v>157</v>
      </c>
      <c r="E11" s="26" t="s">
        <v>162</v>
      </c>
      <c r="F11" s="26" t="s">
        <v>145</v>
      </c>
      <c r="G11" s="26" t="s">
        <v>163</v>
      </c>
      <c r="H11" s="26">
        <v>1</v>
      </c>
      <c r="I11" s="26">
        <v>1</v>
      </c>
    </row>
    <row r="12" spans="1:27" ht="15.75" customHeight="1">
      <c r="A12" s="74" t="s">
        <v>298</v>
      </c>
      <c r="B12" s="73">
        <v>8</v>
      </c>
      <c r="C12" s="19" t="str">
        <f>'CC Freezer'!C12</f>
        <v>CTC-8</v>
      </c>
      <c r="D12" s="26" t="s">
        <v>157</v>
      </c>
      <c r="E12" s="26" t="s">
        <v>162</v>
      </c>
      <c r="F12" s="26" t="s">
        <v>145</v>
      </c>
      <c r="G12" s="26" t="s">
        <v>163</v>
      </c>
      <c r="H12" s="26">
        <v>0</v>
      </c>
      <c r="I12" s="26">
        <v>2</v>
      </c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</row>
    <row r="13" spans="1:27" ht="15.75" customHeight="1">
      <c r="A13" s="74" t="s">
        <v>298</v>
      </c>
      <c r="B13" s="73">
        <v>9</v>
      </c>
      <c r="C13" s="19" t="str">
        <f>'CC Freezer'!C13</f>
        <v>CTC-9</v>
      </c>
      <c r="D13" s="26" t="s">
        <v>157</v>
      </c>
      <c r="E13" s="26" t="s">
        <v>162</v>
      </c>
      <c r="F13" s="26" t="s">
        <v>145</v>
      </c>
      <c r="G13" s="26" t="s">
        <v>163</v>
      </c>
      <c r="H13" s="26">
        <v>1</v>
      </c>
      <c r="I13" s="26">
        <v>1</v>
      </c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</row>
    <row r="14" spans="1:27" ht="15.75" customHeight="1">
      <c r="A14" s="74" t="s">
        <v>298</v>
      </c>
      <c r="B14" s="73">
        <v>10</v>
      </c>
      <c r="C14" s="19" t="str">
        <f>'CC Freezer'!C14</f>
        <v>CTC-10</v>
      </c>
      <c r="D14" s="26" t="s">
        <v>157</v>
      </c>
      <c r="E14" s="26" t="s">
        <v>162</v>
      </c>
      <c r="F14" s="26" t="s">
        <v>145</v>
      </c>
      <c r="G14" s="26" t="s">
        <v>163</v>
      </c>
      <c r="H14" s="26">
        <v>0</v>
      </c>
      <c r="I14" s="26">
        <v>1</v>
      </c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</row>
    <row r="15" spans="1:27" ht="15.75" customHeight="1">
      <c r="A15" s="74" t="s">
        <v>298</v>
      </c>
      <c r="B15" s="73">
        <v>11</v>
      </c>
      <c r="C15" s="19" t="str">
        <f>'CC Freezer'!C15</f>
        <v>CTR-1</v>
      </c>
      <c r="D15" s="26" t="s">
        <v>157</v>
      </c>
      <c r="E15" s="26" t="s">
        <v>162</v>
      </c>
      <c r="F15" s="26" t="s">
        <v>145</v>
      </c>
      <c r="G15" s="26" t="s">
        <v>163</v>
      </c>
      <c r="H15" s="26">
        <v>1</v>
      </c>
      <c r="I15" s="26">
        <v>1</v>
      </c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</row>
    <row r="16" spans="1:27" ht="15.75" customHeight="1">
      <c r="A16" s="74" t="s">
        <v>298</v>
      </c>
      <c r="B16" s="73">
        <v>12</v>
      </c>
      <c r="C16" s="19" t="str">
        <f>'CC Freezer'!C16</f>
        <v>CTR-2</v>
      </c>
      <c r="D16" s="26" t="s">
        <v>157</v>
      </c>
      <c r="E16" s="26" t="s">
        <v>162</v>
      </c>
      <c r="F16" s="26" t="s">
        <v>145</v>
      </c>
      <c r="G16" s="26" t="s">
        <v>163</v>
      </c>
      <c r="H16" s="26">
        <v>1</v>
      </c>
      <c r="I16" s="26">
        <v>1</v>
      </c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</row>
    <row r="17" spans="1:27" ht="15.75" customHeight="1">
      <c r="A17" s="74" t="s">
        <v>298</v>
      </c>
      <c r="B17" s="73">
        <v>13</v>
      </c>
      <c r="C17" s="19" t="str">
        <f>'CC Freezer'!C17</f>
        <v>CTR-3</v>
      </c>
      <c r="D17" s="26" t="s">
        <v>157</v>
      </c>
      <c r="E17" s="26" t="s">
        <v>162</v>
      </c>
      <c r="F17" s="26" t="s">
        <v>145</v>
      </c>
      <c r="G17" s="26" t="s">
        <v>163</v>
      </c>
      <c r="H17" s="26">
        <v>1</v>
      </c>
      <c r="I17" s="26">
        <v>1</v>
      </c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</row>
    <row r="18" spans="1:27" ht="15.75" customHeight="1">
      <c r="A18" s="74" t="s">
        <v>298</v>
      </c>
      <c r="B18" s="73">
        <v>14</v>
      </c>
      <c r="C18" s="19" t="str">
        <f>'CC Freezer'!C18</f>
        <v>CTR-4</v>
      </c>
      <c r="D18" s="26" t="s">
        <v>157</v>
      </c>
      <c r="E18" s="26" t="s">
        <v>162</v>
      </c>
      <c r="F18" s="26" t="s">
        <v>145</v>
      </c>
      <c r="G18" s="26" t="s">
        <v>163</v>
      </c>
      <c r="H18" s="26">
        <v>1</v>
      </c>
      <c r="I18" s="26">
        <v>1</v>
      </c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</row>
    <row r="19" spans="1:27" ht="15.75" customHeight="1">
      <c r="A19" s="74" t="s">
        <v>298</v>
      </c>
      <c r="B19" s="73">
        <v>15</v>
      </c>
      <c r="C19" s="19" t="str">
        <f>Demographics!D21</f>
        <v>CTR-5</v>
      </c>
      <c r="D19" s="26" t="s">
        <v>157</v>
      </c>
      <c r="E19" s="26" t="s">
        <v>162</v>
      </c>
      <c r="F19" s="26" t="s">
        <v>145</v>
      </c>
      <c r="G19" s="26" t="s">
        <v>163</v>
      </c>
      <c r="H19" s="26">
        <v>1</v>
      </c>
      <c r="I19" s="26">
        <v>1</v>
      </c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</row>
    <row r="20" spans="1:27" ht="15.75" customHeight="1">
      <c r="A20" s="74" t="s">
        <v>298</v>
      </c>
      <c r="B20" s="73">
        <v>16</v>
      </c>
      <c r="C20" s="19" t="str">
        <f>'CC Freezer'!C20</f>
        <v>CTR-6</v>
      </c>
      <c r="D20" s="26" t="s">
        <v>157</v>
      </c>
      <c r="E20" s="26" t="s">
        <v>162</v>
      </c>
      <c r="F20" s="26" t="s">
        <v>145</v>
      </c>
      <c r="G20" s="26" t="s">
        <v>163</v>
      </c>
      <c r="H20" s="26">
        <v>1</v>
      </c>
      <c r="I20" s="26">
        <v>1</v>
      </c>
    </row>
    <row r="21" spans="1:27" ht="15.75" customHeight="1">
      <c r="A21" s="74" t="s">
        <v>298</v>
      </c>
      <c r="B21" s="73">
        <v>17</v>
      </c>
      <c r="C21" s="19" t="str">
        <f>'CC Freezer'!C21</f>
        <v>CTR-7</v>
      </c>
      <c r="D21" s="26" t="s">
        <v>67</v>
      </c>
      <c r="E21" s="26" t="s">
        <v>67</v>
      </c>
      <c r="F21" s="26" t="s">
        <v>67</v>
      </c>
      <c r="G21" s="26" t="s">
        <v>67</v>
      </c>
      <c r="H21" s="26">
        <v>0</v>
      </c>
      <c r="I21" s="26">
        <v>1</v>
      </c>
    </row>
    <row r="22" spans="1:27" ht="15.75" customHeight="1">
      <c r="A22" s="74" t="s">
        <v>298</v>
      </c>
      <c r="B22" s="73">
        <v>18</v>
      </c>
      <c r="C22" s="19" t="str">
        <f>'CC Freezer'!C22</f>
        <v>CTR-8</v>
      </c>
      <c r="D22" s="26" t="s">
        <v>157</v>
      </c>
      <c r="E22" s="26" t="s">
        <v>162</v>
      </c>
      <c r="F22" s="26" t="s">
        <v>145</v>
      </c>
      <c r="G22" s="26" t="s">
        <v>163</v>
      </c>
      <c r="H22" s="26">
        <v>0</v>
      </c>
      <c r="I22" s="26">
        <v>1</v>
      </c>
    </row>
    <row r="23" spans="1:27" ht="15.75" customHeight="1">
      <c r="A23" s="74" t="s">
        <v>298</v>
      </c>
      <c r="B23" s="73">
        <v>19</v>
      </c>
      <c r="C23" s="19" t="str">
        <f>'CC Freezer'!C23</f>
        <v>CTR-9</v>
      </c>
      <c r="D23" s="26" t="s">
        <v>157</v>
      </c>
      <c r="E23" s="26" t="s">
        <v>162</v>
      </c>
      <c r="F23" s="26" t="s">
        <v>145</v>
      </c>
      <c r="G23" s="26" t="s">
        <v>163</v>
      </c>
      <c r="H23" s="26">
        <v>1</v>
      </c>
      <c r="I23" s="26">
        <v>0</v>
      </c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</row>
    <row r="24" spans="1:27" ht="15.75" customHeight="1">
      <c r="A24" s="74" t="s">
        <v>298</v>
      </c>
      <c r="B24" s="73">
        <v>20</v>
      </c>
      <c r="C24" s="19" t="str">
        <f>'CC Freezer'!C24</f>
        <v>CTR-10</v>
      </c>
      <c r="D24" s="26" t="s">
        <v>157</v>
      </c>
      <c r="E24" s="26" t="s">
        <v>162</v>
      </c>
      <c r="F24" s="26" t="s">
        <v>145</v>
      </c>
      <c r="G24" s="26" t="s">
        <v>163</v>
      </c>
      <c r="H24" s="26">
        <v>0</v>
      </c>
      <c r="I24" s="26">
        <v>1</v>
      </c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</row>
    <row r="25" spans="1:27" ht="15.75" customHeight="1">
      <c r="A25" s="74" t="s">
        <v>298</v>
      </c>
      <c r="B25" s="73">
        <v>21</v>
      </c>
      <c r="C25" s="19" t="str">
        <f>'CC Freezer'!C25</f>
        <v>CTR-11</v>
      </c>
      <c r="D25" s="26" t="s">
        <v>67</v>
      </c>
      <c r="E25" s="26" t="s">
        <v>67</v>
      </c>
      <c r="F25" s="26" t="s">
        <v>67</v>
      </c>
      <c r="G25" s="26" t="s">
        <v>67</v>
      </c>
      <c r="H25" s="26">
        <v>0</v>
      </c>
      <c r="I25" s="26">
        <v>1</v>
      </c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</row>
    <row r="26" spans="1:27" ht="15.75" customHeight="1">
      <c r="A26" s="74" t="s">
        <v>298</v>
      </c>
      <c r="B26" s="73">
        <v>22</v>
      </c>
      <c r="C26" s="19" t="str">
        <f>'CC Freezer'!C26</f>
        <v>CTR-12</v>
      </c>
      <c r="D26" s="63" t="s">
        <v>386</v>
      </c>
      <c r="E26" s="26" t="s">
        <v>67</v>
      </c>
      <c r="F26" s="26" t="s">
        <v>67</v>
      </c>
      <c r="G26" s="26" t="s">
        <v>67</v>
      </c>
      <c r="H26" s="26">
        <v>0</v>
      </c>
      <c r="I26" s="26">
        <v>1</v>
      </c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</row>
    <row r="27" spans="1:27" ht="15.75" customHeight="1">
      <c r="A27" s="74" t="s">
        <v>298</v>
      </c>
      <c r="B27" s="73">
        <v>23</v>
      </c>
      <c r="C27" s="19" t="str">
        <f>'CC Freezer'!C27</f>
        <v>CTR-13</v>
      </c>
      <c r="D27" s="26" t="s">
        <v>67</v>
      </c>
      <c r="E27" s="26" t="s">
        <v>67</v>
      </c>
      <c r="F27" s="26" t="s">
        <v>67</v>
      </c>
      <c r="G27" s="26" t="s">
        <v>67</v>
      </c>
      <c r="H27" s="26">
        <v>0</v>
      </c>
      <c r="I27" s="26">
        <v>1</v>
      </c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</row>
    <row r="28" spans="1:27" ht="15.75" customHeight="1">
      <c r="A28" s="74" t="s">
        <v>298</v>
      </c>
      <c r="B28" s="73">
        <v>24</v>
      </c>
      <c r="C28" s="19" t="str">
        <f>'CC Freezer'!C28</f>
        <v>CTR-14</v>
      </c>
      <c r="D28" s="26" t="s">
        <v>67</v>
      </c>
      <c r="E28" s="26" t="s">
        <v>67</v>
      </c>
      <c r="F28" s="26" t="s">
        <v>67</v>
      </c>
      <c r="G28" s="26" t="s">
        <v>67</v>
      </c>
      <c r="H28" s="26">
        <v>0</v>
      </c>
      <c r="I28" s="26">
        <v>1</v>
      </c>
    </row>
    <row r="29" spans="1:27" ht="15.75" customHeight="1">
      <c r="A29" s="74" t="s">
        <v>298</v>
      </c>
      <c r="B29" s="73">
        <v>25</v>
      </c>
      <c r="C29" s="19" t="str">
        <f>'CC Freezer'!C29</f>
        <v>CTR-15</v>
      </c>
      <c r="D29" s="26" t="s">
        <v>157</v>
      </c>
      <c r="E29" s="26" t="s">
        <v>162</v>
      </c>
      <c r="F29" s="26" t="s">
        <v>145</v>
      </c>
      <c r="G29" s="26" t="s">
        <v>163</v>
      </c>
      <c r="H29" s="26">
        <v>1</v>
      </c>
      <c r="I29" s="26">
        <v>0</v>
      </c>
    </row>
    <row r="30" spans="1:27" ht="15.75" customHeight="1">
      <c r="A30" s="74" t="s">
        <v>298</v>
      </c>
      <c r="B30" s="73">
        <v>26</v>
      </c>
      <c r="C30" s="19" t="str">
        <f>'CC Freezer'!C30</f>
        <v>CTR-16</v>
      </c>
      <c r="D30" s="26" t="s">
        <v>157</v>
      </c>
      <c r="E30" s="26" t="s">
        <v>162</v>
      </c>
      <c r="F30" s="26" t="s">
        <v>145</v>
      </c>
      <c r="G30" s="26" t="s">
        <v>163</v>
      </c>
      <c r="H30" s="26">
        <v>1</v>
      </c>
      <c r="I30" s="26">
        <v>0</v>
      </c>
    </row>
    <row r="31" spans="1:27" ht="15.75" customHeight="1">
      <c r="A31" s="74" t="s">
        <v>298</v>
      </c>
      <c r="B31" s="73">
        <v>27</v>
      </c>
      <c r="C31" s="19" t="str">
        <f>'CC Freezer'!C31</f>
        <v>CTR-17</v>
      </c>
      <c r="D31" s="26" t="s">
        <v>157</v>
      </c>
      <c r="E31" s="26" t="s">
        <v>162</v>
      </c>
      <c r="F31" s="26" t="s">
        <v>145</v>
      </c>
      <c r="G31" s="26" t="s">
        <v>163</v>
      </c>
      <c r="H31" s="26">
        <v>1</v>
      </c>
      <c r="I31" s="26">
        <v>0</v>
      </c>
    </row>
    <row r="32" spans="1:27" ht="15.75" customHeight="1">
      <c r="A32" s="74" t="s">
        <v>298</v>
      </c>
      <c r="B32" s="73">
        <v>28</v>
      </c>
      <c r="C32" s="19" t="str">
        <f>'CC Freezer'!C32</f>
        <v>CTR-18</v>
      </c>
      <c r="D32" s="26" t="s">
        <v>157</v>
      </c>
      <c r="E32" s="26" t="s">
        <v>162</v>
      </c>
      <c r="F32" s="26" t="s">
        <v>145</v>
      </c>
      <c r="G32" s="26" t="s">
        <v>163</v>
      </c>
      <c r="H32" s="26">
        <v>1</v>
      </c>
      <c r="I32" s="26">
        <v>1</v>
      </c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</sheetData>
  <mergeCells count="2">
    <mergeCell ref="A1:I1"/>
    <mergeCell ref="A2:K2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36"/>
  <sheetViews>
    <sheetView workbookViewId="0">
      <selection activeCell="E6" sqref="E6"/>
    </sheetView>
  </sheetViews>
  <sheetFormatPr defaultColWidth="14.453125" defaultRowHeight="15" customHeight="1"/>
  <cols>
    <col min="1" max="1" width="8.7265625" customWidth="1"/>
    <col min="2" max="2" width="7.54296875" customWidth="1"/>
    <col min="3" max="3" width="23.81640625" customWidth="1"/>
    <col min="4" max="4" width="31.26953125" customWidth="1"/>
    <col min="5" max="5" width="8.26953125" bestFit="1" customWidth="1"/>
    <col min="6" max="6" width="20.54296875" style="55" customWidth="1"/>
    <col min="7" max="7" width="27.453125" customWidth="1"/>
    <col min="8" max="8" width="27.81640625" customWidth="1"/>
    <col min="9" max="9" width="16" customWidth="1"/>
    <col min="10" max="10" width="8.7265625" customWidth="1"/>
    <col min="11" max="11" width="19.453125" customWidth="1"/>
    <col min="12" max="12" width="12.7265625" customWidth="1"/>
    <col min="13" max="26" width="8.7265625" customWidth="1"/>
  </cols>
  <sheetData>
    <row r="1" spans="1:13" ht="14.5">
      <c r="A1" s="103" t="s">
        <v>164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</row>
    <row r="2" spans="1:13">
      <c r="A2" s="104" t="s">
        <v>392</v>
      </c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27"/>
    </row>
    <row r="3" spans="1:13" ht="15.5">
      <c r="K3" s="36"/>
      <c r="M3" s="28"/>
    </row>
    <row r="4" spans="1:13" ht="43.5">
      <c r="A4" s="75" t="s">
        <v>1</v>
      </c>
      <c r="B4" s="72" t="s">
        <v>2</v>
      </c>
      <c r="C4" s="30" t="s">
        <v>3</v>
      </c>
      <c r="D4" s="30" t="s">
        <v>165</v>
      </c>
      <c r="E4" s="30" t="s">
        <v>166</v>
      </c>
      <c r="F4" s="30" t="s">
        <v>167</v>
      </c>
      <c r="G4" s="30" t="s">
        <v>168</v>
      </c>
      <c r="H4" s="30" t="s">
        <v>169</v>
      </c>
      <c r="I4" s="30" t="s">
        <v>170</v>
      </c>
      <c r="J4" s="30" t="s">
        <v>171</v>
      </c>
      <c r="K4" s="37" t="s">
        <v>167</v>
      </c>
      <c r="L4" s="30" t="s">
        <v>168</v>
      </c>
      <c r="M4" s="28"/>
    </row>
    <row r="5" spans="1:13" ht="15.75" customHeight="1">
      <c r="A5" s="74" t="s">
        <v>298</v>
      </c>
      <c r="B5" s="73">
        <v>1</v>
      </c>
      <c r="C5" s="35" t="str">
        <f>Demographics!C7</f>
        <v>CTC-1</v>
      </c>
      <c r="D5" s="22" t="str">
        <f>HR!J5</f>
        <v>Noman Nazir</v>
      </c>
      <c r="E5" s="19"/>
      <c r="F5" s="20" t="s">
        <v>173</v>
      </c>
      <c r="G5" s="20" t="s">
        <v>324</v>
      </c>
      <c r="H5" s="20" t="str">
        <f>HR!D5</f>
        <v>Nill</v>
      </c>
      <c r="I5" s="20" t="str">
        <f>HR!K5</f>
        <v>Nill</v>
      </c>
      <c r="J5" s="20" t="s">
        <v>67</v>
      </c>
      <c r="K5" s="20" t="s">
        <v>67</v>
      </c>
      <c r="L5" s="20" t="s">
        <v>67</v>
      </c>
    </row>
    <row r="6" spans="1:13" ht="15.75" customHeight="1">
      <c r="A6" s="74" t="s">
        <v>298</v>
      </c>
      <c r="B6" s="73">
        <v>2</v>
      </c>
      <c r="C6" s="35" t="str">
        <f>Demographics!C8</f>
        <v>CTC-2</v>
      </c>
      <c r="D6" s="22" t="str">
        <f>HR!J6</f>
        <v>Ghulam Akbar</v>
      </c>
      <c r="E6" s="19"/>
      <c r="F6" s="20" t="s">
        <v>174</v>
      </c>
      <c r="G6" s="20" t="s">
        <v>325</v>
      </c>
      <c r="H6" s="20" t="str">
        <f>HR!D6</f>
        <v>CB Dispensary</v>
      </c>
      <c r="I6" s="20" t="str">
        <f>HR!K6</f>
        <v>Nill</v>
      </c>
      <c r="J6" s="20" t="s">
        <v>67</v>
      </c>
      <c r="K6" s="20" t="s">
        <v>67</v>
      </c>
      <c r="L6" s="20" t="s">
        <v>67</v>
      </c>
    </row>
    <row r="7" spans="1:13" ht="15.75" customHeight="1">
      <c r="A7" s="74" t="s">
        <v>298</v>
      </c>
      <c r="B7" s="73">
        <v>3</v>
      </c>
      <c r="C7" s="35" t="str">
        <f>Demographics!C9</f>
        <v>CTC-3</v>
      </c>
      <c r="D7" s="22" t="str">
        <f>HR!J7</f>
        <v>M Shafique</v>
      </c>
      <c r="E7" s="19"/>
      <c r="F7" s="20" t="s">
        <v>175</v>
      </c>
      <c r="G7" s="20" t="s">
        <v>326</v>
      </c>
      <c r="H7" s="20" t="str">
        <f>HR!D7</f>
        <v>Nill</v>
      </c>
      <c r="I7" s="20" t="str">
        <f>HR!K7</f>
        <v>Nill</v>
      </c>
      <c r="J7" s="20" t="s">
        <v>67</v>
      </c>
      <c r="K7" s="20" t="s">
        <v>67</v>
      </c>
      <c r="L7" s="20" t="s">
        <v>67</v>
      </c>
    </row>
    <row r="8" spans="1:13" ht="15.75" customHeight="1">
      <c r="A8" s="74" t="s">
        <v>298</v>
      </c>
      <c r="B8" s="73">
        <v>4</v>
      </c>
      <c r="C8" s="35" t="str">
        <f>Demographics!C10</f>
        <v>CTC-4</v>
      </c>
      <c r="D8" s="22" t="str">
        <f>HR!J8</f>
        <v>M Saqlain Raza</v>
      </c>
      <c r="E8" s="19"/>
      <c r="F8" s="20" t="s">
        <v>176</v>
      </c>
      <c r="G8" s="20" t="s">
        <v>327</v>
      </c>
      <c r="H8" s="20" t="str">
        <f>HR!D8</f>
        <v>Nill</v>
      </c>
      <c r="I8" s="20" t="str">
        <f>HR!K8</f>
        <v>Nill</v>
      </c>
      <c r="J8" s="20" t="s">
        <v>67</v>
      </c>
      <c r="K8" s="20" t="s">
        <v>67</v>
      </c>
      <c r="L8" s="20" t="s">
        <v>67</v>
      </c>
    </row>
    <row r="9" spans="1:13" ht="15.75" customHeight="1">
      <c r="A9" s="74" t="s">
        <v>298</v>
      </c>
      <c r="B9" s="73">
        <v>5</v>
      </c>
      <c r="C9" s="35" t="str">
        <f>Demographics!C11</f>
        <v>CTC-5</v>
      </c>
      <c r="D9" s="22" t="str">
        <f>HR!J9</f>
        <v>M Shaban</v>
      </c>
      <c r="E9" s="19"/>
      <c r="F9" s="20"/>
      <c r="G9" s="20" t="s">
        <v>328</v>
      </c>
      <c r="H9" s="20" t="str">
        <f>HR!D9</f>
        <v>Nill</v>
      </c>
      <c r="I9" s="20" t="str">
        <f>HR!K9</f>
        <v>Nill</v>
      </c>
      <c r="J9" s="20" t="s">
        <v>67</v>
      </c>
      <c r="K9" s="20" t="s">
        <v>67</v>
      </c>
      <c r="L9" s="20" t="s">
        <v>67</v>
      </c>
    </row>
    <row r="10" spans="1:13" ht="15.75" customHeight="1">
      <c r="A10" s="74" t="s">
        <v>298</v>
      </c>
      <c r="B10" s="73">
        <v>6</v>
      </c>
      <c r="C10" s="35" t="str">
        <f>Demographics!C12</f>
        <v>CTC-6</v>
      </c>
      <c r="D10" s="22" t="str">
        <f>HR!J10</f>
        <v>Nill</v>
      </c>
      <c r="E10" s="19"/>
      <c r="F10" s="20"/>
      <c r="G10" s="20" t="s">
        <v>329</v>
      </c>
      <c r="H10" s="20" t="str">
        <f>HR!D10</f>
        <v>Wapda Dispensary</v>
      </c>
      <c r="I10" s="20" t="str">
        <f>HR!K10</f>
        <v>Nill</v>
      </c>
      <c r="J10" s="20" t="s">
        <v>67</v>
      </c>
      <c r="K10" s="20" t="s">
        <v>67</v>
      </c>
      <c r="L10" s="20" t="s">
        <v>67</v>
      </c>
    </row>
    <row r="11" spans="1:13" ht="15.75" customHeight="1">
      <c r="A11" s="74" t="s">
        <v>298</v>
      </c>
      <c r="B11" s="73">
        <v>7</v>
      </c>
      <c r="C11" s="35" t="str">
        <f>Demographics!C13</f>
        <v>CTC-7</v>
      </c>
      <c r="D11" s="22" t="str">
        <f>HR!J11</f>
        <v>Matloob Hussain</v>
      </c>
      <c r="E11" s="19"/>
      <c r="F11" s="20"/>
      <c r="G11" s="20" t="s">
        <v>330</v>
      </c>
      <c r="H11" s="20" t="str">
        <f>HR!D11</f>
        <v>CB Dispensary</v>
      </c>
      <c r="I11" s="20" t="str">
        <f>HR!K11</f>
        <v>Nill</v>
      </c>
      <c r="J11" s="20" t="s">
        <v>67</v>
      </c>
      <c r="K11" s="20" t="s">
        <v>67</v>
      </c>
      <c r="L11" s="20" t="s">
        <v>67</v>
      </c>
    </row>
    <row r="12" spans="1:13" ht="15.75" customHeight="1">
      <c r="A12" s="74" t="s">
        <v>298</v>
      </c>
      <c r="B12" s="73">
        <v>8</v>
      </c>
      <c r="C12" s="35" t="str">
        <f>Demographics!C14</f>
        <v>CTC-8</v>
      </c>
      <c r="D12" s="22" t="str">
        <f>HR!J12</f>
        <v>M Rafique</v>
      </c>
      <c r="E12" s="19"/>
      <c r="F12" s="20" t="s">
        <v>177</v>
      </c>
      <c r="G12" s="20" t="s">
        <v>331</v>
      </c>
      <c r="H12" s="20" t="str">
        <f>HR!D12</f>
        <v>Dheri Hassan Abd</v>
      </c>
      <c r="I12" s="20" t="str">
        <f>HR!K12</f>
        <v>Nill</v>
      </c>
      <c r="J12" s="20" t="s">
        <v>67</v>
      </c>
      <c r="K12" s="20" t="s">
        <v>67</v>
      </c>
      <c r="L12" s="20" t="s">
        <v>67</v>
      </c>
    </row>
    <row r="13" spans="1:13" ht="15.75" customHeight="1">
      <c r="A13" s="74" t="s">
        <v>298</v>
      </c>
      <c r="B13" s="73">
        <v>9</v>
      </c>
      <c r="C13" s="35" t="str">
        <f>Demographics!C15</f>
        <v>CTC-9</v>
      </c>
      <c r="D13" s="22" t="str">
        <f>HR!J13</f>
        <v>Abid Hussain</v>
      </c>
      <c r="E13" s="19"/>
      <c r="F13" s="20"/>
      <c r="G13" s="20" t="s">
        <v>332</v>
      </c>
      <c r="H13" s="20" t="str">
        <f>HR!D13</f>
        <v>Nill</v>
      </c>
      <c r="I13" s="20" t="str">
        <f>HR!K13</f>
        <v>Nill</v>
      </c>
      <c r="J13" s="20" t="s">
        <v>67</v>
      </c>
      <c r="K13" s="20" t="s">
        <v>67</v>
      </c>
      <c r="L13" s="20" t="s">
        <v>67</v>
      </c>
    </row>
    <row r="14" spans="1:13" ht="15.75" customHeight="1">
      <c r="A14" s="74" t="s">
        <v>298</v>
      </c>
      <c r="B14" s="73">
        <v>10</v>
      </c>
      <c r="C14" s="35" t="str">
        <f>Demographics!C16</f>
        <v>CTC-10</v>
      </c>
      <c r="D14" s="22" t="str">
        <f>HR!J14</f>
        <v>Bilal Ahmed</v>
      </c>
      <c r="E14" s="19"/>
      <c r="F14" s="20" t="s">
        <v>178</v>
      </c>
      <c r="G14" s="20" t="s">
        <v>333</v>
      </c>
      <c r="H14" s="20" t="str">
        <f>HR!D14</f>
        <v>Govt Disp Tulsa</v>
      </c>
      <c r="I14" s="20" t="str">
        <f>HR!K14</f>
        <v>Nill</v>
      </c>
      <c r="J14" s="20" t="s">
        <v>67</v>
      </c>
      <c r="K14" s="20" t="s">
        <v>67</v>
      </c>
      <c r="L14" s="20" t="s">
        <v>67</v>
      </c>
    </row>
    <row r="15" spans="1:13" ht="15.75" customHeight="1">
      <c r="A15" s="74" t="s">
        <v>298</v>
      </c>
      <c r="B15" s="73">
        <v>11</v>
      </c>
      <c r="C15" s="35" t="str">
        <f>Demographics!C17</f>
        <v>CTR-1</v>
      </c>
      <c r="D15" s="22" t="str">
        <f>HR!J15</f>
        <v>Muhammad Abbas</v>
      </c>
      <c r="E15" s="19"/>
      <c r="F15" s="20" t="s">
        <v>179</v>
      </c>
      <c r="G15" s="20" t="s">
        <v>348</v>
      </c>
      <c r="H15" s="20" t="str">
        <f>HR!D15</f>
        <v>Disp Allah Abad</v>
      </c>
      <c r="I15" s="20" t="str">
        <f>HR!K15</f>
        <v>Farzana</v>
      </c>
      <c r="J15" s="20" t="s">
        <v>67</v>
      </c>
      <c r="K15" s="20" t="s">
        <v>67</v>
      </c>
      <c r="L15" s="20" t="s">
        <v>67</v>
      </c>
    </row>
    <row r="16" spans="1:13" ht="15.75" customHeight="1">
      <c r="A16" s="74" t="s">
        <v>298</v>
      </c>
      <c r="B16" s="73">
        <v>12</v>
      </c>
      <c r="C16" s="35" t="str">
        <f>Demographics!C18</f>
        <v>CTR-2</v>
      </c>
      <c r="D16" s="22" t="str">
        <f>HR!J16</f>
        <v>Khuram Shahzad</v>
      </c>
      <c r="E16" s="19"/>
      <c r="F16" s="20" t="s">
        <v>180</v>
      </c>
      <c r="G16" s="20" t="s">
        <v>347</v>
      </c>
      <c r="H16" s="20" t="str">
        <f>HR!D16</f>
        <v>GHD</v>
      </c>
      <c r="I16" s="20" t="str">
        <f>HR!K16</f>
        <v>Nill</v>
      </c>
      <c r="J16" s="20" t="s">
        <v>67</v>
      </c>
      <c r="K16" s="20" t="s">
        <v>67</v>
      </c>
      <c r="L16" s="20" t="s">
        <v>67</v>
      </c>
    </row>
    <row r="17" spans="1:26" ht="15.75" customHeight="1">
      <c r="A17" s="74" t="s">
        <v>298</v>
      </c>
      <c r="B17" s="73">
        <v>13</v>
      </c>
      <c r="C17" s="35" t="str">
        <f>Demographics!C19</f>
        <v>CTR-3</v>
      </c>
      <c r="D17" s="22" t="str">
        <f>HR!J17</f>
        <v>Adil Mehboob</v>
      </c>
      <c r="E17" s="19"/>
      <c r="F17" s="20" t="s">
        <v>181</v>
      </c>
      <c r="G17" s="20" t="s">
        <v>346</v>
      </c>
      <c r="H17" s="20" t="str">
        <f>HR!D17</f>
        <v>CWC Carriage Fac</v>
      </c>
      <c r="I17" s="20" t="str">
        <f>HR!K17</f>
        <v>Nill</v>
      </c>
      <c r="J17" s="20" t="s">
        <v>67</v>
      </c>
      <c r="K17" s="20" t="s">
        <v>67</v>
      </c>
      <c r="L17" s="20" t="s">
        <v>67</v>
      </c>
    </row>
    <row r="18" spans="1:26" ht="15.75" customHeight="1">
      <c r="A18" s="74" t="s">
        <v>298</v>
      </c>
      <c r="B18" s="73">
        <v>14</v>
      </c>
      <c r="C18" s="35" t="str">
        <f>Demographics!C20</f>
        <v>CTR-4</v>
      </c>
      <c r="D18" s="22" t="str">
        <f>HR!J18</f>
        <v>Tahir Iqbal</v>
      </c>
      <c r="E18" s="19"/>
      <c r="F18" s="20" t="s">
        <v>182</v>
      </c>
      <c r="G18" s="20" t="s">
        <v>345</v>
      </c>
      <c r="H18" s="20" t="str">
        <f>HR!D18</f>
        <v>GHD Chakmadad</v>
      </c>
      <c r="I18" s="20" t="str">
        <f>HR!K18</f>
        <v>Nill</v>
      </c>
      <c r="J18" s="20" t="s">
        <v>67</v>
      </c>
      <c r="K18" s="20" t="s">
        <v>67</v>
      </c>
      <c r="L18" s="20" t="s">
        <v>67</v>
      </c>
    </row>
    <row r="19" spans="1:26" ht="15.75" customHeight="1">
      <c r="A19" s="74" t="s">
        <v>298</v>
      </c>
      <c r="B19" s="73">
        <v>15</v>
      </c>
      <c r="C19" s="35" t="str">
        <f>Demographics!C21</f>
        <v>CTR-5</v>
      </c>
      <c r="D19" s="22" t="str">
        <f>HR!J19</f>
        <v>Arslan Ali</v>
      </c>
      <c r="E19" s="19"/>
      <c r="F19" s="20" t="s">
        <v>183</v>
      </c>
      <c r="G19" s="20" t="s">
        <v>67</v>
      </c>
      <c r="H19" s="20" t="str">
        <f>HR!D19</f>
        <v>GHD Habib Colony</v>
      </c>
      <c r="I19" s="20" t="str">
        <f>HR!K19</f>
        <v>Nill</v>
      </c>
      <c r="J19" s="20" t="s">
        <v>67</v>
      </c>
      <c r="K19" s="20" t="s">
        <v>67</v>
      </c>
      <c r="L19" s="20" t="s">
        <v>67</v>
      </c>
    </row>
    <row r="20" spans="1:26" ht="15.75" customHeight="1">
      <c r="A20" s="74" t="s">
        <v>298</v>
      </c>
      <c r="B20" s="73">
        <v>16</v>
      </c>
      <c r="C20" s="35" t="str">
        <f>Demographics!C22</f>
        <v>CTR-6</v>
      </c>
      <c r="D20" s="22" t="str">
        <f>HR!J20</f>
        <v>Sher Bahadar</v>
      </c>
      <c r="E20" s="19"/>
      <c r="F20" s="20" t="s">
        <v>184</v>
      </c>
      <c r="G20" s="20" t="s">
        <v>344</v>
      </c>
      <c r="H20" s="20" t="str">
        <f>HR!D20</f>
        <v>CGH Hospital</v>
      </c>
      <c r="I20" s="20" t="str">
        <f>HR!K20</f>
        <v>Nill</v>
      </c>
      <c r="J20" s="20" t="s">
        <v>67</v>
      </c>
      <c r="K20" s="20" t="s">
        <v>67</v>
      </c>
      <c r="L20" s="20" t="s">
        <v>67</v>
      </c>
    </row>
    <row r="21" spans="1:26" ht="15.75" customHeight="1">
      <c r="A21" s="74" t="s">
        <v>298</v>
      </c>
      <c r="B21" s="73">
        <v>17</v>
      </c>
      <c r="C21" s="35" t="str">
        <f>Demographics!C23</f>
        <v>CTR-7</v>
      </c>
      <c r="D21" s="22" t="str">
        <f>HR!J21</f>
        <v>Tayyab Qamar</v>
      </c>
      <c r="E21" s="19"/>
      <c r="F21" s="20" t="s">
        <v>185</v>
      </c>
      <c r="G21" s="20" t="s">
        <v>343</v>
      </c>
      <c r="H21" s="20" t="str">
        <f>HR!D21</f>
        <v>Nill</v>
      </c>
      <c r="I21" s="20" t="str">
        <f>HR!K21</f>
        <v>Nill</v>
      </c>
      <c r="J21" s="20" t="s">
        <v>67</v>
      </c>
      <c r="K21" s="20" t="s">
        <v>67</v>
      </c>
      <c r="L21" s="20" t="s">
        <v>67</v>
      </c>
    </row>
    <row r="22" spans="1:26" ht="15.75" customHeight="1">
      <c r="A22" s="74" t="s">
        <v>298</v>
      </c>
      <c r="B22" s="73">
        <v>18</v>
      </c>
      <c r="C22" s="35" t="str">
        <f>Demographics!C24</f>
        <v>CTR-8</v>
      </c>
      <c r="D22" s="22" t="str">
        <f>HR!J22</f>
        <v>Arif Khattak</v>
      </c>
      <c r="E22" s="19"/>
      <c r="F22" s="20"/>
      <c r="G22" s="20" t="s">
        <v>342</v>
      </c>
      <c r="H22" s="20" t="str">
        <f>HR!D22</f>
        <v>22# Dispensary</v>
      </c>
      <c r="I22" s="20" t="str">
        <f>HR!K22</f>
        <v>Nill</v>
      </c>
      <c r="J22" s="20" t="s">
        <v>67</v>
      </c>
      <c r="K22" s="20" t="s">
        <v>67</v>
      </c>
      <c r="L22" s="20" t="s">
        <v>67</v>
      </c>
    </row>
    <row r="23" spans="1:26" ht="15.75" customHeight="1">
      <c r="A23" s="74" t="s">
        <v>298</v>
      </c>
      <c r="B23" s="73">
        <v>19</v>
      </c>
      <c r="C23" s="35" t="str">
        <f>Demographics!C25</f>
        <v>CTR-9</v>
      </c>
      <c r="D23" s="22" t="str">
        <f>HR!J23</f>
        <v>Mehtab ur Rehman</v>
      </c>
      <c r="E23" s="19"/>
      <c r="F23" s="20"/>
      <c r="G23" s="20" t="s">
        <v>335</v>
      </c>
      <c r="H23" s="20" t="str">
        <f>HR!D23</f>
        <v>Nill</v>
      </c>
      <c r="I23" s="20" t="str">
        <f>HR!K23</f>
        <v>Nill</v>
      </c>
      <c r="J23" s="20" t="s">
        <v>67</v>
      </c>
      <c r="K23" s="20" t="s">
        <v>67</v>
      </c>
      <c r="L23" s="20" t="s">
        <v>67</v>
      </c>
    </row>
    <row r="24" spans="1:26" ht="15.75" customHeight="1">
      <c r="A24" s="74" t="s">
        <v>298</v>
      </c>
      <c r="B24" s="73">
        <v>20</v>
      </c>
      <c r="C24" s="35" t="str">
        <f>Demographics!C26</f>
        <v>CTR-10</v>
      </c>
      <c r="D24" s="22" t="str">
        <f>HR!J24</f>
        <v>Khuram Shahzad</v>
      </c>
      <c r="E24" s="19"/>
      <c r="F24" s="20"/>
      <c r="G24" s="20" t="s">
        <v>341</v>
      </c>
      <c r="H24" s="20" t="str">
        <f>HR!D24</f>
        <v>Ahmed Abad Disp</v>
      </c>
      <c r="I24" s="20" t="str">
        <f>HR!K24</f>
        <v>Nazima</v>
      </c>
      <c r="J24" s="20" t="s">
        <v>67</v>
      </c>
      <c r="K24" s="20" t="s">
        <v>67</v>
      </c>
      <c r="L24" s="20" t="s">
        <v>67</v>
      </c>
    </row>
    <row r="25" spans="1:26" ht="15.75" customHeight="1">
      <c r="A25" s="74" t="s">
        <v>298</v>
      </c>
      <c r="B25" s="73">
        <v>21</v>
      </c>
      <c r="C25" s="35" t="str">
        <f>Demographics!C27</f>
        <v>CTR-11</v>
      </c>
      <c r="D25" s="22" t="str">
        <f>HR!J25</f>
        <v>Sadia Yaqoob</v>
      </c>
      <c r="E25" s="19"/>
      <c r="F25" s="20" t="s">
        <v>186</v>
      </c>
      <c r="G25" s="20" t="s">
        <v>336</v>
      </c>
      <c r="H25" s="20" t="str">
        <f>HR!D25</f>
        <v>Nill</v>
      </c>
      <c r="I25" s="20" t="str">
        <f>HR!K25</f>
        <v>Nill</v>
      </c>
      <c r="J25" s="20" t="s">
        <v>67</v>
      </c>
      <c r="K25" s="20" t="s">
        <v>67</v>
      </c>
      <c r="L25" s="20" t="s">
        <v>67</v>
      </c>
    </row>
    <row r="26" spans="1:26" ht="15.75" customHeight="1">
      <c r="A26" s="74" t="s">
        <v>298</v>
      </c>
      <c r="B26" s="73">
        <v>22</v>
      </c>
      <c r="C26" s="35" t="str">
        <f>Demographics!C28</f>
        <v>CTR-12</v>
      </c>
      <c r="D26" s="22" t="str">
        <f>HR!J26</f>
        <v>Zeeshan Abbas</v>
      </c>
      <c r="E26" s="19"/>
      <c r="F26" s="20" t="s">
        <v>187</v>
      </c>
      <c r="G26" s="20" t="s">
        <v>337</v>
      </c>
      <c r="H26" s="20" t="str">
        <f>HR!D26</f>
        <v>GHD Piple Colony</v>
      </c>
      <c r="I26" s="20" t="str">
        <f>HR!K26</f>
        <v>Nill</v>
      </c>
      <c r="J26" s="20" t="s">
        <v>67</v>
      </c>
      <c r="K26" s="20" t="s">
        <v>67</v>
      </c>
      <c r="L26" s="20" t="s">
        <v>67</v>
      </c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 spans="1:26" ht="15.75" customHeight="1">
      <c r="A27" s="74" t="s">
        <v>298</v>
      </c>
      <c r="B27" s="73">
        <v>23</v>
      </c>
      <c r="C27" s="35" t="str">
        <f>Demographics!C29</f>
        <v>CTR-13</v>
      </c>
      <c r="D27" s="22" t="str">
        <f>HR!J27</f>
        <v>Javed Iqbal</v>
      </c>
      <c r="E27" s="19"/>
      <c r="F27" s="20" t="s">
        <v>188</v>
      </c>
      <c r="G27" s="20" t="s">
        <v>338</v>
      </c>
      <c r="H27" s="20" t="str">
        <f>HR!D27</f>
        <v>Nill</v>
      </c>
      <c r="I27" s="20" t="str">
        <f>HR!K27</f>
        <v>Nill</v>
      </c>
      <c r="J27" s="20" t="s">
        <v>67</v>
      </c>
      <c r="K27" s="20" t="s">
        <v>67</v>
      </c>
      <c r="L27" s="20" t="s">
        <v>67</v>
      </c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 spans="1:26" ht="15.75" customHeight="1">
      <c r="A28" s="74" t="s">
        <v>298</v>
      </c>
      <c r="B28" s="73">
        <v>24</v>
      </c>
      <c r="C28" s="35" t="str">
        <f>Demographics!C30</f>
        <v>CTR-14</v>
      </c>
      <c r="D28" s="22" t="str">
        <f>HR!J28</f>
        <v>Raheel Abbas</v>
      </c>
      <c r="E28" s="19"/>
      <c r="F28" s="20"/>
      <c r="G28" s="20" t="s">
        <v>67</v>
      </c>
      <c r="H28" s="20" t="str">
        <f>HR!D28</f>
        <v>Nill</v>
      </c>
      <c r="I28" s="20" t="str">
        <f>HR!K28</f>
        <v>Nill</v>
      </c>
      <c r="J28" s="20" t="s">
        <v>67</v>
      </c>
      <c r="K28" s="20" t="s">
        <v>67</v>
      </c>
      <c r="L28" s="20" t="s">
        <v>67</v>
      </c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 spans="1:26" ht="15.75" customHeight="1">
      <c r="A29" s="74" t="s">
        <v>298</v>
      </c>
      <c r="B29" s="73">
        <v>25</v>
      </c>
      <c r="C29" s="35" t="str">
        <f>Demographics!C31</f>
        <v>CTR-15</v>
      </c>
      <c r="D29" s="22" t="str">
        <f>HR!J29</f>
        <v>Sitara Rustam</v>
      </c>
      <c r="E29" s="19"/>
      <c r="F29" s="20" t="s">
        <v>189</v>
      </c>
      <c r="G29" s="20" t="s">
        <v>339</v>
      </c>
      <c r="H29" s="20" t="str">
        <f>HR!D29</f>
        <v>CB Dispensary</v>
      </c>
      <c r="I29" s="20" t="str">
        <f>HR!K29</f>
        <v>Nill</v>
      </c>
      <c r="J29" s="20" t="s">
        <v>67</v>
      </c>
      <c r="K29" s="20" t="s">
        <v>67</v>
      </c>
      <c r="L29" s="20" t="s">
        <v>67</v>
      </c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 spans="1:26" ht="15.75" customHeight="1">
      <c r="A30" s="74" t="s">
        <v>298</v>
      </c>
      <c r="B30" s="73">
        <v>26</v>
      </c>
      <c r="C30" s="35" t="str">
        <f>Demographics!C32</f>
        <v>CTR-16</v>
      </c>
      <c r="D30" s="22" t="str">
        <f>HR!J30</f>
        <v>Aqib Khan</v>
      </c>
      <c r="E30" s="19"/>
      <c r="F30" s="20" t="s">
        <v>190</v>
      </c>
      <c r="G30" s="20" t="s">
        <v>340</v>
      </c>
      <c r="H30" s="20" t="str">
        <f>HR!D30</f>
        <v>Azam col Disp</v>
      </c>
      <c r="I30" s="20" t="str">
        <f>HR!K30</f>
        <v>Zaitoon</v>
      </c>
      <c r="J30" s="20" t="s">
        <v>67</v>
      </c>
      <c r="K30" s="20" t="s">
        <v>67</v>
      </c>
      <c r="L30" s="20" t="s">
        <v>67</v>
      </c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 spans="1:26" ht="15.75" customHeight="1">
      <c r="A31" s="74" t="s">
        <v>298</v>
      </c>
      <c r="B31" s="73">
        <v>27</v>
      </c>
      <c r="C31" s="35" t="str">
        <f>Demographics!C33</f>
        <v>CTR-17</v>
      </c>
      <c r="D31" s="22" t="str">
        <f>HR!J31</f>
        <v>Nill</v>
      </c>
      <c r="E31" s="19"/>
      <c r="F31" s="20" t="s">
        <v>191</v>
      </c>
      <c r="G31" s="20" t="s">
        <v>334</v>
      </c>
      <c r="H31" s="20" t="str">
        <f>HR!D31</f>
        <v>Dhoke Mustaqeem 1</v>
      </c>
      <c r="I31" s="20" t="str">
        <f>HR!K31</f>
        <v>Bushra</v>
      </c>
      <c r="J31" s="20" t="s">
        <v>67</v>
      </c>
      <c r="K31" s="20" t="s">
        <v>67</v>
      </c>
      <c r="L31" s="20" t="s">
        <v>67</v>
      </c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 spans="1:26" ht="15.75" customHeight="1">
      <c r="A32" s="74" t="s">
        <v>298</v>
      </c>
      <c r="B32" s="73">
        <v>28</v>
      </c>
      <c r="C32" s="35" t="str">
        <f>Demographics!C34</f>
        <v>CTR-18</v>
      </c>
      <c r="D32" s="22" t="str">
        <f>HR!J32</f>
        <v>Nill</v>
      </c>
      <c r="E32" s="19"/>
      <c r="F32" s="20" t="s">
        <v>192</v>
      </c>
      <c r="G32" s="20" t="s">
        <v>67</v>
      </c>
      <c r="H32" s="20" t="str">
        <f>HR!D32</f>
        <v>Dhoke Mustaqeem 2</v>
      </c>
      <c r="I32" s="20" t="str">
        <f>HR!K32</f>
        <v>Tahira Yasmeen</v>
      </c>
      <c r="J32" s="20" t="s">
        <v>67</v>
      </c>
      <c r="K32" s="20" t="s">
        <v>67</v>
      </c>
      <c r="L32" s="20" t="s">
        <v>67</v>
      </c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 spans="11:11" ht="15.75" customHeight="1">
      <c r="K33" s="36"/>
    </row>
    <row r="34" spans="11:11" ht="15.75" customHeight="1">
      <c r="K34" s="36"/>
    </row>
    <row r="35" spans="11:11" ht="15.75" customHeight="1">
      <c r="K35" s="36"/>
    </row>
    <row r="36" spans="11:11" ht="15.75" customHeight="1">
      <c r="K36" s="36"/>
    </row>
    <row r="37" spans="11:11" ht="15.75" customHeight="1">
      <c r="K37" s="36"/>
    </row>
    <row r="38" spans="11:11" ht="15.75" customHeight="1">
      <c r="K38" s="36"/>
    </row>
    <row r="39" spans="11:11" ht="15.75" customHeight="1">
      <c r="K39" s="36"/>
    </row>
    <row r="40" spans="11:11" ht="15.75" customHeight="1">
      <c r="K40" s="36"/>
    </row>
    <row r="41" spans="11:11" ht="15.75" customHeight="1">
      <c r="K41" s="36"/>
    </row>
    <row r="42" spans="11:11" ht="15.75" customHeight="1">
      <c r="K42" s="36"/>
    </row>
    <row r="43" spans="11:11" ht="15.75" customHeight="1">
      <c r="K43" s="36"/>
    </row>
    <row r="44" spans="11:11" ht="15.75" customHeight="1">
      <c r="K44" s="36"/>
    </row>
    <row r="45" spans="11:11" ht="15.75" customHeight="1">
      <c r="K45" s="36"/>
    </row>
    <row r="46" spans="11:11" ht="15.75" customHeight="1">
      <c r="K46" s="36"/>
    </row>
    <row r="47" spans="11:11" ht="15.75" customHeight="1">
      <c r="K47" s="36"/>
    </row>
    <row r="48" spans="11:11" ht="15.75" customHeight="1">
      <c r="K48" s="36"/>
    </row>
    <row r="49" spans="11:11" ht="15.75" customHeight="1">
      <c r="K49" s="36"/>
    </row>
    <row r="50" spans="11:11" ht="15.75" customHeight="1">
      <c r="K50" s="36"/>
    </row>
    <row r="51" spans="11:11" ht="15.75" customHeight="1">
      <c r="K51" s="36"/>
    </row>
    <row r="52" spans="11:11" ht="15.75" customHeight="1">
      <c r="K52" s="36"/>
    </row>
    <row r="53" spans="11:11" ht="15.75" customHeight="1">
      <c r="K53" s="36"/>
    </row>
    <row r="54" spans="11:11" ht="15.75" customHeight="1">
      <c r="K54" s="36"/>
    </row>
    <row r="55" spans="11:11" ht="15.75" customHeight="1">
      <c r="K55" s="36"/>
    </row>
    <row r="56" spans="11:11" ht="15.75" customHeight="1">
      <c r="K56" s="36"/>
    </row>
    <row r="57" spans="11:11" ht="15.75" customHeight="1">
      <c r="K57" s="36"/>
    </row>
    <row r="58" spans="11:11" ht="15.75" customHeight="1">
      <c r="K58" s="36"/>
    </row>
    <row r="59" spans="11:11" ht="15.75" customHeight="1">
      <c r="K59" s="36"/>
    </row>
    <row r="60" spans="11:11" ht="15.75" customHeight="1">
      <c r="K60" s="36"/>
    </row>
    <row r="61" spans="11:11" ht="15.75" customHeight="1">
      <c r="K61" s="36"/>
    </row>
    <row r="62" spans="11:11" ht="15.75" customHeight="1">
      <c r="K62" s="36"/>
    </row>
    <row r="63" spans="11:11" ht="15.75" customHeight="1">
      <c r="K63" s="36"/>
    </row>
    <row r="64" spans="11:11" ht="15.75" customHeight="1">
      <c r="K64" s="36"/>
    </row>
    <row r="65" spans="11:11" ht="15.75" customHeight="1">
      <c r="K65" s="36"/>
    </row>
    <row r="66" spans="11:11" ht="15.75" customHeight="1">
      <c r="K66" s="36"/>
    </row>
    <row r="67" spans="11:11" ht="15.75" customHeight="1">
      <c r="K67" s="36"/>
    </row>
    <row r="68" spans="11:11" ht="15.75" customHeight="1">
      <c r="K68" s="36"/>
    </row>
    <row r="69" spans="11:11" ht="15.75" customHeight="1">
      <c r="K69" s="36"/>
    </row>
    <row r="70" spans="11:11" ht="15.75" customHeight="1">
      <c r="K70" s="36"/>
    </row>
    <row r="71" spans="11:11" ht="15.75" customHeight="1">
      <c r="K71" s="36"/>
    </row>
    <row r="72" spans="11:11" ht="15.75" customHeight="1">
      <c r="K72" s="36"/>
    </row>
    <row r="73" spans="11:11" ht="15.75" customHeight="1">
      <c r="K73" s="36"/>
    </row>
    <row r="74" spans="11:11" ht="15.75" customHeight="1">
      <c r="K74" s="36"/>
    </row>
    <row r="75" spans="11:11" ht="15.75" customHeight="1">
      <c r="K75" s="36"/>
    </row>
    <row r="76" spans="11:11" ht="15.75" customHeight="1">
      <c r="K76" s="36"/>
    </row>
    <row r="77" spans="11:11" ht="15.75" customHeight="1">
      <c r="K77" s="36"/>
    </row>
    <row r="78" spans="11:11" ht="15.75" customHeight="1">
      <c r="K78" s="36"/>
    </row>
    <row r="79" spans="11:11" ht="15.75" customHeight="1">
      <c r="K79" s="36"/>
    </row>
    <row r="80" spans="11:11" ht="15.75" customHeight="1">
      <c r="K80" s="36"/>
    </row>
    <row r="81" spans="11:11" ht="15.75" customHeight="1">
      <c r="K81" s="36"/>
    </row>
    <row r="82" spans="11:11" ht="15.75" customHeight="1">
      <c r="K82" s="36"/>
    </row>
    <row r="83" spans="11:11" ht="15.75" customHeight="1">
      <c r="K83" s="36"/>
    </row>
    <row r="84" spans="11:11" ht="15.75" customHeight="1">
      <c r="K84" s="36"/>
    </row>
    <row r="85" spans="11:11" ht="15.75" customHeight="1">
      <c r="K85" s="36"/>
    </row>
    <row r="86" spans="11:11" ht="15.75" customHeight="1">
      <c r="K86" s="36"/>
    </row>
    <row r="87" spans="11:11" ht="15.75" customHeight="1">
      <c r="K87" s="36"/>
    </row>
    <row r="88" spans="11:11" ht="15.75" customHeight="1">
      <c r="K88" s="36"/>
    </row>
    <row r="89" spans="11:11" ht="15.75" customHeight="1">
      <c r="K89" s="36"/>
    </row>
    <row r="90" spans="11:11" ht="15.75" customHeight="1">
      <c r="K90" s="36"/>
    </row>
    <row r="91" spans="11:11" ht="15.75" customHeight="1">
      <c r="K91" s="36"/>
    </row>
    <row r="92" spans="11:11" ht="15.75" customHeight="1">
      <c r="K92" s="36"/>
    </row>
    <row r="93" spans="11:11" ht="15.75" customHeight="1">
      <c r="K93" s="36"/>
    </row>
    <row r="94" spans="11:11" ht="15.75" customHeight="1">
      <c r="K94" s="36"/>
    </row>
    <row r="95" spans="11:11" ht="15.75" customHeight="1">
      <c r="K95" s="36"/>
    </row>
    <row r="96" spans="11:11" ht="15.75" customHeight="1">
      <c r="K96" s="36"/>
    </row>
    <row r="97" spans="11:11" ht="15.75" customHeight="1">
      <c r="K97" s="36"/>
    </row>
    <row r="98" spans="11:11" ht="15.75" customHeight="1">
      <c r="K98" s="36"/>
    </row>
    <row r="99" spans="11:11" ht="15.75" customHeight="1">
      <c r="K99" s="36"/>
    </row>
    <row r="100" spans="11:11" ht="15.75" customHeight="1">
      <c r="K100" s="36"/>
    </row>
    <row r="101" spans="11:11" ht="15.75" customHeight="1">
      <c r="K101" s="36"/>
    </row>
    <row r="102" spans="11:11" ht="15.75" customHeight="1">
      <c r="K102" s="36"/>
    </row>
    <row r="103" spans="11:11" ht="15.75" customHeight="1">
      <c r="K103" s="36"/>
    </row>
    <row r="104" spans="11:11" ht="15.75" customHeight="1">
      <c r="K104" s="36"/>
    </row>
    <row r="105" spans="11:11" ht="15.75" customHeight="1">
      <c r="K105" s="36"/>
    </row>
    <row r="106" spans="11:11" ht="15.75" customHeight="1">
      <c r="K106" s="36"/>
    </row>
    <row r="107" spans="11:11" ht="15.75" customHeight="1">
      <c r="K107" s="36"/>
    </row>
    <row r="108" spans="11:11" ht="15.75" customHeight="1">
      <c r="K108" s="36"/>
    </row>
    <row r="109" spans="11:11" ht="15.75" customHeight="1">
      <c r="K109" s="36"/>
    </row>
    <row r="110" spans="11:11" ht="15.75" customHeight="1">
      <c r="K110" s="36"/>
    </row>
    <row r="111" spans="11:11" ht="15.75" customHeight="1">
      <c r="K111" s="36"/>
    </row>
    <row r="112" spans="11:11" ht="15.75" customHeight="1">
      <c r="K112" s="36"/>
    </row>
    <row r="113" spans="11:11" ht="15.75" customHeight="1">
      <c r="K113" s="36"/>
    </row>
    <row r="114" spans="11:11" ht="15.75" customHeight="1">
      <c r="K114" s="36"/>
    </row>
    <row r="115" spans="11:11" ht="15.75" customHeight="1">
      <c r="K115" s="36"/>
    </row>
    <row r="116" spans="11:11" ht="15.75" customHeight="1">
      <c r="K116" s="36"/>
    </row>
    <row r="117" spans="11:11" ht="15.75" customHeight="1">
      <c r="K117" s="36"/>
    </row>
    <row r="118" spans="11:11" ht="15.75" customHeight="1">
      <c r="K118" s="36"/>
    </row>
    <row r="119" spans="11:11" ht="15.75" customHeight="1">
      <c r="K119" s="36"/>
    </row>
    <row r="120" spans="11:11" ht="15.75" customHeight="1">
      <c r="K120" s="36"/>
    </row>
    <row r="121" spans="11:11" ht="15.75" customHeight="1">
      <c r="K121" s="36"/>
    </row>
    <row r="122" spans="11:11" ht="15.75" customHeight="1">
      <c r="K122" s="36"/>
    </row>
    <row r="123" spans="11:11" ht="15.75" customHeight="1">
      <c r="K123" s="36"/>
    </row>
    <row r="124" spans="11:11" ht="15.75" customHeight="1">
      <c r="K124" s="36"/>
    </row>
    <row r="125" spans="11:11" ht="15.75" customHeight="1">
      <c r="K125" s="36"/>
    </row>
    <row r="126" spans="11:11" ht="15.75" customHeight="1">
      <c r="K126" s="36"/>
    </row>
    <row r="127" spans="11:11" ht="15.75" customHeight="1">
      <c r="K127" s="36"/>
    </row>
    <row r="128" spans="11:11" ht="15.75" customHeight="1">
      <c r="K128" s="36"/>
    </row>
    <row r="129" spans="11:11" ht="15.75" customHeight="1">
      <c r="K129" s="36"/>
    </row>
    <row r="130" spans="11:11" ht="15.75" customHeight="1">
      <c r="K130" s="36"/>
    </row>
    <row r="131" spans="11:11" ht="15.75" customHeight="1">
      <c r="K131" s="36"/>
    </row>
    <row r="132" spans="11:11" ht="15.75" customHeight="1">
      <c r="K132" s="36"/>
    </row>
    <row r="133" spans="11:11" ht="15.75" customHeight="1">
      <c r="K133" s="36"/>
    </row>
    <row r="134" spans="11:11" ht="15.75" customHeight="1">
      <c r="K134" s="36"/>
    </row>
    <row r="135" spans="11:11" ht="15.75" customHeight="1">
      <c r="K135" s="36"/>
    </row>
    <row r="136" spans="11:11" ht="15.75" customHeight="1">
      <c r="K136" s="36"/>
    </row>
    <row r="137" spans="11:11" ht="15.75" customHeight="1">
      <c r="K137" s="36"/>
    </row>
    <row r="138" spans="11:11" ht="15.75" customHeight="1">
      <c r="K138" s="36"/>
    </row>
    <row r="139" spans="11:11" ht="15.75" customHeight="1">
      <c r="K139" s="36"/>
    </row>
    <row r="140" spans="11:11" ht="15.75" customHeight="1">
      <c r="K140" s="36"/>
    </row>
    <row r="141" spans="11:11" ht="15.75" customHeight="1">
      <c r="K141" s="36"/>
    </row>
    <row r="142" spans="11:11" ht="15.75" customHeight="1">
      <c r="K142" s="36"/>
    </row>
    <row r="143" spans="11:11" ht="15.75" customHeight="1">
      <c r="K143" s="36"/>
    </row>
    <row r="144" spans="11:11" ht="15.75" customHeight="1">
      <c r="K144" s="36"/>
    </row>
    <row r="145" spans="11:11" ht="15.75" customHeight="1">
      <c r="K145" s="36"/>
    </row>
    <row r="146" spans="11:11" ht="15.75" customHeight="1">
      <c r="K146" s="36"/>
    </row>
    <row r="147" spans="11:11" ht="15.75" customHeight="1">
      <c r="K147" s="36"/>
    </row>
    <row r="148" spans="11:11" ht="15.75" customHeight="1">
      <c r="K148" s="36"/>
    </row>
    <row r="149" spans="11:11" ht="15.75" customHeight="1">
      <c r="K149" s="36"/>
    </row>
    <row r="150" spans="11:11" ht="15.75" customHeight="1">
      <c r="K150" s="36"/>
    </row>
    <row r="151" spans="11:11" ht="15.75" customHeight="1">
      <c r="K151" s="36"/>
    </row>
    <row r="152" spans="11:11" ht="15.75" customHeight="1">
      <c r="K152" s="36"/>
    </row>
    <row r="153" spans="11:11" ht="15.75" customHeight="1">
      <c r="K153" s="36"/>
    </row>
    <row r="154" spans="11:11" ht="15.75" customHeight="1">
      <c r="K154" s="36"/>
    </row>
    <row r="155" spans="11:11" ht="15.75" customHeight="1">
      <c r="K155" s="36"/>
    </row>
    <row r="156" spans="11:11" ht="15.75" customHeight="1">
      <c r="K156" s="36"/>
    </row>
    <row r="157" spans="11:11" ht="15.75" customHeight="1">
      <c r="K157" s="36"/>
    </row>
    <row r="158" spans="11:11" ht="15.75" customHeight="1">
      <c r="K158" s="36"/>
    </row>
    <row r="159" spans="11:11" ht="15.75" customHeight="1">
      <c r="K159" s="36"/>
    </row>
    <row r="160" spans="11:11" ht="15.75" customHeight="1">
      <c r="K160" s="36"/>
    </row>
    <row r="161" spans="11:11" ht="15.75" customHeight="1">
      <c r="K161" s="36"/>
    </row>
    <row r="162" spans="11:11" ht="15.75" customHeight="1">
      <c r="K162" s="36"/>
    </row>
    <row r="163" spans="11:11" ht="15.75" customHeight="1">
      <c r="K163" s="36"/>
    </row>
    <row r="164" spans="11:11" ht="15.75" customHeight="1">
      <c r="K164" s="36"/>
    </row>
    <row r="165" spans="11:11" ht="15.75" customHeight="1">
      <c r="K165" s="36"/>
    </row>
    <row r="166" spans="11:11" ht="15.75" customHeight="1">
      <c r="K166" s="36"/>
    </row>
    <row r="167" spans="11:11" ht="15.75" customHeight="1">
      <c r="K167" s="36"/>
    </row>
    <row r="168" spans="11:11" ht="15.75" customHeight="1">
      <c r="K168" s="36"/>
    </row>
    <row r="169" spans="11:11" ht="15.75" customHeight="1">
      <c r="K169" s="36"/>
    </row>
    <row r="170" spans="11:11" ht="15.75" customHeight="1">
      <c r="K170" s="36"/>
    </row>
    <row r="171" spans="11:11" ht="15.75" customHeight="1">
      <c r="K171" s="36"/>
    </row>
    <row r="172" spans="11:11" ht="15.75" customHeight="1">
      <c r="K172" s="36"/>
    </row>
    <row r="173" spans="11:11" ht="15.75" customHeight="1">
      <c r="K173" s="36"/>
    </row>
    <row r="174" spans="11:11" ht="15.75" customHeight="1">
      <c r="K174" s="36"/>
    </row>
    <row r="175" spans="11:11" ht="15.75" customHeight="1">
      <c r="K175" s="36"/>
    </row>
    <row r="176" spans="11:11" ht="15.75" customHeight="1">
      <c r="K176" s="36"/>
    </row>
    <row r="177" spans="11:11" ht="15.75" customHeight="1">
      <c r="K177" s="36"/>
    </row>
    <row r="178" spans="11:11" ht="15.75" customHeight="1">
      <c r="K178" s="36"/>
    </row>
    <row r="179" spans="11:11" ht="15.75" customHeight="1">
      <c r="K179" s="36"/>
    </row>
    <row r="180" spans="11:11" ht="15.75" customHeight="1">
      <c r="K180" s="36"/>
    </row>
    <row r="181" spans="11:11" ht="15.75" customHeight="1">
      <c r="K181" s="36"/>
    </row>
    <row r="182" spans="11:11" ht="15.75" customHeight="1">
      <c r="K182" s="36"/>
    </row>
    <row r="183" spans="11:11" ht="15.75" customHeight="1">
      <c r="K183" s="36"/>
    </row>
    <row r="184" spans="11:11" ht="15.75" customHeight="1">
      <c r="K184" s="36"/>
    </row>
    <row r="185" spans="11:11" ht="15.75" customHeight="1">
      <c r="K185" s="36"/>
    </row>
    <row r="186" spans="11:11" ht="15.75" customHeight="1">
      <c r="K186" s="36"/>
    </row>
    <row r="187" spans="11:11" ht="15.75" customHeight="1">
      <c r="K187" s="36"/>
    </row>
    <row r="188" spans="11:11" ht="15.75" customHeight="1">
      <c r="K188" s="36"/>
    </row>
    <row r="189" spans="11:11" ht="15.75" customHeight="1">
      <c r="K189" s="36"/>
    </row>
    <row r="190" spans="11:11" ht="15.75" customHeight="1">
      <c r="K190" s="36"/>
    </row>
    <row r="191" spans="11:11" ht="15.75" customHeight="1">
      <c r="K191" s="36"/>
    </row>
    <row r="192" spans="11:11" ht="15.75" customHeight="1">
      <c r="K192" s="36"/>
    </row>
    <row r="193" spans="11:11" ht="15.75" customHeight="1">
      <c r="K193" s="36"/>
    </row>
    <row r="194" spans="11:11" ht="15.75" customHeight="1">
      <c r="K194" s="36"/>
    </row>
    <row r="195" spans="11:11" ht="15.75" customHeight="1">
      <c r="K195" s="36"/>
    </row>
    <row r="196" spans="11:11" ht="15.75" customHeight="1">
      <c r="K196" s="36"/>
    </row>
    <row r="197" spans="11:11" ht="15.75" customHeight="1">
      <c r="K197" s="36"/>
    </row>
    <row r="198" spans="11:11" ht="15.75" customHeight="1">
      <c r="K198" s="36"/>
    </row>
    <row r="199" spans="11:11" ht="15.75" customHeight="1">
      <c r="K199" s="36"/>
    </row>
    <row r="200" spans="11:11" ht="15.75" customHeight="1">
      <c r="K200" s="36"/>
    </row>
    <row r="201" spans="11:11" ht="15.75" customHeight="1">
      <c r="K201" s="36"/>
    </row>
    <row r="202" spans="11:11" ht="15.75" customHeight="1">
      <c r="K202" s="36"/>
    </row>
    <row r="203" spans="11:11" ht="15.75" customHeight="1">
      <c r="K203" s="36"/>
    </row>
    <row r="204" spans="11:11" ht="15.75" customHeight="1">
      <c r="K204" s="36"/>
    </row>
    <row r="205" spans="11:11" ht="15.75" customHeight="1">
      <c r="K205" s="36"/>
    </row>
    <row r="206" spans="11:11" ht="15.75" customHeight="1">
      <c r="K206" s="36"/>
    </row>
    <row r="207" spans="11:11" ht="15.75" customHeight="1">
      <c r="K207" s="36"/>
    </row>
    <row r="208" spans="11:11" ht="15.75" customHeight="1">
      <c r="K208" s="36"/>
    </row>
    <row r="209" spans="11:11" ht="15.75" customHeight="1">
      <c r="K209" s="36"/>
    </row>
    <row r="210" spans="11:11" ht="15.75" customHeight="1">
      <c r="K210" s="36"/>
    </row>
    <row r="211" spans="11:11" ht="15.75" customHeight="1">
      <c r="K211" s="36"/>
    </row>
    <row r="212" spans="11:11" ht="15.75" customHeight="1">
      <c r="K212" s="36"/>
    </row>
    <row r="213" spans="11:11" ht="15.75" customHeight="1">
      <c r="K213" s="36"/>
    </row>
    <row r="214" spans="11:11" ht="15.75" customHeight="1">
      <c r="K214" s="36"/>
    </row>
    <row r="215" spans="11:11" ht="15.75" customHeight="1">
      <c r="K215" s="36"/>
    </row>
    <row r="216" spans="11:11" ht="15.75" customHeight="1">
      <c r="K216" s="36"/>
    </row>
    <row r="217" spans="11:11" ht="15.75" customHeight="1">
      <c r="K217" s="36"/>
    </row>
    <row r="218" spans="11:11" ht="15.75" customHeight="1">
      <c r="K218" s="36"/>
    </row>
    <row r="219" spans="11:11" ht="15.75" customHeight="1">
      <c r="K219" s="36"/>
    </row>
    <row r="220" spans="11:11" ht="15.75" customHeight="1">
      <c r="K220" s="36"/>
    </row>
    <row r="221" spans="11:11" ht="15.75" customHeight="1">
      <c r="K221" s="36"/>
    </row>
    <row r="222" spans="11:11" ht="15.75" customHeight="1">
      <c r="K222" s="36"/>
    </row>
    <row r="223" spans="11:11" ht="15.75" customHeight="1">
      <c r="K223" s="36"/>
    </row>
    <row r="224" spans="11:11" ht="15.75" customHeight="1">
      <c r="K224" s="36"/>
    </row>
    <row r="225" spans="11:11" ht="15.75" customHeight="1">
      <c r="K225" s="36"/>
    </row>
    <row r="226" spans="11:11" ht="15.75" customHeight="1">
      <c r="K226" s="36"/>
    </row>
    <row r="227" spans="11:11" ht="15.75" customHeight="1">
      <c r="K227" s="36"/>
    </row>
    <row r="228" spans="11:11" ht="15.75" customHeight="1">
      <c r="K228" s="36"/>
    </row>
    <row r="229" spans="11:11" ht="15.75" customHeight="1">
      <c r="K229" s="36"/>
    </row>
    <row r="230" spans="11:11" ht="15.75" customHeight="1">
      <c r="K230" s="36"/>
    </row>
    <row r="231" spans="11:11" ht="15.75" customHeight="1">
      <c r="K231" s="36"/>
    </row>
    <row r="232" spans="11:11" ht="15.75" customHeight="1">
      <c r="K232" s="36"/>
    </row>
    <row r="233" spans="11:11" ht="15.75" customHeight="1">
      <c r="K233" s="36"/>
    </row>
    <row r="234" spans="11:11" ht="15.75" customHeight="1">
      <c r="K234" s="36"/>
    </row>
    <row r="235" spans="11:11" ht="15.75" customHeight="1">
      <c r="K235" s="36"/>
    </row>
    <row r="236" spans="11:11" ht="15.75" customHeight="1">
      <c r="K236" s="36"/>
    </row>
    <row r="237" spans="11:11" ht="15.75" customHeight="1">
      <c r="K237" s="36"/>
    </row>
    <row r="238" spans="11:11" ht="15.75" customHeight="1">
      <c r="K238" s="36"/>
    </row>
    <row r="239" spans="11:11" ht="15.75" customHeight="1">
      <c r="K239" s="36"/>
    </row>
    <row r="240" spans="11:11" ht="15.75" customHeight="1">
      <c r="K240" s="36"/>
    </row>
    <row r="241" spans="11:11" ht="15.75" customHeight="1">
      <c r="K241" s="36"/>
    </row>
    <row r="242" spans="11:11" ht="15.75" customHeight="1">
      <c r="K242" s="36"/>
    </row>
    <row r="243" spans="11:11" ht="15.75" customHeight="1">
      <c r="K243" s="36"/>
    </row>
    <row r="244" spans="11:11" ht="15.75" customHeight="1">
      <c r="K244" s="36"/>
    </row>
    <row r="245" spans="11:11" ht="15.75" customHeight="1">
      <c r="K245" s="36"/>
    </row>
    <row r="246" spans="11:11" ht="15.75" customHeight="1">
      <c r="K246" s="36"/>
    </row>
    <row r="247" spans="11:11" ht="15.75" customHeight="1">
      <c r="K247" s="36"/>
    </row>
    <row r="248" spans="11:11" ht="15.75" customHeight="1">
      <c r="K248" s="36"/>
    </row>
    <row r="249" spans="11:11" ht="15.75" customHeight="1">
      <c r="K249" s="36"/>
    </row>
    <row r="250" spans="11:11" ht="15.75" customHeight="1">
      <c r="K250" s="36"/>
    </row>
    <row r="251" spans="11:11" ht="15.75" customHeight="1">
      <c r="K251" s="36"/>
    </row>
    <row r="252" spans="11:11" ht="15.75" customHeight="1">
      <c r="K252" s="36"/>
    </row>
    <row r="253" spans="11:11" ht="15.75" customHeight="1">
      <c r="K253" s="36"/>
    </row>
    <row r="254" spans="11:11" ht="15.75" customHeight="1">
      <c r="K254" s="36"/>
    </row>
    <row r="255" spans="11:11" ht="15.75" customHeight="1">
      <c r="K255" s="36"/>
    </row>
    <row r="256" spans="11:11" ht="15.75" customHeight="1">
      <c r="K256" s="36"/>
    </row>
    <row r="257" spans="11:11" ht="15.75" customHeight="1">
      <c r="K257" s="36"/>
    </row>
    <row r="258" spans="11:11" ht="15.75" customHeight="1">
      <c r="K258" s="36"/>
    </row>
    <row r="259" spans="11:11" ht="15.75" customHeight="1">
      <c r="K259" s="36"/>
    </row>
    <row r="260" spans="11:11" ht="15.75" customHeight="1">
      <c r="K260" s="36"/>
    </row>
    <row r="261" spans="11:11" ht="15.75" customHeight="1">
      <c r="K261" s="36"/>
    </row>
    <row r="262" spans="11:11" ht="15.75" customHeight="1">
      <c r="K262" s="36"/>
    </row>
    <row r="263" spans="11:11" ht="15.75" customHeight="1">
      <c r="K263" s="36"/>
    </row>
    <row r="264" spans="11:11" ht="15.75" customHeight="1">
      <c r="K264" s="36"/>
    </row>
    <row r="265" spans="11:11" ht="15.75" customHeight="1">
      <c r="K265" s="36"/>
    </row>
    <row r="266" spans="11:11" ht="15.75" customHeight="1">
      <c r="K266" s="36"/>
    </row>
    <row r="267" spans="11:11" ht="15.75" customHeight="1">
      <c r="K267" s="36"/>
    </row>
    <row r="268" spans="11:11" ht="15.75" customHeight="1">
      <c r="K268" s="36"/>
    </row>
    <row r="269" spans="11:11" ht="15.75" customHeight="1">
      <c r="K269" s="36"/>
    </row>
    <row r="270" spans="11:11" ht="15.75" customHeight="1">
      <c r="K270" s="36"/>
    </row>
    <row r="271" spans="11:11" ht="15.75" customHeight="1">
      <c r="K271" s="36"/>
    </row>
    <row r="272" spans="11:11" ht="15.75" customHeight="1">
      <c r="K272" s="36"/>
    </row>
    <row r="273" spans="11:11" ht="15.75" customHeight="1">
      <c r="K273" s="36"/>
    </row>
    <row r="274" spans="11:11" ht="15.75" customHeight="1">
      <c r="K274" s="36"/>
    </row>
    <row r="275" spans="11:11" ht="15.75" customHeight="1">
      <c r="K275" s="36"/>
    </row>
    <row r="276" spans="11:11" ht="15.75" customHeight="1">
      <c r="K276" s="36"/>
    </row>
    <row r="277" spans="11:11" ht="15.75" customHeight="1">
      <c r="K277" s="36"/>
    </row>
    <row r="278" spans="11:11" ht="15.75" customHeight="1">
      <c r="K278" s="36"/>
    </row>
    <row r="279" spans="11:11" ht="15.75" customHeight="1">
      <c r="K279" s="36"/>
    </row>
    <row r="280" spans="11:11" ht="15.75" customHeight="1">
      <c r="K280" s="36"/>
    </row>
    <row r="281" spans="11:11" ht="15.75" customHeight="1">
      <c r="K281" s="36"/>
    </row>
    <row r="282" spans="11:11" ht="15.75" customHeight="1">
      <c r="K282" s="36"/>
    </row>
    <row r="283" spans="11:11" ht="15.75" customHeight="1">
      <c r="K283" s="36"/>
    </row>
    <row r="284" spans="11:11" ht="15.75" customHeight="1">
      <c r="K284" s="36"/>
    </row>
    <row r="285" spans="11:11" ht="15.75" customHeight="1">
      <c r="K285" s="36"/>
    </row>
    <row r="286" spans="11:11" ht="15.75" customHeight="1">
      <c r="K286" s="36"/>
    </row>
    <row r="287" spans="11:11" ht="15.75" customHeight="1">
      <c r="K287" s="36"/>
    </row>
    <row r="288" spans="11:11" ht="15.75" customHeight="1">
      <c r="K288" s="36"/>
    </row>
    <row r="289" spans="11:11" ht="15.75" customHeight="1">
      <c r="K289" s="36"/>
    </row>
    <row r="290" spans="11:11" ht="15.75" customHeight="1">
      <c r="K290" s="36"/>
    </row>
    <row r="291" spans="11:11" ht="15.75" customHeight="1">
      <c r="K291" s="36"/>
    </row>
    <row r="292" spans="11:11" ht="15.75" customHeight="1">
      <c r="K292" s="36"/>
    </row>
    <row r="293" spans="11:11" ht="15.75" customHeight="1">
      <c r="K293" s="36"/>
    </row>
    <row r="294" spans="11:11" ht="15.75" customHeight="1">
      <c r="K294" s="36"/>
    </row>
    <row r="295" spans="11:11" ht="15.75" customHeight="1">
      <c r="K295" s="36"/>
    </row>
    <row r="296" spans="11:11" ht="15.75" customHeight="1">
      <c r="K296" s="36"/>
    </row>
    <row r="297" spans="11:11" ht="15.75" customHeight="1">
      <c r="K297" s="36"/>
    </row>
    <row r="298" spans="11:11" ht="15.75" customHeight="1">
      <c r="K298" s="36"/>
    </row>
    <row r="299" spans="11:11" ht="15.75" customHeight="1">
      <c r="K299" s="36"/>
    </row>
    <row r="300" spans="11:11" ht="15.75" customHeight="1">
      <c r="K300" s="36"/>
    </row>
    <row r="301" spans="11:11" ht="15.75" customHeight="1">
      <c r="K301" s="36"/>
    </row>
    <row r="302" spans="11:11" ht="15.75" customHeight="1">
      <c r="K302" s="36"/>
    </row>
    <row r="303" spans="11:11" ht="15.75" customHeight="1">
      <c r="K303" s="36"/>
    </row>
    <row r="304" spans="11:11" ht="15.75" customHeight="1">
      <c r="K304" s="36"/>
    </row>
    <row r="305" spans="11:11" ht="15.75" customHeight="1">
      <c r="K305" s="36"/>
    </row>
    <row r="306" spans="11:11" ht="15.75" customHeight="1">
      <c r="K306" s="36"/>
    </row>
    <row r="307" spans="11:11" ht="15.75" customHeight="1">
      <c r="K307" s="36"/>
    </row>
    <row r="308" spans="11:11" ht="15.75" customHeight="1">
      <c r="K308" s="36"/>
    </row>
    <row r="309" spans="11:11" ht="15.75" customHeight="1">
      <c r="K309" s="36"/>
    </row>
    <row r="310" spans="11:11" ht="15.75" customHeight="1">
      <c r="K310" s="36"/>
    </row>
    <row r="311" spans="11:11" ht="15.75" customHeight="1">
      <c r="K311" s="36"/>
    </row>
    <row r="312" spans="11:11" ht="15.75" customHeight="1">
      <c r="K312" s="36"/>
    </row>
    <row r="313" spans="11:11" ht="15.75" customHeight="1">
      <c r="K313" s="36"/>
    </row>
    <row r="314" spans="11:11" ht="15.75" customHeight="1">
      <c r="K314" s="36"/>
    </row>
    <row r="315" spans="11:11" ht="15.75" customHeight="1">
      <c r="K315" s="36"/>
    </row>
    <row r="316" spans="11:11" ht="15.75" customHeight="1">
      <c r="K316" s="36"/>
    </row>
    <row r="317" spans="11:11" ht="15.75" customHeight="1">
      <c r="K317" s="36"/>
    </row>
    <row r="318" spans="11:11" ht="15.75" customHeight="1">
      <c r="K318" s="36"/>
    </row>
    <row r="319" spans="11:11" ht="15.75" customHeight="1">
      <c r="K319" s="36"/>
    </row>
    <row r="320" spans="11:11" ht="15.75" customHeight="1">
      <c r="K320" s="36"/>
    </row>
    <row r="321" spans="11:11" ht="15.75" customHeight="1">
      <c r="K321" s="36"/>
    </row>
    <row r="322" spans="11:11" ht="15.75" customHeight="1">
      <c r="K322" s="36"/>
    </row>
    <row r="323" spans="11:11" ht="15.75" customHeight="1">
      <c r="K323" s="36"/>
    </row>
    <row r="324" spans="11:11" ht="15.75" customHeight="1">
      <c r="K324" s="36"/>
    </row>
    <row r="325" spans="11:11" ht="15.75" customHeight="1">
      <c r="K325" s="36"/>
    </row>
    <row r="326" spans="11:11" ht="15.75" customHeight="1">
      <c r="K326" s="36"/>
    </row>
    <row r="327" spans="11:11" ht="15.75" customHeight="1">
      <c r="K327" s="36"/>
    </row>
    <row r="328" spans="11:11" ht="15.75" customHeight="1">
      <c r="K328" s="36"/>
    </row>
    <row r="329" spans="11:11" ht="15.75" customHeight="1">
      <c r="K329" s="36"/>
    </row>
    <row r="330" spans="11:11" ht="15.75" customHeight="1">
      <c r="K330" s="36"/>
    </row>
    <row r="331" spans="11:11" ht="15.75" customHeight="1">
      <c r="K331" s="36"/>
    </row>
    <row r="332" spans="11:11" ht="15.75" customHeight="1">
      <c r="K332" s="36"/>
    </row>
    <row r="333" spans="11:11" ht="15.75" customHeight="1">
      <c r="K333" s="36"/>
    </row>
    <row r="334" spans="11:11" ht="15.75" customHeight="1">
      <c r="K334" s="36"/>
    </row>
    <row r="335" spans="11:11" ht="15.75" customHeight="1">
      <c r="K335" s="36"/>
    </row>
    <row r="336" spans="11:11" ht="15.75" customHeight="1">
      <c r="K336" s="36"/>
    </row>
    <row r="337" spans="11:11" ht="15.75" customHeight="1">
      <c r="K337" s="36"/>
    </row>
    <row r="338" spans="11:11" ht="15.75" customHeight="1">
      <c r="K338" s="36"/>
    </row>
    <row r="339" spans="11:11" ht="15.75" customHeight="1">
      <c r="K339" s="36"/>
    </row>
    <row r="340" spans="11:11" ht="15.75" customHeight="1">
      <c r="K340" s="36"/>
    </row>
    <row r="341" spans="11:11" ht="15.75" customHeight="1">
      <c r="K341" s="36"/>
    </row>
    <row r="342" spans="11:11" ht="15.75" customHeight="1">
      <c r="K342" s="36"/>
    </row>
    <row r="343" spans="11:11" ht="15.75" customHeight="1">
      <c r="K343" s="36"/>
    </row>
    <row r="344" spans="11:11" ht="15.75" customHeight="1">
      <c r="K344" s="36"/>
    </row>
    <row r="345" spans="11:11" ht="15.75" customHeight="1">
      <c r="K345" s="36"/>
    </row>
    <row r="346" spans="11:11" ht="15.75" customHeight="1">
      <c r="K346" s="36"/>
    </row>
    <row r="347" spans="11:11" ht="15.75" customHeight="1">
      <c r="K347" s="36"/>
    </row>
    <row r="348" spans="11:11" ht="15.75" customHeight="1">
      <c r="K348" s="36"/>
    </row>
    <row r="349" spans="11:11" ht="15.75" customHeight="1">
      <c r="K349" s="36"/>
    </row>
    <row r="350" spans="11:11" ht="15.75" customHeight="1">
      <c r="K350" s="36"/>
    </row>
    <row r="351" spans="11:11" ht="15.75" customHeight="1">
      <c r="K351" s="36"/>
    </row>
    <row r="352" spans="11:11" ht="15.75" customHeight="1">
      <c r="K352" s="36"/>
    </row>
    <row r="353" spans="11:11" ht="15.75" customHeight="1">
      <c r="K353" s="36"/>
    </row>
    <row r="354" spans="11:11" ht="15.75" customHeight="1">
      <c r="K354" s="36"/>
    </row>
    <row r="355" spans="11:11" ht="15.75" customHeight="1">
      <c r="K355" s="36"/>
    </row>
    <row r="356" spans="11:11" ht="15.75" customHeight="1">
      <c r="K356" s="36"/>
    </row>
    <row r="357" spans="11:11" ht="15.75" customHeight="1">
      <c r="K357" s="36"/>
    </row>
    <row r="358" spans="11:11" ht="15.75" customHeight="1">
      <c r="K358" s="36"/>
    </row>
    <row r="359" spans="11:11" ht="15.75" customHeight="1">
      <c r="K359" s="36"/>
    </row>
    <row r="360" spans="11:11" ht="15.75" customHeight="1">
      <c r="K360" s="36"/>
    </row>
    <row r="361" spans="11:11" ht="15.75" customHeight="1">
      <c r="K361" s="36"/>
    </row>
    <row r="362" spans="11:11" ht="15.75" customHeight="1">
      <c r="K362" s="36"/>
    </row>
    <row r="363" spans="11:11" ht="15.75" customHeight="1">
      <c r="K363" s="36"/>
    </row>
    <row r="364" spans="11:11" ht="15.75" customHeight="1">
      <c r="K364" s="36"/>
    </row>
    <row r="365" spans="11:11" ht="15.75" customHeight="1">
      <c r="K365" s="36"/>
    </row>
    <row r="366" spans="11:11" ht="15.75" customHeight="1">
      <c r="K366" s="36"/>
    </row>
    <row r="367" spans="11:11" ht="15.75" customHeight="1">
      <c r="K367" s="36"/>
    </row>
    <row r="368" spans="11:11" ht="15.75" customHeight="1">
      <c r="K368" s="36"/>
    </row>
    <row r="369" spans="11:11" ht="15.75" customHeight="1">
      <c r="K369" s="36"/>
    </row>
    <row r="370" spans="11:11" ht="15.75" customHeight="1">
      <c r="K370" s="36"/>
    </row>
    <row r="371" spans="11:11" ht="15.75" customHeight="1">
      <c r="K371" s="36"/>
    </row>
    <row r="372" spans="11:11" ht="15.75" customHeight="1">
      <c r="K372" s="36"/>
    </row>
    <row r="373" spans="11:11" ht="15.75" customHeight="1">
      <c r="K373" s="36"/>
    </row>
    <row r="374" spans="11:11" ht="15.75" customHeight="1">
      <c r="K374" s="36"/>
    </row>
    <row r="375" spans="11:11" ht="15.75" customHeight="1">
      <c r="K375" s="36"/>
    </row>
    <row r="376" spans="11:11" ht="15.75" customHeight="1">
      <c r="K376" s="36"/>
    </row>
    <row r="377" spans="11:11" ht="15.75" customHeight="1">
      <c r="K377" s="36"/>
    </row>
    <row r="378" spans="11:11" ht="15.75" customHeight="1">
      <c r="K378" s="36"/>
    </row>
    <row r="379" spans="11:11" ht="15.75" customHeight="1">
      <c r="K379" s="36"/>
    </row>
    <row r="380" spans="11:11" ht="15.75" customHeight="1">
      <c r="K380" s="36"/>
    </row>
    <row r="381" spans="11:11" ht="15.75" customHeight="1">
      <c r="K381" s="36"/>
    </row>
    <row r="382" spans="11:11" ht="15.75" customHeight="1">
      <c r="K382" s="36"/>
    </row>
    <row r="383" spans="11:11" ht="15.75" customHeight="1">
      <c r="K383" s="36"/>
    </row>
    <row r="384" spans="11:11" ht="15.75" customHeight="1">
      <c r="K384" s="36"/>
    </row>
    <row r="385" spans="11:11" ht="15.75" customHeight="1">
      <c r="K385" s="36"/>
    </row>
    <row r="386" spans="11:11" ht="15.75" customHeight="1">
      <c r="K386" s="36"/>
    </row>
    <row r="387" spans="11:11" ht="15.75" customHeight="1">
      <c r="K387" s="36"/>
    </row>
    <row r="388" spans="11:11" ht="15.75" customHeight="1">
      <c r="K388" s="36"/>
    </row>
    <row r="389" spans="11:11" ht="15.75" customHeight="1">
      <c r="K389" s="36"/>
    </row>
    <row r="390" spans="11:11" ht="15.75" customHeight="1">
      <c r="K390" s="36"/>
    </row>
    <row r="391" spans="11:11" ht="15.75" customHeight="1">
      <c r="K391" s="36"/>
    </row>
    <row r="392" spans="11:11" ht="15.75" customHeight="1">
      <c r="K392" s="36"/>
    </row>
    <row r="393" spans="11:11" ht="15.75" customHeight="1">
      <c r="K393" s="36"/>
    </row>
    <row r="394" spans="11:11" ht="15.75" customHeight="1">
      <c r="K394" s="36"/>
    </row>
    <row r="395" spans="11:11" ht="15.75" customHeight="1">
      <c r="K395" s="36"/>
    </row>
    <row r="396" spans="11:11" ht="15.75" customHeight="1">
      <c r="K396" s="36"/>
    </row>
    <row r="397" spans="11:11" ht="15.75" customHeight="1">
      <c r="K397" s="36"/>
    </row>
    <row r="398" spans="11:11" ht="15.75" customHeight="1">
      <c r="K398" s="36"/>
    </row>
    <row r="399" spans="11:11" ht="15.75" customHeight="1">
      <c r="K399" s="36"/>
    </row>
    <row r="400" spans="11:11" ht="15.75" customHeight="1">
      <c r="K400" s="36"/>
    </row>
    <row r="401" spans="11:11" ht="15.75" customHeight="1">
      <c r="K401" s="36"/>
    </row>
    <row r="402" spans="11:11" ht="15.75" customHeight="1">
      <c r="K402" s="36"/>
    </row>
    <row r="403" spans="11:11" ht="15.75" customHeight="1">
      <c r="K403" s="36"/>
    </row>
    <row r="404" spans="11:11" ht="15.75" customHeight="1">
      <c r="K404" s="36"/>
    </row>
    <row r="405" spans="11:11" ht="15.75" customHeight="1">
      <c r="K405" s="36"/>
    </row>
    <row r="406" spans="11:11" ht="15.75" customHeight="1">
      <c r="K406" s="36"/>
    </row>
    <row r="407" spans="11:11" ht="15.75" customHeight="1">
      <c r="K407" s="36"/>
    </row>
    <row r="408" spans="11:11" ht="15.75" customHeight="1">
      <c r="K408" s="36"/>
    </row>
    <row r="409" spans="11:11" ht="15.75" customHeight="1">
      <c r="K409" s="36"/>
    </row>
    <row r="410" spans="11:11" ht="15.75" customHeight="1">
      <c r="K410" s="36"/>
    </row>
    <row r="411" spans="11:11" ht="15.75" customHeight="1">
      <c r="K411" s="36"/>
    </row>
    <row r="412" spans="11:11" ht="15.75" customHeight="1">
      <c r="K412" s="36"/>
    </row>
    <row r="413" spans="11:11" ht="15.75" customHeight="1">
      <c r="K413" s="36"/>
    </row>
    <row r="414" spans="11:11" ht="15.75" customHeight="1">
      <c r="K414" s="36"/>
    </row>
    <row r="415" spans="11:11" ht="15.75" customHeight="1">
      <c r="K415" s="36"/>
    </row>
    <row r="416" spans="11:11" ht="15.75" customHeight="1">
      <c r="K416" s="36"/>
    </row>
    <row r="417" spans="11:11" ht="15.75" customHeight="1">
      <c r="K417" s="36"/>
    </row>
    <row r="418" spans="11:11" ht="15.75" customHeight="1">
      <c r="K418" s="36"/>
    </row>
    <row r="419" spans="11:11" ht="15.75" customHeight="1">
      <c r="K419" s="36"/>
    </row>
    <row r="420" spans="11:11" ht="15.75" customHeight="1">
      <c r="K420" s="36"/>
    </row>
    <row r="421" spans="11:11" ht="15.75" customHeight="1">
      <c r="K421" s="36"/>
    </row>
    <row r="422" spans="11:11" ht="15.75" customHeight="1">
      <c r="K422" s="36"/>
    </row>
    <row r="423" spans="11:11" ht="15.75" customHeight="1">
      <c r="K423" s="36"/>
    </row>
    <row r="424" spans="11:11" ht="15.75" customHeight="1">
      <c r="K424" s="36"/>
    </row>
    <row r="425" spans="11:11" ht="15.75" customHeight="1">
      <c r="K425" s="36"/>
    </row>
    <row r="426" spans="11:11" ht="15.75" customHeight="1">
      <c r="K426" s="36"/>
    </row>
    <row r="427" spans="11:11" ht="15.75" customHeight="1">
      <c r="K427" s="36"/>
    </row>
    <row r="428" spans="11:11" ht="15.75" customHeight="1">
      <c r="K428" s="36"/>
    </row>
    <row r="429" spans="11:11" ht="15.75" customHeight="1">
      <c r="K429" s="36"/>
    </row>
    <row r="430" spans="11:11" ht="15.75" customHeight="1">
      <c r="K430" s="36"/>
    </row>
    <row r="431" spans="11:11" ht="15.75" customHeight="1">
      <c r="K431" s="36"/>
    </row>
    <row r="432" spans="11:11" ht="15.75" customHeight="1">
      <c r="K432" s="36"/>
    </row>
    <row r="433" spans="11:11" ht="15.75" customHeight="1">
      <c r="K433" s="36"/>
    </row>
    <row r="434" spans="11:11" ht="15.75" customHeight="1">
      <c r="K434" s="36"/>
    </row>
    <row r="435" spans="11:11" ht="15.75" customHeight="1">
      <c r="K435" s="36"/>
    </row>
    <row r="436" spans="11:11" ht="15.75" customHeight="1">
      <c r="K436" s="36"/>
    </row>
    <row r="437" spans="11:11" ht="15.75" customHeight="1">
      <c r="K437" s="36"/>
    </row>
    <row r="438" spans="11:11" ht="15.75" customHeight="1">
      <c r="K438" s="36"/>
    </row>
    <row r="439" spans="11:11" ht="15.75" customHeight="1">
      <c r="K439" s="36"/>
    </row>
    <row r="440" spans="11:11" ht="15.75" customHeight="1">
      <c r="K440" s="36"/>
    </row>
    <row r="441" spans="11:11" ht="15.75" customHeight="1">
      <c r="K441" s="36"/>
    </row>
    <row r="442" spans="11:11" ht="15.75" customHeight="1">
      <c r="K442" s="36"/>
    </row>
    <row r="443" spans="11:11" ht="15.75" customHeight="1">
      <c r="K443" s="36"/>
    </row>
    <row r="444" spans="11:11" ht="15.75" customHeight="1">
      <c r="K444" s="36"/>
    </row>
    <row r="445" spans="11:11" ht="15.75" customHeight="1">
      <c r="K445" s="36"/>
    </row>
    <row r="446" spans="11:11" ht="15.75" customHeight="1">
      <c r="K446" s="36"/>
    </row>
    <row r="447" spans="11:11" ht="15.75" customHeight="1">
      <c r="K447" s="36"/>
    </row>
    <row r="448" spans="11:11" ht="15.75" customHeight="1">
      <c r="K448" s="36"/>
    </row>
    <row r="449" spans="11:11" ht="15.75" customHeight="1">
      <c r="K449" s="36"/>
    </row>
    <row r="450" spans="11:11" ht="15.75" customHeight="1">
      <c r="K450" s="36"/>
    </row>
    <row r="451" spans="11:11" ht="15.75" customHeight="1">
      <c r="K451" s="36"/>
    </row>
    <row r="452" spans="11:11" ht="15.75" customHeight="1">
      <c r="K452" s="36"/>
    </row>
    <row r="453" spans="11:11" ht="15.75" customHeight="1">
      <c r="K453" s="36"/>
    </row>
    <row r="454" spans="11:11" ht="15.75" customHeight="1">
      <c r="K454" s="36"/>
    </row>
    <row r="455" spans="11:11" ht="15.75" customHeight="1">
      <c r="K455" s="36"/>
    </row>
    <row r="456" spans="11:11" ht="15.75" customHeight="1">
      <c r="K456" s="36"/>
    </row>
    <row r="457" spans="11:11" ht="15.75" customHeight="1">
      <c r="K457" s="36"/>
    </row>
    <row r="458" spans="11:11" ht="15.75" customHeight="1">
      <c r="K458" s="36"/>
    </row>
    <row r="459" spans="11:11" ht="15.75" customHeight="1">
      <c r="K459" s="36"/>
    </row>
    <row r="460" spans="11:11" ht="15.75" customHeight="1">
      <c r="K460" s="36"/>
    </row>
    <row r="461" spans="11:11" ht="15.75" customHeight="1">
      <c r="K461" s="36"/>
    </row>
    <row r="462" spans="11:11" ht="15.75" customHeight="1">
      <c r="K462" s="36"/>
    </row>
    <row r="463" spans="11:11" ht="15.75" customHeight="1">
      <c r="K463" s="36"/>
    </row>
    <row r="464" spans="11:11" ht="15.75" customHeight="1">
      <c r="K464" s="36"/>
    </row>
    <row r="465" spans="11:11" ht="15.75" customHeight="1">
      <c r="K465" s="36"/>
    </row>
    <row r="466" spans="11:11" ht="15.75" customHeight="1">
      <c r="K466" s="36"/>
    </row>
    <row r="467" spans="11:11" ht="15.75" customHeight="1">
      <c r="K467" s="36"/>
    </row>
    <row r="468" spans="11:11" ht="15.75" customHeight="1">
      <c r="K468" s="36"/>
    </row>
    <row r="469" spans="11:11" ht="15.75" customHeight="1">
      <c r="K469" s="36"/>
    </row>
    <row r="470" spans="11:11" ht="15.75" customHeight="1">
      <c r="K470" s="36"/>
    </row>
    <row r="471" spans="11:11" ht="15.75" customHeight="1">
      <c r="K471" s="36"/>
    </row>
    <row r="472" spans="11:11" ht="15.75" customHeight="1">
      <c r="K472" s="36"/>
    </row>
    <row r="473" spans="11:11" ht="15.75" customHeight="1">
      <c r="K473" s="36"/>
    </row>
    <row r="474" spans="11:11" ht="15.75" customHeight="1">
      <c r="K474" s="36"/>
    </row>
    <row r="475" spans="11:11" ht="15.75" customHeight="1">
      <c r="K475" s="36"/>
    </row>
    <row r="476" spans="11:11" ht="15.75" customHeight="1">
      <c r="K476" s="36"/>
    </row>
    <row r="477" spans="11:11" ht="15.75" customHeight="1">
      <c r="K477" s="36"/>
    </row>
    <row r="478" spans="11:11" ht="15.75" customHeight="1">
      <c r="K478" s="36"/>
    </row>
    <row r="479" spans="11:11" ht="15.75" customHeight="1">
      <c r="K479" s="36"/>
    </row>
    <row r="480" spans="11:11" ht="15.75" customHeight="1">
      <c r="K480" s="36"/>
    </row>
    <row r="481" spans="11:11" ht="15.75" customHeight="1">
      <c r="K481" s="36"/>
    </row>
    <row r="482" spans="11:11" ht="15.75" customHeight="1">
      <c r="K482" s="36"/>
    </row>
    <row r="483" spans="11:11" ht="15.75" customHeight="1">
      <c r="K483" s="36"/>
    </row>
    <row r="484" spans="11:11" ht="15.75" customHeight="1">
      <c r="K484" s="36"/>
    </row>
    <row r="485" spans="11:11" ht="15.75" customHeight="1">
      <c r="K485" s="36"/>
    </row>
    <row r="486" spans="11:11" ht="15.75" customHeight="1">
      <c r="K486" s="36"/>
    </row>
    <row r="487" spans="11:11" ht="15.75" customHeight="1">
      <c r="K487" s="36"/>
    </row>
    <row r="488" spans="11:11" ht="15.75" customHeight="1">
      <c r="K488" s="36"/>
    </row>
    <row r="489" spans="11:11" ht="15.75" customHeight="1">
      <c r="K489" s="36"/>
    </row>
    <row r="490" spans="11:11" ht="15.75" customHeight="1">
      <c r="K490" s="36"/>
    </row>
    <row r="491" spans="11:11" ht="15.75" customHeight="1">
      <c r="K491" s="36"/>
    </row>
    <row r="492" spans="11:11" ht="15.75" customHeight="1">
      <c r="K492" s="36"/>
    </row>
    <row r="493" spans="11:11" ht="15.75" customHeight="1">
      <c r="K493" s="36"/>
    </row>
    <row r="494" spans="11:11" ht="15.75" customHeight="1">
      <c r="K494" s="36"/>
    </row>
    <row r="495" spans="11:11" ht="15.75" customHeight="1">
      <c r="K495" s="36"/>
    </row>
    <row r="496" spans="11:11" ht="15.75" customHeight="1">
      <c r="K496" s="36"/>
    </row>
    <row r="497" spans="11:11" ht="15.75" customHeight="1">
      <c r="K497" s="36"/>
    </row>
    <row r="498" spans="11:11" ht="15.75" customHeight="1">
      <c r="K498" s="36"/>
    </row>
    <row r="499" spans="11:11" ht="15.75" customHeight="1">
      <c r="K499" s="36"/>
    </row>
    <row r="500" spans="11:11" ht="15.75" customHeight="1">
      <c r="K500" s="36"/>
    </row>
    <row r="501" spans="11:11" ht="15.75" customHeight="1">
      <c r="K501" s="36"/>
    </row>
    <row r="502" spans="11:11" ht="15.75" customHeight="1">
      <c r="K502" s="36"/>
    </row>
    <row r="503" spans="11:11" ht="15.75" customHeight="1">
      <c r="K503" s="36"/>
    </row>
    <row r="504" spans="11:11" ht="15.75" customHeight="1">
      <c r="K504" s="36"/>
    </row>
    <row r="505" spans="11:11" ht="15.75" customHeight="1">
      <c r="K505" s="36"/>
    </row>
    <row r="506" spans="11:11" ht="15.75" customHeight="1">
      <c r="K506" s="36"/>
    </row>
    <row r="507" spans="11:11" ht="15.75" customHeight="1">
      <c r="K507" s="36"/>
    </row>
    <row r="508" spans="11:11" ht="15.75" customHeight="1">
      <c r="K508" s="36"/>
    </row>
    <row r="509" spans="11:11" ht="15.75" customHeight="1">
      <c r="K509" s="36"/>
    </row>
    <row r="510" spans="11:11" ht="15.75" customHeight="1">
      <c r="K510" s="36"/>
    </row>
    <row r="511" spans="11:11" ht="15.75" customHeight="1">
      <c r="K511" s="36"/>
    </row>
    <row r="512" spans="11:11" ht="15.75" customHeight="1">
      <c r="K512" s="36"/>
    </row>
    <row r="513" spans="11:11" ht="15.75" customHeight="1">
      <c r="K513" s="36"/>
    </row>
    <row r="514" spans="11:11" ht="15.75" customHeight="1">
      <c r="K514" s="36"/>
    </row>
    <row r="515" spans="11:11" ht="15.75" customHeight="1">
      <c r="K515" s="36"/>
    </row>
    <row r="516" spans="11:11" ht="15.75" customHeight="1">
      <c r="K516" s="36"/>
    </row>
    <row r="517" spans="11:11" ht="15.75" customHeight="1">
      <c r="K517" s="36"/>
    </row>
    <row r="518" spans="11:11" ht="15.75" customHeight="1">
      <c r="K518" s="36"/>
    </row>
    <row r="519" spans="11:11" ht="15.75" customHeight="1">
      <c r="K519" s="36"/>
    </row>
    <row r="520" spans="11:11" ht="15.75" customHeight="1">
      <c r="K520" s="36"/>
    </row>
    <row r="521" spans="11:11" ht="15.75" customHeight="1">
      <c r="K521" s="36"/>
    </row>
    <row r="522" spans="11:11" ht="15.75" customHeight="1">
      <c r="K522" s="36"/>
    </row>
    <row r="523" spans="11:11" ht="15.75" customHeight="1">
      <c r="K523" s="36"/>
    </row>
    <row r="524" spans="11:11" ht="15.75" customHeight="1">
      <c r="K524" s="36"/>
    </row>
    <row r="525" spans="11:11" ht="15.75" customHeight="1">
      <c r="K525" s="36"/>
    </row>
    <row r="526" spans="11:11" ht="15.75" customHeight="1">
      <c r="K526" s="36"/>
    </row>
    <row r="527" spans="11:11" ht="15.75" customHeight="1">
      <c r="K527" s="36"/>
    </row>
    <row r="528" spans="11:11" ht="15.75" customHeight="1">
      <c r="K528" s="36"/>
    </row>
    <row r="529" spans="11:11" ht="15.75" customHeight="1">
      <c r="K529" s="36"/>
    </row>
    <row r="530" spans="11:11" ht="15.75" customHeight="1">
      <c r="K530" s="36"/>
    </row>
    <row r="531" spans="11:11" ht="15.75" customHeight="1">
      <c r="K531" s="36"/>
    </row>
    <row r="532" spans="11:11" ht="15.75" customHeight="1">
      <c r="K532" s="36"/>
    </row>
    <row r="533" spans="11:11" ht="15.75" customHeight="1">
      <c r="K533" s="36"/>
    </row>
    <row r="534" spans="11:11" ht="15.75" customHeight="1">
      <c r="K534" s="36"/>
    </row>
    <row r="535" spans="11:11" ht="15.75" customHeight="1">
      <c r="K535" s="36"/>
    </row>
    <row r="536" spans="11:11" ht="15.75" customHeight="1">
      <c r="K536" s="36"/>
    </row>
    <row r="537" spans="11:11" ht="15.75" customHeight="1">
      <c r="K537" s="36"/>
    </row>
    <row r="538" spans="11:11" ht="15.75" customHeight="1">
      <c r="K538" s="36"/>
    </row>
    <row r="539" spans="11:11" ht="15.75" customHeight="1">
      <c r="K539" s="36"/>
    </row>
    <row r="540" spans="11:11" ht="15.75" customHeight="1">
      <c r="K540" s="36"/>
    </row>
    <row r="541" spans="11:11" ht="15.75" customHeight="1">
      <c r="K541" s="36"/>
    </row>
    <row r="542" spans="11:11" ht="15.75" customHeight="1">
      <c r="K542" s="36"/>
    </row>
    <row r="543" spans="11:11" ht="15.75" customHeight="1">
      <c r="K543" s="36"/>
    </row>
    <row r="544" spans="11:11" ht="15.75" customHeight="1">
      <c r="K544" s="36"/>
    </row>
    <row r="545" spans="11:11" ht="15.75" customHeight="1">
      <c r="K545" s="36"/>
    </row>
    <row r="546" spans="11:11" ht="15.75" customHeight="1">
      <c r="K546" s="36"/>
    </row>
    <row r="547" spans="11:11" ht="15.75" customHeight="1">
      <c r="K547" s="36"/>
    </row>
    <row r="548" spans="11:11" ht="15.75" customHeight="1">
      <c r="K548" s="36"/>
    </row>
    <row r="549" spans="11:11" ht="15.75" customHeight="1">
      <c r="K549" s="36"/>
    </row>
    <row r="550" spans="11:11" ht="15.75" customHeight="1">
      <c r="K550" s="36"/>
    </row>
    <row r="551" spans="11:11" ht="15.75" customHeight="1">
      <c r="K551" s="36"/>
    </row>
    <row r="552" spans="11:11" ht="15.75" customHeight="1">
      <c r="K552" s="36"/>
    </row>
    <row r="553" spans="11:11" ht="15.75" customHeight="1">
      <c r="K553" s="36"/>
    </row>
    <row r="554" spans="11:11" ht="15.75" customHeight="1">
      <c r="K554" s="36"/>
    </row>
    <row r="555" spans="11:11" ht="15.75" customHeight="1">
      <c r="K555" s="36"/>
    </row>
    <row r="556" spans="11:11" ht="15.75" customHeight="1">
      <c r="K556" s="36"/>
    </row>
    <row r="557" spans="11:11" ht="15.75" customHeight="1">
      <c r="K557" s="36"/>
    </row>
    <row r="558" spans="11:11" ht="15.75" customHeight="1">
      <c r="K558" s="36"/>
    </row>
    <row r="559" spans="11:11" ht="15.75" customHeight="1">
      <c r="K559" s="36"/>
    </row>
    <row r="560" spans="11:11" ht="15.75" customHeight="1">
      <c r="K560" s="36"/>
    </row>
    <row r="561" spans="11:11" ht="15.75" customHeight="1">
      <c r="K561" s="36"/>
    </row>
    <row r="562" spans="11:11" ht="15.75" customHeight="1">
      <c r="K562" s="36"/>
    </row>
    <row r="563" spans="11:11" ht="15.75" customHeight="1">
      <c r="K563" s="36"/>
    </row>
    <row r="564" spans="11:11" ht="15.75" customHeight="1">
      <c r="K564" s="36"/>
    </row>
    <row r="565" spans="11:11" ht="15.75" customHeight="1">
      <c r="K565" s="36"/>
    </row>
    <row r="566" spans="11:11" ht="15.75" customHeight="1">
      <c r="K566" s="36"/>
    </row>
    <row r="567" spans="11:11" ht="15.75" customHeight="1">
      <c r="K567" s="36"/>
    </row>
    <row r="568" spans="11:11" ht="15.75" customHeight="1">
      <c r="K568" s="36"/>
    </row>
    <row r="569" spans="11:11" ht="15.75" customHeight="1">
      <c r="K569" s="36"/>
    </row>
    <row r="570" spans="11:11" ht="15.75" customHeight="1">
      <c r="K570" s="36"/>
    </row>
    <row r="571" spans="11:11" ht="15.75" customHeight="1">
      <c r="K571" s="36"/>
    </row>
    <row r="572" spans="11:11" ht="15.75" customHeight="1">
      <c r="K572" s="36"/>
    </row>
    <row r="573" spans="11:11" ht="15.75" customHeight="1">
      <c r="K573" s="36"/>
    </row>
    <row r="574" spans="11:11" ht="15.75" customHeight="1">
      <c r="K574" s="36"/>
    </row>
    <row r="575" spans="11:11" ht="15.75" customHeight="1">
      <c r="K575" s="36"/>
    </row>
    <row r="576" spans="11:11" ht="15.75" customHeight="1">
      <c r="K576" s="36"/>
    </row>
    <row r="577" spans="11:11" ht="15.75" customHeight="1">
      <c r="K577" s="36"/>
    </row>
    <row r="578" spans="11:11" ht="15.75" customHeight="1">
      <c r="K578" s="36"/>
    </row>
    <row r="579" spans="11:11" ht="15.75" customHeight="1">
      <c r="K579" s="36"/>
    </row>
    <row r="580" spans="11:11" ht="15.75" customHeight="1">
      <c r="K580" s="36"/>
    </row>
    <row r="581" spans="11:11" ht="15.75" customHeight="1">
      <c r="K581" s="36"/>
    </row>
    <row r="582" spans="11:11" ht="15.75" customHeight="1">
      <c r="K582" s="36"/>
    </row>
    <row r="583" spans="11:11" ht="15.75" customHeight="1">
      <c r="K583" s="36"/>
    </row>
    <row r="584" spans="11:11" ht="15.75" customHeight="1">
      <c r="K584" s="36"/>
    </row>
    <row r="585" spans="11:11" ht="15.75" customHeight="1">
      <c r="K585" s="36"/>
    </row>
    <row r="586" spans="11:11" ht="15.75" customHeight="1">
      <c r="K586" s="36"/>
    </row>
    <row r="587" spans="11:11" ht="15.75" customHeight="1">
      <c r="K587" s="36"/>
    </row>
    <row r="588" spans="11:11" ht="15.75" customHeight="1">
      <c r="K588" s="36"/>
    </row>
    <row r="589" spans="11:11" ht="15.75" customHeight="1">
      <c r="K589" s="36"/>
    </row>
    <row r="590" spans="11:11" ht="15.75" customHeight="1">
      <c r="K590" s="36"/>
    </row>
    <row r="591" spans="11:11" ht="15.75" customHeight="1">
      <c r="K591" s="36"/>
    </row>
    <row r="592" spans="11:11" ht="15.75" customHeight="1">
      <c r="K592" s="36"/>
    </row>
    <row r="593" spans="11:11" ht="15.75" customHeight="1">
      <c r="K593" s="36"/>
    </row>
    <row r="594" spans="11:11" ht="15.75" customHeight="1">
      <c r="K594" s="36"/>
    </row>
    <row r="595" spans="11:11" ht="15.75" customHeight="1">
      <c r="K595" s="36"/>
    </row>
    <row r="596" spans="11:11" ht="15.75" customHeight="1">
      <c r="K596" s="36"/>
    </row>
    <row r="597" spans="11:11" ht="15.75" customHeight="1">
      <c r="K597" s="36"/>
    </row>
    <row r="598" spans="11:11" ht="15.75" customHeight="1">
      <c r="K598" s="36"/>
    </row>
    <row r="599" spans="11:11" ht="15.75" customHeight="1">
      <c r="K599" s="36"/>
    </row>
    <row r="600" spans="11:11" ht="15.75" customHeight="1">
      <c r="K600" s="36"/>
    </row>
    <row r="601" spans="11:11" ht="15.75" customHeight="1">
      <c r="K601" s="36"/>
    </row>
    <row r="602" spans="11:11" ht="15.75" customHeight="1">
      <c r="K602" s="36"/>
    </row>
    <row r="603" spans="11:11" ht="15.75" customHeight="1">
      <c r="K603" s="36"/>
    </row>
    <row r="604" spans="11:11" ht="15.75" customHeight="1">
      <c r="K604" s="36"/>
    </row>
    <row r="605" spans="11:11" ht="15.75" customHeight="1">
      <c r="K605" s="36"/>
    </row>
    <row r="606" spans="11:11" ht="15.75" customHeight="1">
      <c r="K606" s="36"/>
    </row>
    <row r="607" spans="11:11" ht="15.75" customHeight="1">
      <c r="K607" s="36"/>
    </row>
    <row r="608" spans="11:11" ht="15.75" customHeight="1">
      <c r="K608" s="36"/>
    </row>
    <row r="609" spans="11:11" ht="15.75" customHeight="1">
      <c r="K609" s="36"/>
    </row>
    <row r="610" spans="11:11" ht="15.75" customHeight="1">
      <c r="K610" s="36"/>
    </row>
    <row r="611" spans="11:11" ht="15.75" customHeight="1">
      <c r="K611" s="36"/>
    </row>
    <row r="612" spans="11:11" ht="15.75" customHeight="1">
      <c r="K612" s="36"/>
    </row>
    <row r="613" spans="11:11" ht="15.75" customHeight="1">
      <c r="K613" s="36"/>
    </row>
    <row r="614" spans="11:11" ht="15.75" customHeight="1">
      <c r="K614" s="36"/>
    </row>
    <row r="615" spans="11:11" ht="15.75" customHeight="1">
      <c r="K615" s="36"/>
    </row>
    <row r="616" spans="11:11" ht="15.75" customHeight="1">
      <c r="K616" s="36"/>
    </row>
    <row r="617" spans="11:11" ht="15.75" customHeight="1">
      <c r="K617" s="36"/>
    </row>
    <row r="618" spans="11:11" ht="15.75" customHeight="1">
      <c r="K618" s="36"/>
    </row>
    <row r="619" spans="11:11" ht="15.75" customHeight="1">
      <c r="K619" s="36"/>
    </row>
    <row r="620" spans="11:11" ht="15.75" customHeight="1">
      <c r="K620" s="36"/>
    </row>
    <row r="621" spans="11:11" ht="15.75" customHeight="1">
      <c r="K621" s="36"/>
    </row>
    <row r="622" spans="11:11" ht="15.75" customHeight="1">
      <c r="K622" s="36"/>
    </row>
    <row r="623" spans="11:11" ht="15.75" customHeight="1">
      <c r="K623" s="36"/>
    </row>
    <row r="624" spans="11:11" ht="15.75" customHeight="1">
      <c r="K624" s="36"/>
    </row>
    <row r="625" spans="11:11" ht="15.75" customHeight="1">
      <c r="K625" s="36"/>
    </row>
    <row r="626" spans="11:11" ht="15.75" customHeight="1">
      <c r="K626" s="36"/>
    </row>
    <row r="627" spans="11:11" ht="15.75" customHeight="1">
      <c r="K627" s="36"/>
    </row>
    <row r="628" spans="11:11" ht="15.75" customHeight="1">
      <c r="K628" s="36"/>
    </row>
    <row r="629" spans="11:11" ht="15.75" customHeight="1">
      <c r="K629" s="36"/>
    </row>
    <row r="630" spans="11:11" ht="15.75" customHeight="1">
      <c r="K630" s="36"/>
    </row>
    <row r="631" spans="11:11" ht="15.75" customHeight="1">
      <c r="K631" s="36"/>
    </row>
    <row r="632" spans="11:11" ht="15.75" customHeight="1">
      <c r="K632" s="36"/>
    </row>
    <row r="633" spans="11:11" ht="15.75" customHeight="1">
      <c r="K633" s="36"/>
    </row>
    <row r="634" spans="11:11" ht="15.75" customHeight="1">
      <c r="K634" s="36"/>
    </row>
    <row r="635" spans="11:11" ht="15.75" customHeight="1">
      <c r="K635" s="36"/>
    </row>
    <row r="636" spans="11:11" ht="15.75" customHeight="1">
      <c r="K636" s="36"/>
    </row>
    <row r="637" spans="11:11" ht="15.75" customHeight="1">
      <c r="K637" s="36"/>
    </row>
    <row r="638" spans="11:11" ht="15.75" customHeight="1">
      <c r="K638" s="36"/>
    </row>
    <row r="639" spans="11:11" ht="15.75" customHeight="1">
      <c r="K639" s="36"/>
    </row>
    <row r="640" spans="11:11" ht="15.75" customHeight="1">
      <c r="K640" s="36"/>
    </row>
    <row r="641" spans="11:11" ht="15.75" customHeight="1">
      <c r="K641" s="36"/>
    </row>
    <row r="642" spans="11:11" ht="15.75" customHeight="1">
      <c r="K642" s="36"/>
    </row>
    <row r="643" spans="11:11" ht="15.75" customHeight="1">
      <c r="K643" s="36"/>
    </row>
    <row r="644" spans="11:11" ht="15.75" customHeight="1">
      <c r="K644" s="36"/>
    </row>
    <row r="645" spans="11:11" ht="15.75" customHeight="1">
      <c r="K645" s="36"/>
    </row>
    <row r="646" spans="11:11" ht="15.75" customHeight="1">
      <c r="K646" s="36"/>
    </row>
    <row r="647" spans="11:11" ht="15.75" customHeight="1">
      <c r="K647" s="36"/>
    </row>
    <row r="648" spans="11:11" ht="15.75" customHeight="1">
      <c r="K648" s="36"/>
    </row>
    <row r="649" spans="11:11" ht="15.75" customHeight="1">
      <c r="K649" s="36"/>
    </row>
    <row r="650" spans="11:11" ht="15.75" customHeight="1">
      <c r="K650" s="36"/>
    </row>
    <row r="651" spans="11:11" ht="15.75" customHeight="1">
      <c r="K651" s="36"/>
    </row>
    <row r="652" spans="11:11" ht="15.75" customHeight="1">
      <c r="K652" s="36"/>
    </row>
    <row r="653" spans="11:11" ht="15.75" customHeight="1">
      <c r="K653" s="36"/>
    </row>
    <row r="654" spans="11:11" ht="15.75" customHeight="1">
      <c r="K654" s="36"/>
    </row>
    <row r="655" spans="11:11" ht="15.75" customHeight="1">
      <c r="K655" s="36"/>
    </row>
    <row r="656" spans="11:11" ht="15.75" customHeight="1">
      <c r="K656" s="36"/>
    </row>
    <row r="657" spans="11:11" ht="15.75" customHeight="1">
      <c r="K657" s="36"/>
    </row>
    <row r="658" spans="11:11" ht="15.75" customHeight="1">
      <c r="K658" s="36"/>
    </row>
    <row r="659" spans="11:11" ht="15.75" customHeight="1">
      <c r="K659" s="36"/>
    </row>
    <row r="660" spans="11:11" ht="15.75" customHeight="1">
      <c r="K660" s="36"/>
    </row>
    <row r="661" spans="11:11" ht="15.75" customHeight="1">
      <c r="K661" s="36"/>
    </row>
    <row r="662" spans="11:11" ht="15.75" customHeight="1">
      <c r="K662" s="36"/>
    </row>
    <row r="663" spans="11:11" ht="15.75" customHeight="1">
      <c r="K663" s="36"/>
    </row>
    <row r="664" spans="11:11" ht="15.75" customHeight="1">
      <c r="K664" s="36"/>
    </row>
    <row r="665" spans="11:11" ht="15.75" customHeight="1">
      <c r="K665" s="36"/>
    </row>
    <row r="666" spans="11:11" ht="15.75" customHeight="1">
      <c r="K666" s="36"/>
    </row>
    <row r="667" spans="11:11" ht="15.75" customHeight="1">
      <c r="K667" s="36"/>
    </row>
    <row r="668" spans="11:11" ht="15.75" customHeight="1">
      <c r="K668" s="36"/>
    </row>
    <row r="669" spans="11:11" ht="15.75" customHeight="1">
      <c r="K669" s="36"/>
    </row>
    <row r="670" spans="11:11" ht="15.75" customHeight="1">
      <c r="K670" s="36"/>
    </row>
    <row r="671" spans="11:11" ht="15.75" customHeight="1">
      <c r="K671" s="36"/>
    </row>
    <row r="672" spans="11:11" ht="15.75" customHeight="1">
      <c r="K672" s="36"/>
    </row>
    <row r="673" spans="11:11" ht="15.75" customHeight="1">
      <c r="K673" s="36"/>
    </row>
    <row r="674" spans="11:11" ht="15.75" customHeight="1">
      <c r="K674" s="36"/>
    </row>
    <row r="675" spans="11:11" ht="15.75" customHeight="1">
      <c r="K675" s="36"/>
    </row>
    <row r="676" spans="11:11" ht="15.75" customHeight="1">
      <c r="K676" s="36"/>
    </row>
    <row r="677" spans="11:11" ht="15.75" customHeight="1">
      <c r="K677" s="36"/>
    </row>
    <row r="678" spans="11:11" ht="15.75" customHeight="1">
      <c r="K678" s="36"/>
    </row>
    <row r="679" spans="11:11" ht="15.75" customHeight="1">
      <c r="K679" s="36"/>
    </row>
    <row r="680" spans="11:11" ht="15.75" customHeight="1">
      <c r="K680" s="36"/>
    </row>
    <row r="681" spans="11:11" ht="15.75" customHeight="1">
      <c r="K681" s="36"/>
    </row>
    <row r="682" spans="11:11" ht="15.75" customHeight="1">
      <c r="K682" s="36"/>
    </row>
    <row r="683" spans="11:11" ht="15.75" customHeight="1">
      <c r="K683" s="36"/>
    </row>
    <row r="684" spans="11:11" ht="15.75" customHeight="1">
      <c r="K684" s="36"/>
    </row>
    <row r="685" spans="11:11" ht="15.75" customHeight="1">
      <c r="K685" s="36"/>
    </row>
    <row r="686" spans="11:11" ht="15.75" customHeight="1">
      <c r="K686" s="36"/>
    </row>
    <row r="687" spans="11:11" ht="15.75" customHeight="1">
      <c r="K687" s="36"/>
    </row>
    <row r="688" spans="11:11" ht="15.75" customHeight="1">
      <c r="K688" s="36"/>
    </row>
    <row r="689" spans="11:11" ht="15.75" customHeight="1">
      <c r="K689" s="36"/>
    </row>
    <row r="690" spans="11:11" ht="15.75" customHeight="1">
      <c r="K690" s="36"/>
    </row>
    <row r="691" spans="11:11" ht="15.75" customHeight="1">
      <c r="K691" s="36"/>
    </row>
    <row r="692" spans="11:11" ht="15.75" customHeight="1">
      <c r="K692" s="36"/>
    </row>
    <row r="693" spans="11:11" ht="15.75" customHeight="1">
      <c r="K693" s="36"/>
    </row>
    <row r="694" spans="11:11" ht="15.75" customHeight="1">
      <c r="K694" s="36"/>
    </row>
    <row r="695" spans="11:11" ht="15.75" customHeight="1">
      <c r="K695" s="36"/>
    </row>
    <row r="696" spans="11:11" ht="15.75" customHeight="1">
      <c r="K696" s="36"/>
    </row>
    <row r="697" spans="11:11" ht="15.75" customHeight="1">
      <c r="K697" s="36"/>
    </row>
    <row r="698" spans="11:11" ht="15.75" customHeight="1">
      <c r="K698" s="36"/>
    </row>
    <row r="699" spans="11:11" ht="15.75" customHeight="1">
      <c r="K699" s="36"/>
    </row>
    <row r="700" spans="11:11" ht="15.75" customHeight="1">
      <c r="K700" s="36"/>
    </row>
    <row r="701" spans="11:11" ht="15.75" customHeight="1">
      <c r="K701" s="36"/>
    </row>
    <row r="702" spans="11:11" ht="15.75" customHeight="1">
      <c r="K702" s="36"/>
    </row>
    <row r="703" spans="11:11" ht="15.75" customHeight="1">
      <c r="K703" s="36"/>
    </row>
    <row r="704" spans="11:11" ht="15.75" customHeight="1">
      <c r="K704" s="36"/>
    </row>
    <row r="705" spans="11:11" ht="15.75" customHeight="1">
      <c r="K705" s="36"/>
    </row>
    <row r="706" spans="11:11" ht="15.75" customHeight="1">
      <c r="K706" s="36"/>
    </row>
    <row r="707" spans="11:11" ht="15.75" customHeight="1">
      <c r="K707" s="36"/>
    </row>
    <row r="708" spans="11:11" ht="15.75" customHeight="1">
      <c r="K708" s="36"/>
    </row>
    <row r="709" spans="11:11" ht="15.75" customHeight="1">
      <c r="K709" s="36"/>
    </row>
    <row r="710" spans="11:11" ht="15.75" customHeight="1">
      <c r="K710" s="36"/>
    </row>
    <row r="711" spans="11:11" ht="15.75" customHeight="1">
      <c r="K711" s="36"/>
    </row>
    <row r="712" spans="11:11" ht="15.75" customHeight="1">
      <c r="K712" s="36"/>
    </row>
    <row r="713" spans="11:11" ht="15.75" customHeight="1">
      <c r="K713" s="36"/>
    </row>
    <row r="714" spans="11:11" ht="15.75" customHeight="1">
      <c r="K714" s="36"/>
    </row>
    <row r="715" spans="11:11" ht="15.75" customHeight="1">
      <c r="K715" s="36"/>
    </row>
    <row r="716" spans="11:11" ht="15.75" customHeight="1">
      <c r="K716" s="36"/>
    </row>
    <row r="717" spans="11:11" ht="15.75" customHeight="1">
      <c r="K717" s="36"/>
    </row>
    <row r="718" spans="11:11" ht="15.75" customHeight="1">
      <c r="K718" s="36"/>
    </row>
    <row r="719" spans="11:11" ht="15.75" customHeight="1">
      <c r="K719" s="36"/>
    </row>
    <row r="720" spans="11:11" ht="15.75" customHeight="1">
      <c r="K720" s="36"/>
    </row>
    <row r="721" spans="11:11" ht="15.75" customHeight="1">
      <c r="K721" s="36"/>
    </row>
    <row r="722" spans="11:11" ht="15.75" customHeight="1">
      <c r="K722" s="36"/>
    </row>
    <row r="723" spans="11:11" ht="15.75" customHeight="1">
      <c r="K723" s="36"/>
    </row>
    <row r="724" spans="11:11" ht="15.75" customHeight="1">
      <c r="K724" s="36"/>
    </row>
    <row r="725" spans="11:11" ht="15.75" customHeight="1">
      <c r="K725" s="36"/>
    </row>
    <row r="726" spans="11:11" ht="15.75" customHeight="1">
      <c r="K726" s="36"/>
    </row>
    <row r="727" spans="11:11" ht="15.75" customHeight="1">
      <c r="K727" s="36"/>
    </row>
    <row r="728" spans="11:11" ht="15.75" customHeight="1">
      <c r="K728" s="36"/>
    </row>
    <row r="729" spans="11:11" ht="15.75" customHeight="1">
      <c r="K729" s="36"/>
    </row>
    <row r="730" spans="11:11" ht="15.75" customHeight="1">
      <c r="K730" s="36"/>
    </row>
    <row r="731" spans="11:11" ht="15.75" customHeight="1">
      <c r="K731" s="36"/>
    </row>
    <row r="732" spans="11:11" ht="15.75" customHeight="1">
      <c r="K732" s="36"/>
    </row>
    <row r="733" spans="11:11" ht="15.75" customHeight="1">
      <c r="K733" s="36"/>
    </row>
    <row r="734" spans="11:11" ht="15.75" customHeight="1">
      <c r="K734" s="36"/>
    </row>
    <row r="735" spans="11:11" ht="15.75" customHeight="1">
      <c r="K735" s="36"/>
    </row>
    <row r="736" spans="11:11" ht="15.75" customHeight="1">
      <c r="K736" s="36"/>
    </row>
  </sheetData>
  <mergeCells count="2">
    <mergeCell ref="A2:K2"/>
    <mergeCell ref="A1:L1"/>
  </mergeCells>
  <pageMargins left="0.7" right="0.7" top="0.75" bottom="0.75" header="0" footer="0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38"/>
  <sheetViews>
    <sheetView workbookViewId="0">
      <selection activeCell="D16" sqref="D16"/>
    </sheetView>
  </sheetViews>
  <sheetFormatPr defaultColWidth="14.453125" defaultRowHeight="15" customHeight="1"/>
  <cols>
    <col min="1" max="1" width="8.7265625" customWidth="1"/>
    <col min="2" max="2" width="7.54296875" customWidth="1"/>
    <col min="3" max="3" width="23.81640625" customWidth="1"/>
    <col min="4" max="4" width="28.7265625" bestFit="1" customWidth="1"/>
    <col min="5" max="5" width="16.453125" customWidth="1"/>
    <col min="6" max="6" width="11.7265625" customWidth="1"/>
    <col min="7" max="7" width="11.26953125" customWidth="1"/>
    <col min="8" max="8" width="20.7265625" customWidth="1"/>
    <col min="9" max="9" width="11.26953125" customWidth="1"/>
    <col min="10" max="10" width="10.81640625" customWidth="1"/>
    <col min="11" max="11" width="11.54296875" customWidth="1"/>
    <col min="12" max="26" width="8.7265625" customWidth="1"/>
  </cols>
  <sheetData>
    <row r="1" spans="1:26" ht="14.5">
      <c r="A1" s="103" t="s">
        <v>193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3"/>
    </row>
    <row r="2" spans="1:26">
      <c r="A2" s="104" t="s">
        <v>392</v>
      </c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27"/>
      <c r="M2" s="27"/>
      <c r="N2" s="27"/>
      <c r="O2" s="27"/>
      <c r="P2" s="27"/>
      <c r="Q2" s="27"/>
    </row>
    <row r="3" spans="1:26" ht="15.5">
      <c r="R3" s="28"/>
    </row>
    <row r="4" spans="1:26" ht="29">
      <c r="A4" s="75" t="s">
        <v>1</v>
      </c>
      <c r="B4" s="76" t="s">
        <v>2</v>
      </c>
      <c r="C4" s="39" t="s">
        <v>3</v>
      </c>
      <c r="D4" s="39" t="s">
        <v>165</v>
      </c>
      <c r="E4" s="39" t="s">
        <v>194</v>
      </c>
      <c r="F4" s="39" t="s">
        <v>137</v>
      </c>
      <c r="G4" s="39" t="s">
        <v>195</v>
      </c>
      <c r="H4" s="39" t="s">
        <v>196</v>
      </c>
      <c r="I4" s="39" t="s">
        <v>197</v>
      </c>
      <c r="J4" s="39" t="s">
        <v>140</v>
      </c>
      <c r="K4" s="39" t="s">
        <v>156</v>
      </c>
      <c r="N4" s="17"/>
      <c r="R4" s="28"/>
    </row>
    <row r="5" spans="1:26" ht="15.75" customHeight="1">
      <c r="A5" s="74" t="s">
        <v>298</v>
      </c>
      <c r="B5" s="77">
        <v>1</v>
      </c>
      <c r="C5" s="23" t="str">
        <f>Demographics!D7</f>
        <v>CTC-1</v>
      </c>
      <c r="D5" s="64" t="str">
        <f>HR!J5</f>
        <v>Noman Nazir</v>
      </c>
      <c r="E5" s="61" t="s">
        <v>199</v>
      </c>
      <c r="F5" s="64">
        <v>2023</v>
      </c>
      <c r="G5" s="64">
        <v>2023</v>
      </c>
      <c r="H5" s="61" t="s">
        <v>145</v>
      </c>
      <c r="I5" s="64">
        <v>1</v>
      </c>
      <c r="J5" s="64">
        <v>1</v>
      </c>
      <c r="K5" s="64"/>
    </row>
    <row r="6" spans="1:26" ht="15.75" customHeight="1">
      <c r="A6" s="74" t="s">
        <v>298</v>
      </c>
      <c r="B6" s="77">
        <v>2</v>
      </c>
      <c r="C6" s="23" t="str">
        <f>Demographics!D8</f>
        <v>CTC-2</v>
      </c>
      <c r="D6" s="64" t="str">
        <f>HR!J6</f>
        <v>Ghulam Akbar</v>
      </c>
      <c r="E6" s="61" t="s">
        <v>199</v>
      </c>
      <c r="F6" s="64">
        <v>2023</v>
      </c>
      <c r="G6" s="64">
        <v>2023</v>
      </c>
      <c r="H6" s="61" t="s">
        <v>145</v>
      </c>
      <c r="I6" s="64">
        <v>1</v>
      </c>
      <c r="J6" s="64">
        <v>1</v>
      </c>
      <c r="K6" s="64"/>
    </row>
    <row r="7" spans="1:26" ht="15.75" customHeight="1">
      <c r="A7" s="74" t="s">
        <v>298</v>
      </c>
      <c r="B7" s="77">
        <v>3</v>
      </c>
      <c r="C7" s="23" t="str">
        <f>Demographics!D9</f>
        <v>CTC-3</v>
      </c>
      <c r="D7" s="64" t="str">
        <f>HR!J7</f>
        <v>M Shafique</v>
      </c>
      <c r="E7" s="61" t="s">
        <v>199</v>
      </c>
      <c r="F7" s="64">
        <v>2018</v>
      </c>
      <c r="G7" s="64">
        <v>2018</v>
      </c>
      <c r="H7" s="61" t="s">
        <v>145</v>
      </c>
      <c r="I7" s="64">
        <v>1</v>
      </c>
      <c r="J7" s="64">
        <v>1</v>
      </c>
      <c r="K7" s="64"/>
    </row>
    <row r="8" spans="1:26" ht="15.75" customHeight="1">
      <c r="A8" s="74" t="s">
        <v>298</v>
      </c>
      <c r="B8" s="77">
        <v>4</v>
      </c>
      <c r="C8" s="23" t="str">
        <f>Demographics!D10</f>
        <v>CTC-4</v>
      </c>
      <c r="D8" s="64" t="str">
        <f>HR!J8</f>
        <v>M Saqlain Raza</v>
      </c>
      <c r="E8" s="61" t="s">
        <v>199</v>
      </c>
      <c r="F8" s="64">
        <v>2023</v>
      </c>
      <c r="G8" s="64">
        <v>2023</v>
      </c>
      <c r="H8" s="61" t="s">
        <v>145</v>
      </c>
      <c r="I8" s="64">
        <v>1</v>
      </c>
      <c r="J8" s="64">
        <v>1</v>
      </c>
      <c r="K8" s="64"/>
    </row>
    <row r="9" spans="1:26" ht="15.75" customHeight="1">
      <c r="A9" s="74" t="s">
        <v>298</v>
      </c>
      <c r="B9" s="77">
        <v>5</v>
      </c>
      <c r="C9" s="23" t="str">
        <f>Demographics!D11</f>
        <v>CTC-5</v>
      </c>
      <c r="D9" s="64" t="str">
        <f>HR!J9</f>
        <v>M Shaban</v>
      </c>
      <c r="E9" s="61" t="s">
        <v>199</v>
      </c>
      <c r="F9" s="64">
        <v>2018</v>
      </c>
      <c r="G9" s="64">
        <v>2018</v>
      </c>
      <c r="H9" s="61" t="s">
        <v>145</v>
      </c>
      <c r="I9" s="64">
        <v>1</v>
      </c>
      <c r="J9" s="64">
        <v>1</v>
      </c>
      <c r="K9" s="64"/>
    </row>
    <row r="10" spans="1:26" ht="15.75" customHeight="1">
      <c r="A10" s="74" t="s">
        <v>298</v>
      </c>
      <c r="B10" s="77">
        <v>6</v>
      </c>
      <c r="C10" s="23" t="str">
        <f>Demographics!D12</f>
        <v>CTC-6</v>
      </c>
      <c r="D10" s="64" t="str">
        <f>HR!J10</f>
        <v>Nill</v>
      </c>
      <c r="E10" s="61" t="s">
        <v>67</v>
      </c>
      <c r="F10" s="64" t="s">
        <v>67</v>
      </c>
      <c r="G10" s="64" t="s">
        <v>67</v>
      </c>
      <c r="H10" s="65" t="s">
        <v>67</v>
      </c>
      <c r="I10" s="64">
        <v>0</v>
      </c>
      <c r="J10" s="64">
        <v>0</v>
      </c>
      <c r="K10" s="64"/>
    </row>
    <row r="11" spans="1:26" ht="15.75" customHeight="1">
      <c r="A11" s="74" t="s">
        <v>298</v>
      </c>
      <c r="B11" s="77">
        <v>7</v>
      </c>
      <c r="C11" s="23" t="str">
        <f>Demographics!D13</f>
        <v>CTC-7</v>
      </c>
      <c r="D11" s="64" t="str">
        <f>HR!J11</f>
        <v>Matloob Hussain</v>
      </c>
      <c r="E11" s="61" t="s">
        <v>199</v>
      </c>
      <c r="F11" s="64">
        <v>2023</v>
      </c>
      <c r="G11" s="64">
        <v>2023</v>
      </c>
      <c r="H11" s="61" t="s">
        <v>145</v>
      </c>
      <c r="I11" s="64">
        <v>1</v>
      </c>
      <c r="J11" s="64">
        <v>1</v>
      </c>
      <c r="K11" s="64"/>
    </row>
    <row r="12" spans="1:26" ht="15.75" customHeight="1">
      <c r="A12" s="74" t="s">
        <v>298</v>
      </c>
      <c r="B12" s="77">
        <v>8</v>
      </c>
      <c r="C12" s="23" t="str">
        <f>Demographics!D14</f>
        <v>CTC-8</v>
      </c>
      <c r="D12" s="64" t="str">
        <f>HR!J12</f>
        <v>M Rafique</v>
      </c>
      <c r="E12" s="61" t="s">
        <v>199</v>
      </c>
      <c r="F12" s="64">
        <v>2018</v>
      </c>
      <c r="G12" s="64">
        <v>2018</v>
      </c>
      <c r="H12" s="61" t="s">
        <v>145</v>
      </c>
      <c r="I12" s="64">
        <v>1</v>
      </c>
      <c r="J12" s="64">
        <v>1</v>
      </c>
      <c r="K12" s="64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 spans="1:26" ht="15.75" customHeight="1">
      <c r="A13" s="74" t="s">
        <v>298</v>
      </c>
      <c r="B13" s="77">
        <v>9</v>
      </c>
      <c r="C13" s="23" t="str">
        <f>Demographics!D15</f>
        <v>CTC-9</v>
      </c>
      <c r="D13" s="64" t="str">
        <f>HR!J13</f>
        <v>Abid Hussain</v>
      </c>
      <c r="E13" s="61" t="s">
        <v>199</v>
      </c>
      <c r="F13" s="64">
        <v>2023</v>
      </c>
      <c r="G13" s="64">
        <v>2023</v>
      </c>
      <c r="H13" s="61" t="s">
        <v>145</v>
      </c>
      <c r="I13" s="64">
        <v>1</v>
      </c>
      <c r="J13" s="64">
        <v>1</v>
      </c>
      <c r="K13" s="64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 spans="1:26" ht="15.75" customHeight="1">
      <c r="A14" s="74" t="s">
        <v>298</v>
      </c>
      <c r="B14" s="77">
        <v>10</v>
      </c>
      <c r="C14" s="23" t="str">
        <f>Demographics!D16</f>
        <v>CTC-10</v>
      </c>
      <c r="D14" s="64" t="str">
        <f>HR!J14</f>
        <v>Bilal Ahmed</v>
      </c>
      <c r="E14" s="61" t="s">
        <v>199</v>
      </c>
      <c r="F14" s="64">
        <v>2023</v>
      </c>
      <c r="G14" s="64">
        <v>2023</v>
      </c>
      <c r="H14" s="61" t="s">
        <v>145</v>
      </c>
      <c r="I14" s="64">
        <v>1</v>
      </c>
      <c r="J14" s="64">
        <v>1</v>
      </c>
      <c r="K14" s="64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 spans="1:26" ht="15.75" customHeight="1">
      <c r="A15" s="74" t="s">
        <v>298</v>
      </c>
      <c r="B15" s="77">
        <v>11</v>
      </c>
      <c r="C15" s="23" t="str">
        <f>Demographics!D17</f>
        <v>CTR-1</v>
      </c>
      <c r="D15" s="64" t="str">
        <f>HR!J15</f>
        <v>Muhammad Abbas</v>
      </c>
      <c r="E15" s="61" t="s">
        <v>199</v>
      </c>
      <c r="F15" s="64">
        <v>2023</v>
      </c>
      <c r="G15" s="64">
        <v>2023</v>
      </c>
      <c r="H15" s="61" t="s">
        <v>145</v>
      </c>
      <c r="I15" s="64">
        <v>1</v>
      </c>
      <c r="J15" s="64">
        <v>1</v>
      </c>
      <c r="K15" s="64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spans="1:26" ht="15.75" customHeight="1">
      <c r="A16" s="74" t="s">
        <v>298</v>
      </c>
      <c r="B16" s="77">
        <v>12</v>
      </c>
      <c r="C16" s="23" t="str">
        <f>Demographics!D18</f>
        <v>CTR-2</v>
      </c>
      <c r="D16" s="64" t="str">
        <f>HR!J16</f>
        <v>Khuram Shahzad</v>
      </c>
      <c r="E16" s="61" t="s">
        <v>199</v>
      </c>
      <c r="F16" s="64">
        <v>2018</v>
      </c>
      <c r="G16" s="64">
        <v>2018</v>
      </c>
      <c r="H16" s="61" t="s">
        <v>145</v>
      </c>
      <c r="I16" s="64">
        <v>1</v>
      </c>
      <c r="J16" s="64">
        <v>1</v>
      </c>
      <c r="K16" s="64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spans="1:26" ht="15.75" customHeight="1">
      <c r="A17" s="74" t="s">
        <v>298</v>
      </c>
      <c r="B17" s="77">
        <v>13</v>
      </c>
      <c r="C17" s="23" t="str">
        <f>Demographics!D19</f>
        <v>CTR-3</v>
      </c>
      <c r="D17" s="64" t="str">
        <f>HR!J17</f>
        <v>Adil Mehboob</v>
      </c>
      <c r="E17" s="61" t="s">
        <v>199</v>
      </c>
      <c r="F17" s="64">
        <v>2018</v>
      </c>
      <c r="G17" s="64">
        <v>2018</v>
      </c>
      <c r="H17" s="61" t="s">
        <v>145</v>
      </c>
      <c r="I17" s="64">
        <v>1</v>
      </c>
      <c r="J17" s="64">
        <v>1</v>
      </c>
      <c r="K17" s="64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 spans="1:26" ht="15.75" customHeight="1">
      <c r="A18" s="74" t="s">
        <v>298</v>
      </c>
      <c r="B18" s="77">
        <v>14</v>
      </c>
      <c r="C18" s="23" t="str">
        <f>Demographics!D20</f>
        <v>CTR-4</v>
      </c>
      <c r="D18" s="64" t="str">
        <f>HR!J18</f>
        <v>Tahir Iqbal</v>
      </c>
      <c r="E18" s="61" t="s">
        <v>199</v>
      </c>
      <c r="F18" s="64">
        <v>2018</v>
      </c>
      <c r="G18" s="64">
        <v>2018</v>
      </c>
      <c r="H18" s="61" t="s">
        <v>145</v>
      </c>
      <c r="I18" s="64">
        <v>1</v>
      </c>
      <c r="J18" s="64">
        <v>1</v>
      </c>
      <c r="K18" s="64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 spans="1:26" ht="15.75" customHeight="1">
      <c r="A19" s="74" t="s">
        <v>298</v>
      </c>
      <c r="B19" s="77">
        <v>15</v>
      </c>
      <c r="C19" s="23" t="str">
        <f>Demographics!D21</f>
        <v>CTR-5</v>
      </c>
      <c r="D19" s="64" t="str">
        <f>HR!J19</f>
        <v>Arslan Ali</v>
      </c>
      <c r="E19" s="61" t="s">
        <v>67</v>
      </c>
      <c r="F19" s="64" t="s">
        <v>67</v>
      </c>
      <c r="G19" s="64" t="s">
        <v>67</v>
      </c>
      <c r="H19" s="65" t="s">
        <v>67</v>
      </c>
      <c r="I19" s="64">
        <v>0</v>
      </c>
      <c r="J19" s="64">
        <v>0</v>
      </c>
      <c r="K19" s="64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 spans="1:26" ht="15.75" customHeight="1">
      <c r="A20" s="74" t="s">
        <v>298</v>
      </c>
      <c r="B20" s="77">
        <v>16</v>
      </c>
      <c r="C20" s="23" t="str">
        <f>Demographics!D22</f>
        <v>CTR-6</v>
      </c>
      <c r="D20" s="64" t="str">
        <f>HR!J20</f>
        <v>Sher Bahadar</v>
      </c>
      <c r="E20" s="61" t="s">
        <v>67</v>
      </c>
      <c r="F20" s="64" t="s">
        <v>67</v>
      </c>
      <c r="G20" s="64" t="s">
        <v>67</v>
      </c>
      <c r="H20" s="65" t="s">
        <v>67</v>
      </c>
      <c r="I20" s="64">
        <v>0</v>
      </c>
      <c r="J20" s="64">
        <v>0</v>
      </c>
      <c r="K20" s="64"/>
    </row>
    <row r="21" spans="1:26" ht="15.75" customHeight="1">
      <c r="A21" s="74" t="s">
        <v>298</v>
      </c>
      <c r="B21" s="77">
        <v>17</v>
      </c>
      <c r="C21" s="23" t="str">
        <f>Demographics!D15</f>
        <v>CTC-9</v>
      </c>
      <c r="D21" s="64" t="str">
        <f>HR!J21</f>
        <v>Tayyab Qamar</v>
      </c>
      <c r="E21" s="61" t="s">
        <v>67</v>
      </c>
      <c r="F21" s="64" t="s">
        <v>67</v>
      </c>
      <c r="G21" s="64" t="s">
        <v>67</v>
      </c>
      <c r="H21" s="65" t="s">
        <v>67</v>
      </c>
      <c r="I21" s="64">
        <v>0</v>
      </c>
      <c r="J21" s="64">
        <v>0</v>
      </c>
      <c r="K21" s="64"/>
    </row>
    <row r="22" spans="1:26" ht="15.75" customHeight="1">
      <c r="A22" s="74" t="s">
        <v>298</v>
      </c>
      <c r="B22" s="77">
        <v>18</v>
      </c>
      <c r="C22" s="23" t="str">
        <f>Demographics!D16</f>
        <v>CTC-10</v>
      </c>
      <c r="D22" s="64" t="str">
        <f>HR!J22</f>
        <v>Arif Khattak</v>
      </c>
      <c r="E22" s="61" t="s">
        <v>199</v>
      </c>
      <c r="F22" s="64">
        <v>2018</v>
      </c>
      <c r="G22" s="64">
        <v>2018</v>
      </c>
      <c r="H22" s="61" t="s">
        <v>145</v>
      </c>
      <c r="I22" s="64">
        <v>1</v>
      </c>
      <c r="J22" s="64">
        <v>1</v>
      </c>
      <c r="K22" s="64"/>
    </row>
    <row r="23" spans="1:26" ht="15.75" customHeight="1">
      <c r="A23" s="74" t="s">
        <v>298</v>
      </c>
      <c r="B23" s="77">
        <v>19</v>
      </c>
      <c r="C23" s="23" t="str">
        <f>Demographics!D17</f>
        <v>CTR-1</v>
      </c>
      <c r="D23" s="64" t="str">
        <f>HR!J23</f>
        <v>Mehtab ur Rehman</v>
      </c>
      <c r="E23" s="61" t="s">
        <v>199</v>
      </c>
      <c r="F23" s="64">
        <v>2018</v>
      </c>
      <c r="G23" s="64">
        <v>2018</v>
      </c>
      <c r="H23" s="61" t="s">
        <v>145</v>
      </c>
      <c r="I23" s="64">
        <v>1</v>
      </c>
      <c r="J23" s="64">
        <v>1</v>
      </c>
      <c r="K23" s="64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spans="1:26" ht="15.75" customHeight="1">
      <c r="A24" s="74" t="s">
        <v>298</v>
      </c>
      <c r="B24" s="77">
        <v>20</v>
      </c>
      <c r="C24" s="23" t="str">
        <f>Demographics!D18</f>
        <v>CTR-2</v>
      </c>
      <c r="D24" s="64" t="str">
        <f>HR!J24</f>
        <v>Khuram Shahzad</v>
      </c>
      <c r="E24" s="61" t="s">
        <v>199</v>
      </c>
      <c r="F24" s="66">
        <v>20182023</v>
      </c>
      <c r="G24" s="66">
        <v>20182023</v>
      </c>
      <c r="H24" s="61" t="s">
        <v>145</v>
      </c>
      <c r="I24" s="64">
        <v>1</v>
      </c>
      <c r="J24" s="64">
        <v>1</v>
      </c>
      <c r="K24" s="64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spans="1:26" ht="15.75" customHeight="1">
      <c r="A25" s="74" t="s">
        <v>298</v>
      </c>
      <c r="B25" s="77">
        <v>21</v>
      </c>
      <c r="C25" s="23" t="str">
        <f>Demographics!D27</f>
        <v>CTR-11</v>
      </c>
      <c r="D25" s="64" t="str">
        <f>HR!J25</f>
        <v>Sadia Yaqoob</v>
      </c>
      <c r="E25" s="61" t="s">
        <v>199</v>
      </c>
      <c r="F25" s="64">
        <v>2023</v>
      </c>
      <c r="G25" s="64">
        <v>2023</v>
      </c>
      <c r="H25" s="61" t="s">
        <v>145</v>
      </c>
      <c r="I25" s="64">
        <v>1</v>
      </c>
      <c r="J25" s="64">
        <v>1</v>
      </c>
      <c r="K25" s="64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 spans="1:26" ht="15.75" customHeight="1">
      <c r="A26" s="74" t="s">
        <v>298</v>
      </c>
      <c r="B26" s="77">
        <v>22</v>
      </c>
      <c r="C26" s="23" t="str">
        <f>Demographics!D28</f>
        <v>CTR-12</v>
      </c>
      <c r="D26" s="64" t="str">
        <f>HR!J26</f>
        <v>Zeeshan Abbas</v>
      </c>
      <c r="E26" s="61" t="s">
        <v>199</v>
      </c>
      <c r="F26" s="64">
        <v>2023</v>
      </c>
      <c r="G26" s="64">
        <v>2023</v>
      </c>
      <c r="H26" s="61" t="s">
        <v>145</v>
      </c>
      <c r="I26" s="64">
        <v>1</v>
      </c>
      <c r="J26" s="64">
        <v>1</v>
      </c>
      <c r="K26" s="64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 spans="1:26" ht="15.75" customHeight="1">
      <c r="A27" s="74" t="s">
        <v>298</v>
      </c>
      <c r="B27" s="77">
        <v>23</v>
      </c>
      <c r="C27" s="23" t="str">
        <f>Demographics!D29</f>
        <v>CTR-13</v>
      </c>
      <c r="D27" s="64" t="str">
        <f>HR!J27</f>
        <v>Javed Iqbal</v>
      </c>
      <c r="E27" s="61" t="s">
        <v>67</v>
      </c>
      <c r="F27" s="64" t="s">
        <v>67</v>
      </c>
      <c r="G27" s="64" t="s">
        <v>67</v>
      </c>
      <c r="H27" s="65" t="s">
        <v>67</v>
      </c>
      <c r="I27" s="64">
        <v>0</v>
      </c>
      <c r="J27" s="64">
        <v>0</v>
      </c>
      <c r="K27" s="64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 spans="1:26" ht="15.75" customHeight="1">
      <c r="A28" s="74" t="s">
        <v>298</v>
      </c>
      <c r="B28" s="77">
        <v>24</v>
      </c>
      <c r="C28" s="23" t="str">
        <f>Demographics!D30</f>
        <v>CTR-14</v>
      </c>
      <c r="D28" s="64" t="str">
        <f>HR!J28</f>
        <v>Raheel Abbas</v>
      </c>
      <c r="E28" s="61" t="s">
        <v>199</v>
      </c>
      <c r="F28" s="64">
        <v>2023</v>
      </c>
      <c r="G28" s="64">
        <v>2023</v>
      </c>
      <c r="H28" s="61" t="s">
        <v>145</v>
      </c>
      <c r="I28" s="64">
        <v>1</v>
      </c>
      <c r="J28" s="64">
        <v>1</v>
      </c>
      <c r="K28" s="64"/>
    </row>
    <row r="29" spans="1:26" ht="15.75" customHeight="1">
      <c r="A29" s="74" t="s">
        <v>298</v>
      </c>
      <c r="B29" s="77">
        <v>25</v>
      </c>
      <c r="C29" s="23" t="str">
        <f>Demographics!D31</f>
        <v>CTR-15</v>
      </c>
      <c r="D29" s="64" t="str">
        <f>HR!J29</f>
        <v>Sitara Rustam</v>
      </c>
      <c r="E29" s="61" t="s">
        <v>199</v>
      </c>
      <c r="F29" s="64">
        <v>2023</v>
      </c>
      <c r="G29" s="64">
        <v>2023</v>
      </c>
      <c r="H29" s="61" t="s">
        <v>145</v>
      </c>
      <c r="I29" s="64">
        <v>1</v>
      </c>
      <c r="J29" s="64">
        <v>1</v>
      </c>
      <c r="K29" s="64"/>
    </row>
    <row r="30" spans="1:26" ht="15.75" customHeight="1">
      <c r="A30" s="74" t="s">
        <v>298</v>
      </c>
      <c r="B30" s="77">
        <v>26</v>
      </c>
      <c r="C30" s="23" t="str">
        <f>Demographics!D32</f>
        <v>CTR-16</v>
      </c>
      <c r="D30" s="64" t="str">
        <f>HR!J30</f>
        <v>Aqib Khan</v>
      </c>
      <c r="E30" s="61" t="s">
        <v>199</v>
      </c>
      <c r="F30" s="64">
        <v>2018</v>
      </c>
      <c r="G30" s="64">
        <v>2018</v>
      </c>
      <c r="H30" s="61" t="s">
        <v>145</v>
      </c>
      <c r="I30" s="64">
        <v>1</v>
      </c>
      <c r="J30" s="64">
        <v>1</v>
      </c>
      <c r="K30" s="64"/>
    </row>
    <row r="31" spans="1:26" ht="15.75" customHeight="1">
      <c r="A31" s="74" t="s">
        <v>298</v>
      </c>
      <c r="B31" s="77">
        <v>27</v>
      </c>
      <c r="C31" s="23" t="str">
        <f>Demographics!D33</f>
        <v>CTR-17</v>
      </c>
      <c r="D31" s="64" t="str">
        <f>HR!J31</f>
        <v>Nill</v>
      </c>
      <c r="E31" s="61" t="s">
        <v>199</v>
      </c>
      <c r="F31" s="64">
        <v>2023</v>
      </c>
      <c r="G31" s="64">
        <v>2023</v>
      </c>
      <c r="H31" s="61" t="s">
        <v>145</v>
      </c>
      <c r="I31" s="64">
        <v>1</v>
      </c>
      <c r="J31" s="64">
        <v>1</v>
      </c>
      <c r="K31" s="64"/>
    </row>
    <row r="32" spans="1:26" ht="15.75" customHeight="1">
      <c r="A32" s="74" t="s">
        <v>298</v>
      </c>
      <c r="B32" s="77">
        <v>28</v>
      </c>
      <c r="C32" s="23" t="str">
        <f>Demographics!D34</f>
        <v>CTR-18</v>
      </c>
      <c r="D32" s="64" t="str">
        <f>HR!J32</f>
        <v>Nill</v>
      </c>
      <c r="E32" s="61" t="s">
        <v>67</v>
      </c>
      <c r="F32" s="64" t="s">
        <v>67</v>
      </c>
      <c r="G32" s="64" t="s">
        <v>67</v>
      </c>
      <c r="H32" s="65" t="s">
        <v>67</v>
      </c>
      <c r="I32" s="64">
        <v>0</v>
      </c>
      <c r="J32" s="64">
        <v>0</v>
      </c>
      <c r="K32" s="64"/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</sheetData>
  <mergeCells count="2">
    <mergeCell ref="A1:K1"/>
    <mergeCell ref="A2:K2"/>
  </mergeCell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34"/>
  <sheetViews>
    <sheetView workbookViewId="0">
      <selection activeCell="A2" sqref="A2:I2"/>
    </sheetView>
  </sheetViews>
  <sheetFormatPr defaultColWidth="14.453125" defaultRowHeight="15" customHeight="1"/>
  <cols>
    <col min="1" max="1" width="16.453125" customWidth="1"/>
    <col min="2" max="2" width="7.54296875" customWidth="1"/>
    <col min="3" max="3" width="23.81640625" customWidth="1"/>
    <col min="4" max="4" width="20.453125" customWidth="1"/>
    <col min="5" max="5" width="16.453125" customWidth="1"/>
    <col min="6" max="6" width="13.26953125" customWidth="1"/>
    <col min="7" max="7" width="11.26953125" customWidth="1"/>
    <col min="8" max="8" width="10.81640625" customWidth="1"/>
    <col min="9" max="9" width="11.54296875" customWidth="1"/>
    <col min="10" max="26" width="8.7265625" customWidth="1"/>
  </cols>
  <sheetData>
    <row r="1" spans="1:26" ht="14.5">
      <c r="A1" s="103" t="s">
        <v>200</v>
      </c>
      <c r="B1" s="103"/>
      <c r="C1" s="103"/>
      <c r="D1" s="103"/>
      <c r="E1" s="103"/>
      <c r="F1" s="103"/>
      <c r="G1" s="103"/>
      <c r="H1" s="103"/>
      <c r="I1" s="103"/>
      <c r="J1" s="3"/>
      <c r="K1" s="3"/>
      <c r="L1" s="3"/>
      <c r="M1" s="3"/>
    </row>
    <row r="2" spans="1:26">
      <c r="A2" s="104" t="s">
        <v>392</v>
      </c>
      <c r="B2" s="104"/>
      <c r="C2" s="104"/>
      <c r="D2" s="104"/>
      <c r="E2" s="104"/>
      <c r="F2" s="104"/>
      <c r="G2" s="104"/>
      <c r="H2" s="104"/>
      <c r="I2" s="104"/>
      <c r="J2" s="56"/>
      <c r="K2" s="56"/>
      <c r="L2" s="3"/>
      <c r="M2" s="27"/>
      <c r="N2" s="27"/>
      <c r="O2" s="27"/>
      <c r="P2" s="27"/>
      <c r="Q2" s="27"/>
      <c r="R2" s="27"/>
    </row>
    <row r="3" spans="1:26" ht="15.5">
      <c r="S3" s="28"/>
    </row>
    <row r="4" spans="1:26" ht="29">
      <c r="A4" s="75" t="s">
        <v>1</v>
      </c>
      <c r="B4" s="76" t="s">
        <v>2</v>
      </c>
      <c r="C4" s="30" t="s">
        <v>3</v>
      </c>
      <c r="D4" s="30" t="s">
        <v>136</v>
      </c>
      <c r="E4" s="30" t="s">
        <v>137</v>
      </c>
      <c r="F4" s="30" t="s">
        <v>139</v>
      </c>
      <c r="G4" s="30" t="s">
        <v>140</v>
      </c>
      <c r="H4" s="30" t="s">
        <v>141</v>
      </c>
      <c r="I4" s="30" t="s">
        <v>156</v>
      </c>
      <c r="S4" s="28"/>
    </row>
    <row r="5" spans="1:26" ht="15.75" customHeight="1">
      <c r="A5" s="78" t="s">
        <v>298</v>
      </c>
      <c r="B5" s="77">
        <v>1</v>
      </c>
      <c r="C5" s="19" t="str">
        <f>Demographics!D7</f>
        <v>CTC-1</v>
      </c>
      <c r="D5" s="63" t="s">
        <v>201</v>
      </c>
      <c r="E5" s="67">
        <v>2017</v>
      </c>
      <c r="F5" s="67" t="s">
        <v>145</v>
      </c>
      <c r="G5" s="67">
        <v>1</v>
      </c>
      <c r="H5" s="67" t="s">
        <v>202</v>
      </c>
      <c r="I5" s="67">
        <v>0</v>
      </c>
    </row>
    <row r="6" spans="1:26" ht="15.75" customHeight="1">
      <c r="A6" s="78" t="s">
        <v>298</v>
      </c>
      <c r="B6" s="77">
        <v>2</v>
      </c>
      <c r="C6" s="19" t="str">
        <f>Demographics!D8</f>
        <v>CTC-2</v>
      </c>
      <c r="D6" s="63" t="s">
        <v>201</v>
      </c>
      <c r="E6" s="67">
        <v>2017</v>
      </c>
      <c r="F6" s="67" t="s">
        <v>145</v>
      </c>
      <c r="G6" s="67">
        <v>1</v>
      </c>
      <c r="H6" s="67" t="s">
        <v>202</v>
      </c>
      <c r="I6" s="67">
        <v>0</v>
      </c>
    </row>
    <row r="7" spans="1:26" ht="15.75" customHeight="1">
      <c r="A7" s="78" t="s">
        <v>298</v>
      </c>
      <c r="B7" s="77">
        <v>3</v>
      </c>
      <c r="C7" s="19" t="str">
        <f>Demographics!D9</f>
        <v>CTC-3</v>
      </c>
      <c r="D7" s="63" t="s">
        <v>201</v>
      </c>
      <c r="E7" s="67">
        <v>2017</v>
      </c>
      <c r="F7" s="67" t="s">
        <v>145</v>
      </c>
      <c r="G7" s="67">
        <v>1</v>
      </c>
      <c r="H7" s="67" t="s">
        <v>202</v>
      </c>
      <c r="I7" s="67">
        <v>0</v>
      </c>
    </row>
    <row r="8" spans="1:26" ht="15.75" customHeight="1">
      <c r="A8" s="78" t="s">
        <v>298</v>
      </c>
      <c r="B8" s="77">
        <v>4</v>
      </c>
      <c r="C8" s="19" t="str">
        <f>Demographics!D10</f>
        <v>CTC-4</v>
      </c>
      <c r="D8" s="63" t="s">
        <v>201</v>
      </c>
      <c r="E8" s="67">
        <v>2017</v>
      </c>
      <c r="F8" s="67" t="s">
        <v>145</v>
      </c>
      <c r="G8" s="67">
        <v>1</v>
      </c>
      <c r="H8" s="67" t="s">
        <v>202</v>
      </c>
      <c r="I8" s="67">
        <v>0</v>
      </c>
    </row>
    <row r="9" spans="1:26" ht="15.75" customHeight="1">
      <c r="A9" s="78" t="s">
        <v>298</v>
      </c>
      <c r="B9" s="77">
        <v>5</v>
      </c>
      <c r="C9" s="19" t="str">
        <f>Demographics!D11</f>
        <v>CTC-5</v>
      </c>
      <c r="D9" s="63" t="s">
        <v>201</v>
      </c>
      <c r="E9" s="67">
        <v>2017</v>
      </c>
      <c r="F9" s="67" t="s">
        <v>145</v>
      </c>
      <c r="G9" s="67">
        <v>1</v>
      </c>
      <c r="H9" s="67" t="s">
        <v>202</v>
      </c>
      <c r="I9" s="67">
        <v>0</v>
      </c>
    </row>
    <row r="10" spans="1:26" ht="15.75" customHeight="1">
      <c r="A10" s="78" t="s">
        <v>298</v>
      </c>
      <c r="B10" s="77">
        <v>6</v>
      </c>
      <c r="C10" s="19" t="str">
        <f>Demographics!D12</f>
        <v>CTC-6</v>
      </c>
      <c r="D10" s="63" t="s">
        <v>201</v>
      </c>
      <c r="E10" s="67">
        <v>2017</v>
      </c>
      <c r="F10" s="67" t="s">
        <v>145</v>
      </c>
      <c r="G10" s="67">
        <v>1</v>
      </c>
      <c r="H10" s="67" t="s">
        <v>202</v>
      </c>
      <c r="I10" s="67">
        <v>0</v>
      </c>
    </row>
    <row r="11" spans="1:26" ht="15.75" customHeight="1">
      <c r="A11" s="78" t="s">
        <v>298</v>
      </c>
      <c r="B11" s="77">
        <v>7</v>
      </c>
      <c r="C11" s="19" t="str">
        <f>Demographics!D13</f>
        <v>CTC-7</v>
      </c>
      <c r="D11" s="63" t="s">
        <v>201</v>
      </c>
      <c r="E11" s="67">
        <v>2017</v>
      </c>
      <c r="F11" s="67" t="s">
        <v>145</v>
      </c>
      <c r="G11" s="67">
        <v>1</v>
      </c>
      <c r="H11" s="67" t="s">
        <v>202</v>
      </c>
      <c r="I11" s="67">
        <v>0</v>
      </c>
    </row>
    <row r="12" spans="1:26" ht="15.75" customHeight="1">
      <c r="A12" s="78" t="s">
        <v>298</v>
      </c>
      <c r="B12" s="77">
        <v>8</v>
      </c>
      <c r="C12" s="19" t="str">
        <f>Demographics!D14</f>
        <v>CTC-8</v>
      </c>
      <c r="D12" s="63" t="s">
        <v>201</v>
      </c>
      <c r="E12" s="67">
        <v>2017</v>
      </c>
      <c r="F12" s="67" t="s">
        <v>145</v>
      </c>
      <c r="G12" s="67">
        <v>1</v>
      </c>
      <c r="H12" s="67" t="s">
        <v>202</v>
      </c>
      <c r="I12" s="67">
        <v>0</v>
      </c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 spans="1:26" ht="15.75" customHeight="1">
      <c r="A13" s="78" t="s">
        <v>298</v>
      </c>
      <c r="B13" s="77">
        <v>9</v>
      </c>
      <c r="C13" s="19" t="str">
        <f>Demographics!D15</f>
        <v>CTC-9</v>
      </c>
      <c r="D13" s="63" t="s">
        <v>201</v>
      </c>
      <c r="E13" s="67">
        <v>2017</v>
      </c>
      <c r="F13" s="67" t="s">
        <v>145</v>
      </c>
      <c r="G13" s="67">
        <v>1</v>
      </c>
      <c r="H13" s="67" t="s">
        <v>202</v>
      </c>
      <c r="I13" s="67">
        <v>0</v>
      </c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 spans="1:26" ht="15.75" customHeight="1">
      <c r="A14" s="78" t="s">
        <v>298</v>
      </c>
      <c r="B14" s="77">
        <v>10</v>
      </c>
      <c r="C14" s="19" t="str">
        <f>Demographics!D16</f>
        <v>CTC-10</v>
      </c>
      <c r="D14" s="63" t="s">
        <v>201</v>
      </c>
      <c r="E14" s="67">
        <v>2017</v>
      </c>
      <c r="F14" s="67" t="s">
        <v>145</v>
      </c>
      <c r="G14" s="67">
        <v>1</v>
      </c>
      <c r="H14" s="67" t="s">
        <v>202</v>
      </c>
      <c r="I14" s="67">
        <v>0</v>
      </c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 spans="1:26" ht="15.75" customHeight="1">
      <c r="A15" s="78" t="s">
        <v>298</v>
      </c>
      <c r="B15" s="77">
        <v>11</v>
      </c>
      <c r="C15" s="19" t="str">
        <f>Demographics!D17</f>
        <v>CTR-1</v>
      </c>
      <c r="D15" s="63" t="s">
        <v>201</v>
      </c>
      <c r="E15" s="67">
        <v>2017</v>
      </c>
      <c r="F15" s="67" t="s">
        <v>145</v>
      </c>
      <c r="G15" s="67">
        <v>1</v>
      </c>
      <c r="H15" s="67" t="s">
        <v>202</v>
      </c>
      <c r="I15" s="67">
        <v>0</v>
      </c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spans="1:26" ht="15.75" customHeight="1">
      <c r="A16" s="78" t="s">
        <v>298</v>
      </c>
      <c r="B16" s="77">
        <v>12</v>
      </c>
      <c r="C16" s="19" t="str">
        <f>Demographics!D18</f>
        <v>CTR-2</v>
      </c>
      <c r="D16" s="63" t="s">
        <v>201</v>
      </c>
      <c r="E16" s="67">
        <v>2017</v>
      </c>
      <c r="F16" s="67" t="s">
        <v>145</v>
      </c>
      <c r="G16" s="67">
        <v>1</v>
      </c>
      <c r="H16" s="67" t="s">
        <v>202</v>
      </c>
      <c r="I16" s="67">
        <v>0</v>
      </c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spans="1:26" ht="15.75" customHeight="1">
      <c r="A17" s="78" t="s">
        <v>298</v>
      </c>
      <c r="B17" s="77">
        <v>13</v>
      </c>
      <c r="C17" s="19" t="str">
        <f>Demographics!D19</f>
        <v>CTR-3</v>
      </c>
      <c r="D17" s="63" t="s">
        <v>201</v>
      </c>
      <c r="E17" s="67">
        <v>2017</v>
      </c>
      <c r="F17" s="67" t="s">
        <v>145</v>
      </c>
      <c r="G17" s="67">
        <v>1</v>
      </c>
      <c r="H17" s="67" t="s">
        <v>202</v>
      </c>
      <c r="I17" s="67">
        <v>0</v>
      </c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 spans="1:26" ht="15.75" customHeight="1">
      <c r="A18" s="78" t="s">
        <v>298</v>
      </c>
      <c r="B18" s="77">
        <v>14</v>
      </c>
      <c r="C18" s="19" t="str">
        <f>Demographics!D20</f>
        <v>CTR-4</v>
      </c>
      <c r="D18" s="63" t="s">
        <v>201</v>
      </c>
      <c r="E18" s="67">
        <v>2017</v>
      </c>
      <c r="F18" s="67" t="s">
        <v>145</v>
      </c>
      <c r="G18" s="67">
        <v>1</v>
      </c>
      <c r="H18" s="67" t="s">
        <v>202</v>
      </c>
      <c r="I18" s="67">
        <v>0</v>
      </c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 spans="1:26" ht="15.75" customHeight="1">
      <c r="A19" s="78" t="s">
        <v>298</v>
      </c>
      <c r="B19" s="77">
        <v>15</v>
      </c>
      <c r="C19" s="19" t="str">
        <f>Demographics!D21</f>
        <v>CTR-5</v>
      </c>
      <c r="D19" s="63" t="s">
        <v>201</v>
      </c>
      <c r="E19" s="67">
        <v>2017</v>
      </c>
      <c r="F19" s="67" t="s">
        <v>145</v>
      </c>
      <c r="G19" s="67">
        <v>1</v>
      </c>
      <c r="H19" s="67" t="s">
        <v>202</v>
      </c>
      <c r="I19" s="67">
        <v>0</v>
      </c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 spans="1:26" ht="15.75" customHeight="1">
      <c r="A20" s="78" t="s">
        <v>298</v>
      </c>
      <c r="B20" s="77">
        <v>16</v>
      </c>
      <c r="C20" s="19" t="str">
        <f>Demographics!D14</f>
        <v>CTC-8</v>
      </c>
      <c r="D20" s="63" t="s">
        <v>201</v>
      </c>
      <c r="E20" s="67">
        <v>2017</v>
      </c>
      <c r="F20" s="67" t="s">
        <v>145</v>
      </c>
      <c r="G20" s="67">
        <v>1</v>
      </c>
      <c r="H20" s="67" t="s">
        <v>202</v>
      </c>
      <c r="I20" s="67">
        <v>0</v>
      </c>
    </row>
    <row r="21" spans="1:26" ht="15.75" customHeight="1">
      <c r="A21" s="78" t="s">
        <v>298</v>
      </c>
      <c r="B21" s="77">
        <v>17</v>
      </c>
      <c r="C21" s="19" t="str">
        <f>Demographics!D15</f>
        <v>CTC-9</v>
      </c>
      <c r="D21" s="63" t="s">
        <v>201</v>
      </c>
      <c r="E21" s="67">
        <v>2017</v>
      </c>
      <c r="F21" s="67" t="s">
        <v>145</v>
      </c>
      <c r="G21" s="67">
        <v>1</v>
      </c>
      <c r="H21" s="67" t="s">
        <v>202</v>
      </c>
      <c r="I21" s="67">
        <v>0</v>
      </c>
    </row>
    <row r="22" spans="1:26" ht="15.75" customHeight="1">
      <c r="A22" s="78" t="s">
        <v>298</v>
      </c>
      <c r="B22" s="77">
        <v>18</v>
      </c>
      <c r="C22" s="19" t="str">
        <f>Demographics!D16</f>
        <v>CTC-10</v>
      </c>
      <c r="D22" s="63" t="s">
        <v>201</v>
      </c>
      <c r="E22" s="67">
        <v>2017</v>
      </c>
      <c r="F22" s="67" t="s">
        <v>145</v>
      </c>
      <c r="G22" s="67">
        <v>1</v>
      </c>
      <c r="H22" s="67" t="s">
        <v>202</v>
      </c>
      <c r="I22" s="67">
        <v>0</v>
      </c>
    </row>
    <row r="23" spans="1:26" ht="15.75" customHeight="1">
      <c r="A23" s="78" t="s">
        <v>298</v>
      </c>
      <c r="B23" s="77">
        <v>19</v>
      </c>
      <c r="C23" s="19" t="str">
        <f>Demographics!D17</f>
        <v>CTR-1</v>
      </c>
      <c r="D23" s="63" t="s">
        <v>201</v>
      </c>
      <c r="E23" s="67">
        <v>2017</v>
      </c>
      <c r="F23" s="67" t="s">
        <v>145</v>
      </c>
      <c r="G23" s="67">
        <v>1</v>
      </c>
      <c r="H23" s="67" t="s">
        <v>202</v>
      </c>
      <c r="I23" s="67">
        <v>0</v>
      </c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spans="1:26" ht="15.75" customHeight="1">
      <c r="A24" s="78" t="s">
        <v>298</v>
      </c>
      <c r="B24" s="77">
        <v>20</v>
      </c>
      <c r="C24" s="19" t="str">
        <f>Demographics!D18</f>
        <v>CTR-2</v>
      </c>
      <c r="D24" s="63" t="s">
        <v>201</v>
      </c>
      <c r="E24" s="67">
        <v>2017</v>
      </c>
      <c r="F24" s="67" t="s">
        <v>145</v>
      </c>
      <c r="G24" s="67">
        <v>1</v>
      </c>
      <c r="H24" s="67" t="s">
        <v>202</v>
      </c>
      <c r="I24" s="67">
        <v>0</v>
      </c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spans="1:26" ht="15.75" customHeight="1">
      <c r="A25" s="78" t="s">
        <v>298</v>
      </c>
      <c r="B25" s="77">
        <v>21</v>
      </c>
      <c r="C25" s="19" t="str">
        <f>Demographics!D27</f>
        <v>CTR-11</v>
      </c>
      <c r="D25" s="63" t="s">
        <v>201</v>
      </c>
      <c r="E25" s="67">
        <v>2017</v>
      </c>
      <c r="F25" s="67" t="s">
        <v>145</v>
      </c>
      <c r="G25" s="67">
        <v>1</v>
      </c>
      <c r="H25" s="67" t="s">
        <v>202</v>
      </c>
      <c r="I25" s="67">
        <v>0</v>
      </c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 spans="1:26" ht="15.75" customHeight="1">
      <c r="A26" s="78" t="s">
        <v>298</v>
      </c>
      <c r="B26" s="77">
        <v>22</v>
      </c>
      <c r="C26" s="19" t="str">
        <f>Demographics!D28</f>
        <v>CTR-12</v>
      </c>
      <c r="D26" s="63" t="s">
        <v>201</v>
      </c>
      <c r="E26" s="67">
        <v>2017</v>
      </c>
      <c r="F26" s="67" t="s">
        <v>145</v>
      </c>
      <c r="G26" s="67">
        <v>1</v>
      </c>
      <c r="H26" s="67" t="s">
        <v>202</v>
      </c>
      <c r="I26" s="67">
        <v>0</v>
      </c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 spans="1:26" ht="15.75" customHeight="1">
      <c r="A27" s="78" t="s">
        <v>298</v>
      </c>
      <c r="B27" s="77">
        <v>23</v>
      </c>
      <c r="C27" s="19" t="str">
        <f>Demographics!D29</f>
        <v>CTR-13</v>
      </c>
      <c r="D27" s="63" t="s">
        <v>201</v>
      </c>
      <c r="E27" s="67">
        <v>2017</v>
      </c>
      <c r="F27" s="67" t="s">
        <v>145</v>
      </c>
      <c r="G27" s="67">
        <v>1</v>
      </c>
      <c r="H27" s="67" t="s">
        <v>202</v>
      </c>
      <c r="I27" s="67">
        <v>0</v>
      </c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 spans="1:26" ht="15.75" customHeight="1">
      <c r="A28" s="78" t="s">
        <v>298</v>
      </c>
      <c r="B28" s="77">
        <v>24</v>
      </c>
      <c r="C28" s="19" t="str">
        <f>Demographics!D30</f>
        <v>CTR-14</v>
      </c>
      <c r="D28" s="63" t="s">
        <v>201</v>
      </c>
      <c r="E28" s="67">
        <v>2017</v>
      </c>
      <c r="F28" s="67" t="s">
        <v>145</v>
      </c>
      <c r="G28" s="67">
        <v>1</v>
      </c>
      <c r="H28" s="67" t="s">
        <v>202</v>
      </c>
      <c r="I28" s="67">
        <v>0</v>
      </c>
    </row>
    <row r="29" spans="1:26" ht="15.75" customHeight="1">
      <c r="A29" s="78" t="s">
        <v>298</v>
      </c>
      <c r="B29" s="77">
        <v>25</v>
      </c>
      <c r="C29" s="19" t="str">
        <f>Demographics!D31</f>
        <v>CTR-15</v>
      </c>
      <c r="D29" s="63" t="s">
        <v>201</v>
      </c>
      <c r="E29" s="67">
        <v>2017</v>
      </c>
      <c r="F29" s="67" t="s">
        <v>145</v>
      </c>
      <c r="G29" s="67">
        <v>1</v>
      </c>
      <c r="H29" s="67" t="s">
        <v>202</v>
      </c>
      <c r="I29" s="67">
        <v>0</v>
      </c>
    </row>
    <row r="30" spans="1:26" ht="15.75" customHeight="1">
      <c r="A30" s="78" t="s">
        <v>298</v>
      </c>
      <c r="B30" s="77">
        <v>26</v>
      </c>
      <c r="C30" s="19" t="str">
        <f>Demographics!D32</f>
        <v>CTR-16</v>
      </c>
      <c r="D30" s="63" t="s">
        <v>201</v>
      </c>
      <c r="E30" s="67">
        <v>2017</v>
      </c>
      <c r="F30" s="67" t="s">
        <v>145</v>
      </c>
      <c r="G30" s="67">
        <v>1</v>
      </c>
      <c r="H30" s="67" t="s">
        <v>202</v>
      </c>
      <c r="I30" s="67">
        <v>0</v>
      </c>
    </row>
    <row r="31" spans="1:26" ht="15.75" customHeight="1">
      <c r="A31" s="78" t="s">
        <v>298</v>
      </c>
      <c r="B31" s="77">
        <v>27</v>
      </c>
      <c r="C31" s="19" t="str">
        <f>Demographics!D33</f>
        <v>CTR-17</v>
      </c>
      <c r="D31" s="63" t="s">
        <v>201</v>
      </c>
      <c r="E31" s="67">
        <v>2017</v>
      </c>
      <c r="F31" s="67" t="s">
        <v>145</v>
      </c>
      <c r="G31" s="67">
        <v>1</v>
      </c>
      <c r="H31" s="67" t="s">
        <v>202</v>
      </c>
      <c r="I31" s="67">
        <v>0</v>
      </c>
    </row>
    <row r="32" spans="1:26" ht="15.75" customHeight="1">
      <c r="A32" s="78" t="s">
        <v>298</v>
      </c>
      <c r="B32" s="77">
        <v>28</v>
      </c>
      <c r="C32" s="19" t="str">
        <f>Demographics!D34</f>
        <v>CTR-18</v>
      </c>
      <c r="D32" s="63" t="s">
        <v>201</v>
      </c>
      <c r="E32" s="67">
        <v>2017</v>
      </c>
      <c r="F32" s="67" t="s">
        <v>145</v>
      </c>
      <c r="G32" s="67">
        <v>1</v>
      </c>
      <c r="H32" s="67" t="s">
        <v>202</v>
      </c>
      <c r="I32" s="67">
        <v>0</v>
      </c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</sheetData>
  <mergeCells count="2">
    <mergeCell ref="A1:I1"/>
    <mergeCell ref="A2:I2"/>
  </mergeCells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87"/>
  <sheetViews>
    <sheetView workbookViewId="0">
      <selection activeCell="C7" sqref="C7"/>
    </sheetView>
  </sheetViews>
  <sheetFormatPr defaultColWidth="14.453125" defaultRowHeight="15" customHeight="1"/>
  <cols>
    <col min="1" max="1" width="8.7265625" customWidth="1"/>
    <col min="2" max="2" width="7.54296875" customWidth="1"/>
    <col min="3" max="3" width="23.81640625" customWidth="1"/>
    <col min="4" max="4" width="11.26953125" customWidth="1"/>
    <col min="5" max="5" width="11.54296875" customWidth="1"/>
    <col min="6" max="26" width="8.7265625" customWidth="1"/>
  </cols>
  <sheetData>
    <row r="1" spans="1:26" ht="14.5">
      <c r="A1" s="103" t="s">
        <v>203</v>
      </c>
      <c r="B1" s="103"/>
      <c r="C1" s="103"/>
      <c r="D1" s="103"/>
      <c r="E1" s="105"/>
      <c r="F1" s="3"/>
      <c r="G1" s="3"/>
      <c r="H1" s="3"/>
      <c r="I1" s="3"/>
    </row>
    <row r="2" spans="1:26">
      <c r="A2" s="104" t="s">
        <v>393</v>
      </c>
      <c r="B2" s="104"/>
      <c r="C2" s="104"/>
      <c r="D2" s="104"/>
      <c r="E2" s="106"/>
      <c r="F2" s="3"/>
      <c r="G2" s="3"/>
      <c r="H2" s="3"/>
      <c r="I2" s="27"/>
      <c r="J2" s="27"/>
      <c r="K2" s="27"/>
      <c r="L2" s="27"/>
      <c r="M2" s="27"/>
      <c r="N2" s="27"/>
    </row>
    <row r="3" spans="1:26" ht="15.5">
      <c r="A3" s="107"/>
      <c r="B3" s="107"/>
      <c r="C3" s="107"/>
      <c r="D3" s="107"/>
      <c r="E3" s="108"/>
      <c r="O3" s="28"/>
    </row>
    <row r="4" spans="1:26" ht="29">
      <c r="A4" s="75" t="s">
        <v>1</v>
      </c>
      <c r="B4" s="72" t="s">
        <v>2</v>
      </c>
      <c r="C4" s="30" t="s">
        <v>3</v>
      </c>
      <c r="D4" s="30" t="s">
        <v>140</v>
      </c>
      <c r="E4" s="30" t="s">
        <v>156</v>
      </c>
      <c r="O4" s="28"/>
    </row>
    <row r="5" spans="1:26" ht="15.75" customHeight="1">
      <c r="A5" s="78" t="s">
        <v>298</v>
      </c>
      <c r="B5" s="73">
        <v>1</v>
      </c>
      <c r="C5" s="19" t="str">
        <f>Demographics!D7</f>
        <v>CTC-1</v>
      </c>
      <c r="D5" s="20">
        <v>12</v>
      </c>
      <c r="E5" s="20">
        <v>6</v>
      </c>
    </row>
    <row r="6" spans="1:26" ht="15.75" customHeight="1">
      <c r="A6" s="78" t="s">
        <v>298</v>
      </c>
      <c r="B6" s="73">
        <v>2</v>
      </c>
      <c r="C6" s="19" t="str">
        <f>Demographics!D8</f>
        <v>CTC-2</v>
      </c>
      <c r="D6" s="20">
        <v>12</v>
      </c>
      <c r="E6" s="20">
        <v>6</v>
      </c>
    </row>
    <row r="7" spans="1:26" ht="15.75" customHeight="1">
      <c r="A7" s="78" t="s">
        <v>298</v>
      </c>
      <c r="B7" s="73">
        <v>3</v>
      </c>
      <c r="C7" s="19" t="str">
        <f>Demographics!D9</f>
        <v>CTC-3</v>
      </c>
      <c r="D7" s="20">
        <v>12</v>
      </c>
      <c r="E7" s="20">
        <v>6</v>
      </c>
    </row>
    <row r="8" spans="1:26" ht="15.75" customHeight="1">
      <c r="A8" s="78" t="s">
        <v>298</v>
      </c>
      <c r="B8" s="73">
        <v>4</v>
      </c>
      <c r="C8" s="19" t="str">
        <f>Demographics!D10</f>
        <v>CTC-4</v>
      </c>
      <c r="D8" s="20">
        <v>12</v>
      </c>
      <c r="E8" s="20">
        <v>6</v>
      </c>
    </row>
    <row r="9" spans="1:26" ht="15.75" customHeight="1">
      <c r="A9" s="78" t="s">
        <v>298</v>
      </c>
      <c r="B9" s="73">
        <v>5</v>
      </c>
      <c r="C9" s="19" t="str">
        <f>Demographics!D11</f>
        <v>CTC-5</v>
      </c>
      <c r="D9" s="20">
        <v>12</v>
      </c>
      <c r="E9" s="20">
        <v>6</v>
      </c>
    </row>
    <row r="10" spans="1:26" ht="15.75" customHeight="1">
      <c r="A10" s="78" t="s">
        <v>298</v>
      </c>
      <c r="B10" s="73">
        <v>6</v>
      </c>
      <c r="C10" s="19" t="str">
        <f>Demographics!D12</f>
        <v>CTC-6</v>
      </c>
      <c r="D10" s="20">
        <v>12</v>
      </c>
      <c r="E10" s="20">
        <v>6</v>
      </c>
    </row>
    <row r="11" spans="1:26" ht="15.75" customHeight="1">
      <c r="A11" s="78" t="s">
        <v>298</v>
      </c>
      <c r="B11" s="73">
        <v>7</v>
      </c>
      <c r="C11" s="19" t="str">
        <f>Demographics!D13</f>
        <v>CTC-7</v>
      </c>
      <c r="D11" s="20">
        <v>12</v>
      </c>
      <c r="E11" s="20">
        <v>6</v>
      </c>
    </row>
    <row r="12" spans="1:26" ht="15.75" customHeight="1">
      <c r="A12" s="78" t="s">
        <v>298</v>
      </c>
      <c r="B12" s="73">
        <v>8</v>
      </c>
      <c r="C12" s="19" t="str">
        <f>Demographics!D14</f>
        <v>CTC-8</v>
      </c>
      <c r="D12" s="20">
        <v>12</v>
      </c>
      <c r="E12" s="20">
        <v>6</v>
      </c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 spans="1:26" ht="15.75" customHeight="1">
      <c r="A13" s="78" t="s">
        <v>298</v>
      </c>
      <c r="B13" s="73">
        <v>9</v>
      </c>
      <c r="C13" s="19" t="str">
        <f>Demographics!D15</f>
        <v>CTC-9</v>
      </c>
      <c r="D13" s="20">
        <v>12</v>
      </c>
      <c r="E13" s="20">
        <v>6</v>
      </c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 spans="1:26" ht="15.75" customHeight="1">
      <c r="A14" s="78" t="s">
        <v>298</v>
      </c>
      <c r="B14" s="73">
        <v>10</v>
      </c>
      <c r="C14" s="19" t="str">
        <f>Demographics!D16</f>
        <v>CTC-10</v>
      </c>
      <c r="D14" s="20">
        <v>12</v>
      </c>
      <c r="E14" s="20">
        <v>6</v>
      </c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 spans="1:26" ht="15.75" customHeight="1">
      <c r="A15" s="78" t="s">
        <v>298</v>
      </c>
      <c r="B15" s="73">
        <v>11</v>
      </c>
      <c r="C15" s="19" t="str">
        <f>Demographics!D17</f>
        <v>CTR-1</v>
      </c>
      <c r="D15" s="20">
        <v>12</v>
      </c>
      <c r="E15" s="20">
        <v>6</v>
      </c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spans="1:26" ht="15.75" customHeight="1">
      <c r="A16" s="78" t="s">
        <v>298</v>
      </c>
      <c r="B16" s="73">
        <v>12</v>
      </c>
      <c r="C16" s="19" t="str">
        <f>Demographics!D18</f>
        <v>CTR-2</v>
      </c>
      <c r="D16" s="20">
        <v>12</v>
      </c>
      <c r="E16" s="20">
        <v>6</v>
      </c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spans="1:26" ht="15.75" customHeight="1">
      <c r="A17" s="78" t="s">
        <v>298</v>
      </c>
      <c r="B17" s="73">
        <v>13</v>
      </c>
      <c r="C17" s="19" t="str">
        <f>Demographics!D19</f>
        <v>CTR-3</v>
      </c>
      <c r="D17" s="20">
        <v>12</v>
      </c>
      <c r="E17" s="20">
        <v>6</v>
      </c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 spans="1:26" ht="15.75" customHeight="1">
      <c r="A18" s="78" t="s">
        <v>298</v>
      </c>
      <c r="B18" s="73">
        <v>14</v>
      </c>
      <c r="C18" s="19" t="str">
        <f>Demographics!D20</f>
        <v>CTR-4</v>
      </c>
      <c r="D18" s="20">
        <v>12</v>
      </c>
      <c r="E18" s="20">
        <v>6</v>
      </c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 spans="1:26" ht="15.75" customHeight="1">
      <c r="A19" s="78" t="s">
        <v>298</v>
      </c>
      <c r="B19" s="73">
        <v>15</v>
      </c>
      <c r="C19" s="19" t="str">
        <f>Demographics!D21</f>
        <v>CTR-5</v>
      </c>
      <c r="D19" s="20">
        <v>12</v>
      </c>
      <c r="E19" s="20">
        <v>6</v>
      </c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 spans="1:26" ht="15.75" customHeight="1">
      <c r="A20" s="78" t="s">
        <v>298</v>
      </c>
      <c r="B20" s="73">
        <v>16</v>
      </c>
      <c r="C20" s="19" t="str">
        <f>Demographics!D22</f>
        <v>CTR-6</v>
      </c>
      <c r="D20" s="20">
        <v>12</v>
      </c>
      <c r="E20" s="20">
        <v>6</v>
      </c>
    </row>
    <row r="21" spans="1:26" ht="15.75" customHeight="1">
      <c r="A21" s="78" t="s">
        <v>298</v>
      </c>
      <c r="B21" s="73">
        <v>17</v>
      </c>
      <c r="C21" s="19" t="str">
        <f>Demographics!D23</f>
        <v>CTR-7</v>
      </c>
      <c r="D21" s="20">
        <v>12</v>
      </c>
      <c r="E21" s="20">
        <v>6</v>
      </c>
    </row>
    <row r="22" spans="1:26" ht="15.75" customHeight="1">
      <c r="A22" s="78" t="s">
        <v>298</v>
      </c>
      <c r="B22" s="73">
        <v>18</v>
      </c>
      <c r="C22" s="19" t="str">
        <f>Demographics!D24</f>
        <v>CTR-8</v>
      </c>
      <c r="D22" s="20">
        <v>12</v>
      </c>
      <c r="E22" s="20">
        <v>6</v>
      </c>
    </row>
    <row r="23" spans="1:26" ht="15.75" customHeight="1">
      <c r="A23" s="78" t="s">
        <v>298</v>
      </c>
      <c r="B23" s="73">
        <v>19</v>
      </c>
      <c r="C23" s="19" t="str">
        <f>Demographics!D25</f>
        <v>CTR-9</v>
      </c>
      <c r="D23" s="20">
        <v>12</v>
      </c>
      <c r="E23" s="20">
        <v>6</v>
      </c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spans="1:26" ht="15.75" customHeight="1">
      <c r="A24" s="78" t="s">
        <v>298</v>
      </c>
      <c r="B24" s="73">
        <v>20</v>
      </c>
      <c r="C24" s="19" t="str">
        <f>Demographics!D26</f>
        <v>CTR-10</v>
      </c>
      <c r="D24" s="20">
        <v>12</v>
      </c>
      <c r="E24" s="20">
        <v>6</v>
      </c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spans="1:26" ht="15.75" customHeight="1">
      <c r="A25" s="78" t="s">
        <v>298</v>
      </c>
      <c r="B25" s="73">
        <v>21</v>
      </c>
      <c r="C25" s="19" t="str">
        <f>Demographics!D27</f>
        <v>CTR-11</v>
      </c>
      <c r="D25" s="20">
        <v>12</v>
      </c>
      <c r="E25" s="20">
        <v>6</v>
      </c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 spans="1:26" ht="15.75" customHeight="1">
      <c r="A26" s="78" t="s">
        <v>298</v>
      </c>
      <c r="B26" s="73">
        <v>22</v>
      </c>
      <c r="C26" s="19" t="str">
        <f>Demographics!D28</f>
        <v>CTR-12</v>
      </c>
      <c r="D26" s="20">
        <v>12</v>
      </c>
      <c r="E26" s="20">
        <v>6</v>
      </c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 spans="1:26" ht="15.75" customHeight="1">
      <c r="A27" s="78" t="s">
        <v>298</v>
      </c>
      <c r="B27" s="73">
        <v>23</v>
      </c>
      <c r="C27" s="19" t="str">
        <f>Demographics!D29</f>
        <v>CTR-13</v>
      </c>
      <c r="D27" s="20">
        <v>12</v>
      </c>
      <c r="E27" s="20">
        <v>6</v>
      </c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 spans="1:26" ht="15.75" customHeight="1">
      <c r="A28" s="78" t="s">
        <v>298</v>
      </c>
      <c r="B28" s="73">
        <v>24</v>
      </c>
      <c r="C28" s="19" t="str">
        <f>Demographics!D30</f>
        <v>CTR-14</v>
      </c>
      <c r="D28" s="20">
        <v>12</v>
      </c>
      <c r="E28" s="20">
        <v>6</v>
      </c>
    </row>
    <row r="29" spans="1:26" ht="15.75" customHeight="1">
      <c r="A29" s="78" t="s">
        <v>298</v>
      </c>
      <c r="B29" s="73">
        <v>25</v>
      </c>
      <c r="C29" s="19" t="str">
        <f>Demographics!D31</f>
        <v>CTR-15</v>
      </c>
      <c r="D29" s="20">
        <v>12</v>
      </c>
      <c r="E29" s="20">
        <v>6</v>
      </c>
    </row>
    <row r="30" spans="1:26" ht="15.75" customHeight="1">
      <c r="A30" s="78" t="s">
        <v>298</v>
      </c>
      <c r="B30" s="73">
        <v>26</v>
      </c>
      <c r="C30" s="19" t="str">
        <f>Demographics!D32</f>
        <v>CTR-16</v>
      </c>
      <c r="D30" s="20">
        <v>12</v>
      </c>
      <c r="E30" s="20">
        <v>6</v>
      </c>
    </row>
    <row r="31" spans="1:26" ht="15.75" customHeight="1">
      <c r="A31" s="78" t="s">
        <v>298</v>
      </c>
      <c r="B31" s="73">
        <v>27</v>
      </c>
      <c r="C31" s="19" t="str">
        <f>Demographics!D33</f>
        <v>CTR-17</v>
      </c>
      <c r="D31" s="20">
        <v>12</v>
      </c>
      <c r="E31" s="20">
        <v>6</v>
      </c>
    </row>
    <row r="32" spans="1:26" ht="15.75" customHeight="1">
      <c r="A32" s="78" t="s">
        <v>298</v>
      </c>
      <c r="B32" s="73">
        <v>28</v>
      </c>
      <c r="C32" s="19" t="str">
        <f>Demographics!D34</f>
        <v>CTR-18</v>
      </c>
      <c r="D32" s="20">
        <v>12</v>
      </c>
      <c r="E32" s="20">
        <v>6</v>
      </c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</sheetData>
  <mergeCells count="3">
    <mergeCell ref="A1:E1"/>
    <mergeCell ref="A2:E2"/>
    <mergeCell ref="A3:E3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Demographics</vt:lpstr>
      <vt:lpstr>HR</vt:lpstr>
      <vt:lpstr>CC ILR</vt:lpstr>
      <vt:lpstr>CC Freezer</vt:lpstr>
      <vt:lpstr>Voltage Stabilizer</vt:lpstr>
      <vt:lpstr>Android-Tab</vt:lpstr>
      <vt:lpstr>Motor bike</vt:lpstr>
      <vt:lpstr>CC Cold Box</vt:lpstr>
      <vt:lpstr>CC Ice Packs</vt:lpstr>
      <vt:lpstr>CC Vaccine Carrier</vt:lpstr>
      <vt:lpstr>Generator</vt:lpstr>
      <vt:lpstr>Solar Power</vt:lpstr>
      <vt:lpstr>UCwise Situation Analysis</vt:lpstr>
      <vt:lpstr>Session Calculation</vt:lpstr>
      <vt:lpstr>Vaccines</vt:lpstr>
      <vt:lpstr>Syringe equipment</vt:lpstr>
      <vt:lpstr>Supervision plan</vt:lpstr>
      <vt:lpstr>Waste Disposal Plan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FRIENDS</dc:creator>
  <cp:lastModifiedBy>Shoaib Ahmed Raja</cp:lastModifiedBy>
  <dcterms:created xsi:type="dcterms:W3CDTF">2023-05-15T11:28:25Z</dcterms:created>
  <dcterms:modified xsi:type="dcterms:W3CDTF">2025-01-09T05:26:32Z</dcterms:modified>
</cp:coreProperties>
</file>