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9576" windowHeight="7032" activeTab="1"/>
  </bookViews>
  <sheets>
    <sheet name="Demographics" sheetId="1" r:id="rId1"/>
    <sheet name="HR" sheetId="2" r:id="rId2"/>
    <sheet name="CC ILR" sheetId="3" r:id="rId3"/>
    <sheet name="CC Freezer" sheetId="4" r:id="rId4"/>
    <sheet name="Voltage Stabilizer" sheetId="5" r:id="rId5"/>
    <sheet name="Android-Tab" sheetId="6" r:id="rId6"/>
    <sheet name="Motor bike" sheetId="7" r:id="rId7"/>
    <sheet name="CC Cold Box" sheetId="8" r:id="rId8"/>
    <sheet name="CC Ice Packs" sheetId="9" r:id="rId9"/>
    <sheet name="CC Vaccine Carrier" sheetId="10" r:id="rId10"/>
    <sheet name="Generator" sheetId="11" r:id="rId11"/>
    <sheet name="Solar Power" sheetId="12" r:id="rId12"/>
    <sheet name="UCwise Situation Analysis" sheetId="13" r:id="rId13"/>
    <sheet name="Session Calculation" sheetId="14" r:id="rId14"/>
    <sheet name="Vaccines" sheetId="15" r:id="rId15"/>
    <sheet name="Syringe equipment" sheetId="16" r:id="rId16"/>
    <sheet name="Supervision plan" sheetId="17" r:id="rId17"/>
    <sheet name="Waste Disposal Plan" sheetId="18" r:id="rId18"/>
  </sheets>
  <definedNames>
    <definedName name="_xlnm._FilterDatabase" localSheetId="13" hidden="1">'Session Calculation'!$A$5:$M$5</definedName>
  </definedNames>
  <calcPr calcId="144525"/>
</workbook>
</file>

<file path=xl/calcChain.xml><?xml version="1.0" encoding="utf-8"?>
<calcChain xmlns="http://schemas.openxmlformats.org/spreadsheetml/2006/main">
  <c r="G19" i="16" l="1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J19" i="14"/>
  <c r="I19" i="14"/>
  <c r="H19" i="14"/>
  <c r="D19" i="14"/>
  <c r="C19" i="14"/>
  <c r="B19" i="14"/>
  <c r="A19" i="14"/>
  <c r="J18" i="14"/>
  <c r="I18" i="14"/>
  <c r="H18" i="14"/>
  <c r="D18" i="14"/>
  <c r="C18" i="14"/>
  <c r="B18" i="14"/>
  <c r="A18" i="14"/>
  <c r="J17" i="14"/>
  <c r="I17" i="14"/>
  <c r="H17" i="14"/>
  <c r="D17" i="14"/>
  <c r="C17" i="14"/>
  <c r="B17" i="14"/>
  <c r="A17" i="14"/>
  <c r="J16" i="14"/>
  <c r="I16" i="14"/>
  <c r="H16" i="14"/>
  <c r="D16" i="14"/>
  <c r="C16" i="14"/>
  <c r="B16" i="14"/>
  <c r="A16" i="14"/>
  <c r="J15" i="14"/>
  <c r="I15" i="14"/>
  <c r="H15" i="14"/>
  <c r="D15" i="14"/>
  <c r="C15" i="14"/>
  <c r="B15" i="14"/>
  <c r="A15" i="14"/>
  <c r="J14" i="14"/>
  <c r="I14" i="14"/>
  <c r="H14" i="14"/>
  <c r="D14" i="14"/>
  <c r="C14" i="14"/>
  <c r="B14" i="14"/>
  <c r="A14" i="14"/>
  <c r="J13" i="14"/>
  <c r="I13" i="14"/>
  <c r="H13" i="14"/>
  <c r="D13" i="14"/>
  <c r="C13" i="14"/>
  <c r="B13" i="14"/>
  <c r="A13" i="14"/>
  <c r="J12" i="14"/>
  <c r="I12" i="14"/>
  <c r="H12" i="14"/>
  <c r="D12" i="14"/>
  <c r="C12" i="14"/>
  <c r="B12" i="14"/>
  <c r="A12" i="14"/>
  <c r="J11" i="14"/>
  <c r="I11" i="14"/>
  <c r="H11" i="14"/>
  <c r="D11" i="14"/>
  <c r="C11" i="14"/>
  <c r="B11" i="14"/>
  <c r="A11" i="14"/>
  <c r="J10" i="14"/>
  <c r="I10" i="14"/>
  <c r="H10" i="14"/>
  <c r="D10" i="14"/>
  <c r="C10" i="14"/>
  <c r="B10" i="14"/>
  <c r="A10" i="14"/>
  <c r="J9" i="14"/>
  <c r="I9" i="14"/>
  <c r="H9" i="14"/>
  <c r="D9" i="14"/>
  <c r="C9" i="14"/>
  <c r="B9" i="14"/>
  <c r="A9" i="14"/>
  <c r="J8" i="14"/>
  <c r="I8" i="14"/>
  <c r="H8" i="14"/>
  <c r="D8" i="14"/>
  <c r="C8" i="14"/>
  <c r="B8" i="14"/>
  <c r="A8" i="14"/>
  <c r="J7" i="14"/>
  <c r="I7" i="14"/>
  <c r="H7" i="14"/>
  <c r="D7" i="14"/>
  <c r="C7" i="14"/>
  <c r="B7" i="14"/>
  <c r="A7" i="14"/>
  <c r="J6" i="14"/>
  <c r="I6" i="14"/>
  <c r="H6" i="14"/>
  <c r="D6" i="14"/>
  <c r="C6" i="14"/>
  <c r="B6" i="14"/>
  <c r="A6" i="14"/>
  <c r="N19" i="13"/>
  <c r="M19" i="13"/>
  <c r="P19" i="13" s="1"/>
  <c r="L19" i="13"/>
  <c r="K19" i="13"/>
  <c r="J19" i="13"/>
  <c r="I19" i="13"/>
  <c r="H19" i="13"/>
  <c r="O19" i="13" s="1"/>
  <c r="C19" i="13"/>
  <c r="N18" i="13"/>
  <c r="M18" i="13"/>
  <c r="P18" i="13" s="1"/>
  <c r="L18" i="13"/>
  <c r="K18" i="13"/>
  <c r="J18" i="13"/>
  <c r="I18" i="13"/>
  <c r="H18" i="13"/>
  <c r="O18" i="13" s="1"/>
  <c r="C18" i="13"/>
  <c r="N17" i="13"/>
  <c r="M17" i="13"/>
  <c r="P17" i="13" s="1"/>
  <c r="L17" i="13"/>
  <c r="K17" i="13"/>
  <c r="J17" i="13"/>
  <c r="I17" i="13"/>
  <c r="H17" i="13"/>
  <c r="O17" i="13" s="1"/>
  <c r="C17" i="13"/>
  <c r="N16" i="13"/>
  <c r="M16" i="13"/>
  <c r="P16" i="13" s="1"/>
  <c r="L16" i="13"/>
  <c r="K16" i="13"/>
  <c r="J16" i="13"/>
  <c r="I16" i="13"/>
  <c r="H16" i="13"/>
  <c r="O16" i="13" s="1"/>
  <c r="C16" i="13"/>
  <c r="N15" i="13"/>
  <c r="M15" i="13"/>
  <c r="P15" i="13" s="1"/>
  <c r="L15" i="13"/>
  <c r="K15" i="13"/>
  <c r="J15" i="13"/>
  <c r="I15" i="13"/>
  <c r="H15" i="13"/>
  <c r="O15" i="13" s="1"/>
  <c r="C15" i="13"/>
  <c r="N14" i="13"/>
  <c r="M14" i="13"/>
  <c r="P14" i="13" s="1"/>
  <c r="L14" i="13"/>
  <c r="K14" i="13"/>
  <c r="J14" i="13"/>
  <c r="I14" i="13"/>
  <c r="H14" i="13"/>
  <c r="O14" i="13" s="1"/>
  <c r="C14" i="13"/>
  <c r="N13" i="13"/>
  <c r="M13" i="13"/>
  <c r="P13" i="13" s="1"/>
  <c r="L13" i="13"/>
  <c r="K13" i="13"/>
  <c r="J13" i="13"/>
  <c r="I13" i="13"/>
  <c r="H13" i="13"/>
  <c r="O13" i="13" s="1"/>
  <c r="C13" i="13"/>
  <c r="N12" i="13"/>
  <c r="M12" i="13"/>
  <c r="P12" i="13" s="1"/>
  <c r="L12" i="13"/>
  <c r="K12" i="13"/>
  <c r="J12" i="13"/>
  <c r="I12" i="13"/>
  <c r="H12" i="13"/>
  <c r="O12" i="13" s="1"/>
  <c r="C12" i="13"/>
  <c r="N11" i="13"/>
  <c r="M11" i="13"/>
  <c r="P11" i="13" s="1"/>
  <c r="L11" i="13"/>
  <c r="K11" i="13"/>
  <c r="J11" i="13"/>
  <c r="I11" i="13"/>
  <c r="H11" i="13"/>
  <c r="O11" i="13" s="1"/>
  <c r="C11" i="13"/>
  <c r="N10" i="13"/>
  <c r="M10" i="13"/>
  <c r="P10" i="13" s="1"/>
  <c r="L10" i="13"/>
  <c r="K10" i="13"/>
  <c r="J10" i="13"/>
  <c r="I10" i="13"/>
  <c r="H10" i="13"/>
  <c r="O10" i="13" s="1"/>
  <c r="C10" i="13"/>
  <c r="N9" i="13"/>
  <c r="M9" i="13"/>
  <c r="P9" i="13" s="1"/>
  <c r="L9" i="13"/>
  <c r="K9" i="13"/>
  <c r="J9" i="13"/>
  <c r="I9" i="13"/>
  <c r="H9" i="13"/>
  <c r="O9" i="13" s="1"/>
  <c r="C9" i="13"/>
  <c r="N8" i="13"/>
  <c r="M8" i="13"/>
  <c r="P8" i="13" s="1"/>
  <c r="L8" i="13"/>
  <c r="K8" i="13"/>
  <c r="J8" i="13"/>
  <c r="I8" i="13"/>
  <c r="H8" i="13"/>
  <c r="O8" i="13" s="1"/>
  <c r="C8" i="13"/>
  <c r="N7" i="13"/>
  <c r="M7" i="13"/>
  <c r="P7" i="13" s="1"/>
  <c r="L7" i="13"/>
  <c r="K7" i="13"/>
  <c r="J7" i="13"/>
  <c r="I7" i="13"/>
  <c r="H7" i="13"/>
  <c r="O7" i="13" s="1"/>
  <c r="C7" i="13"/>
  <c r="N6" i="13"/>
  <c r="M6" i="13"/>
  <c r="P6" i="13" s="1"/>
  <c r="L6" i="13"/>
  <c r="K6" i="13"/>
  <c r="J6" i="13"/>
  <c r="I6" i="13"/>
  <c r="H6" i="13"/>
  <c r="O6" i="13" s="1"/>
  <c r="C6" i="13"/>
  <c r="A18" i="8"/>
  <c r="A17" i="8"/>
  <c r="A16" i="8"/>
  <c r="A15" i="8"/>
  <c r="A14" i="8"/>
  <c r="A13" i="8"/>
  <c r="A12" i="8"/>
  <c r="A10" i="8"/>
  <c r="A9" i="8"/>
  <c r="A8" i="8"/>
  <c r="A7" i="8"/>
  <c r="A6" i="8"/>
  <c r="A5" i="8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E18" i="4"/>
  <c r="A18" i="4"/>
  <c r="E17" i="4"/>
  <c r="A17" i="4"/>
  <c r="E16" i="4"/>
  <c r="A16" i="4"/>
  <c r="A15" i="4"/>
  <c r="A14" i="4"/>
  <c r="A13" i="4"/>
  <c r="A12" i="4"/>
  <c r="A10" i="4"/>
  <c r="E9" i="4"/>
  <c r="A9" i="4"/>
  <c r="E8" i="4"/>
  <c r="A8" i="4"/>
  <c r="E7" i="4"/>
  <c r="A7" i="4"/>
  <c r="E6" i="4"/>
  <c r="A6" i="4"/>
  <c r="E5" i="4"/>
  <c r="A5" i="4"/>
  <c r="K18" i="3"/>
  <c r="A18" i="3"/>
  <c r="K17" i="3"/>
  <c r="A17" i="3"/>
  <c r="K16" i="3"/>
  <c r="A16" i="3"/>
  <c r="K15" i="3"/>
  <c r="A15" i="3"/>
  <c r="K14" i="3"/>
  <c r="A14" i="3"/>
  <c r="K13" i="3"/>
  <c r="A13" i="3"/>
  <c r="K12" i="3"/>
  <c r="A12" i="3"/>
  <c r="K11" i="3"/>
  <c r="A11" i="3"/>
  <c r="K10" i="3"/>
  <c r="A10" i="3"/>
  <c r="K9" i="3"/>
  <c r="A9" i="3"/>
  <c r="K8" i="3"/>
  <c r="A8" i="3"/>
  <c r="K7" i="3"/>
  <c r="A7" i="3"/>
  <c r="K6" i="3"/>
  <c r="A6" i="3"/>
  <c r="K5" i="3"/>
  <c r="A5" i="3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A2" i="2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E3" i="1"/>
  <c r="Q16" i="13" l="1"/>
  <c r="Q11" i="13"/>
  <c r="Q10" i="13"/>
  <c r="Q13" i="13"/>
  <c r="Q12" i="13"/>
  <c r="Q15" i="13"/>
  <c r="Q7" i="13"/>
  <c r="Q6" i="13"/>
  <c r="Q19" i="13"/>
  <c r="Q8" i="13"/>
  <c r="Q9" i="13"/>
  <c r="Q14" i="13"/>
  <c r="Q17" i="13"/>
  <c r="Q18" i="13"/>
</calcChain>
</file>

<file path=xl/sharedStrings.xml><?xml version="1.0" encoding="utf-8"?>
<sst xmlns="http://schemas.openxmlformats.org/spreadsheetml/2006/main" count="1303" uniqueCount="471">
  <si>
    <t>UC wise Population and Target</t>
  </si>
  <si>
    <r>
      <rPr>
        <b/>
        <sz val="11"/>
        <color rgb="FF000000"/>
        <rFont val="Calibri"/>
      </rPr>
      <t>District:___________</t>
    </r>
    <r>
      <rPr>
        <b/>
        <u/>
        <sz val="11"/>
        <color rgb="FF000000"/>
        <rFont val="Calibri"/>
      </rPr>
      <t>__RAWALPINDI</t>
    </r>
  </si>
  <si>
    <t>Tehsil Kahuta</t>
  </si>
  <si>
    <t>Tehsil</t>
  </si>
  <si>
    <t>S. No</t>
  </si>
  <si>
    <t>Name of UC</t>
  </si>
  <si>
    <t>Location</t>
  </si>
  <si>
    <t>Total population</t>
  </si>
  <si>
    <t>Annual Target</t>
  </si>
  <si>
    <t>Total
Villages/ Mohallahs</t>
  </si>
  <si>
    <t>Urban/ Rural</t>
  </si>
  <si>
    <t>Live birts</t>
  </si>
  <si>
    <t>Surviving Infants</t>
  </si>
  <si>
    <t>0-59 M</t>
  </si>
  <si>
    <t>P&amp;L
Women</t>
  </si>
  <si>
    <t>CBA
Women</t>
  </si>
  <si>
    <t>KAHUTA</t>
  </si>
  <si>
    <t>Beor</t>
  </si>
  <si>
    <t>K-35</t>
  </si>
  <si>
    <t>Rural</t>
  </si>
  <si>
    <t>Dakhali</t>
  </si>
  <si>
    <t>K-38</t>
  </si>
  <si>
    <t>Doberan Khurd</t>
  </si>
  <si>
    <t>K-33</t>
  </si>
  <si>
    <t>Hothla</t>
  </si>
  <si>
    <t>K-39</t>
  </si>
  <si>
    <t>Kahuta City 01</t>
  </si>
  <si>
    <t>K-51</t>
  </si>
  <si>
    <t>Urban</t>
  </si>
  <si>
    <t>Kahuta City 02</t>
  </si>
  <si>
    <t>K-52</t>
  </si>
  <si>
    <t>Kahuta City 03</t>
  </si>
  <si>
    <t>Khadiot</t>
  </si>
  <si>
    <t>K-32</t>
  </si>
  <si>
    <t>-</t>
  </si>
  <si>
    <t>Lehari</t>
  </si>
  <si>
    <t>Mator</t>
  </si>
  <si>
    <t>K-36</t>
  </si>
  <si>
    <t>Mowara</t>
  </si>
  <si>
    <t>K-34</t>
  </si>
  <si>
    <t>Nara</t>
  </si>
  <si>
    <t>K-37</t>
  </si>
  <si>
    <t>Narar</t>
  </si>
  <si>
    <t>K-30</t>
  </si>
  <si>
    <t>Punjar</t>
  </si>
  <si>
    <t>K-31</t>
  </si>
  <si>
    <t>UC wis Details of Human Resouce</t>
  </si>
  <si>
    <t>Name of HF</t>
  </si>
  <si>
    <t>Name of Medical Officer</t>
  </si>
  <si>
    <t>Contact # ofMedical Officer</t>
  </si>
  <si>
    <t>Name of UCMO</t>
  </si>
  <si>
    <t>Name of Medical Technician</t>
  </si>
  <si>
    <t>Name of Dispenser</t>
  </si>
  <si>
    <t>Name of EPI Technician/ Vaccinator</t>
  </si>
  <si>
    <t>Name of LHV</t>
  </si>
  <si>
    <t>Name of CDC supervisor</t>
  </si>
  <si>
    <t>Name of SH&amp;NS</t>
  </si>
  <si>
    <t>Name of LHS</t>
  </si>
  <si>
    <t>Name of LHW</t>
  </si>
  <si>
    <t>Number of LHWs involved in EPI</t>
  </si>
  <si>
    <t>BHU Beor</t>
  </si>
  <si>
    <t>Taswar Hussain</t>
  </si>
  <si>
    <t>NILL</t>
  </si>
  <si>
    <t>Shaheen Iqbal</t>
  </si>
  <si>
    <t>NIL</t>
  </si>
  <si>
    <t>Shabana Manzoor</t>
  </si>
  <si>
    <t>صائقہ بی بی</t>
  </si>
  <si>
    <t>نسیم</t>
  </si>
  <si>
    <t>خدیجہ بی بی</t>
  </si>
  <si>
    <t>عدیلہ</t>
  </si>
  <si>
    <t>ناہید اصغر</t>
  </si>
  <si>
    <t>رابعہ سلطانہ</t>
  </si>
  <si>
    <t>شازیہ بیگم</t>
  </si>
  <si>
    <t>آسیہ پروین</t>
  </si>
  <si>
    <t>فریدہ خاتون</t>
  </si>
  <si>
    <t>گلناز بی بی</t>
  </si>
  <si>
    <t>نگہت نورین</t>
  </si>
  <si>
    <t>فرح ناز</t>
  </si>
  <si>
    <t>رقیظاالنساء</t>
  </si>
  <si>
    <t>غوثیہ شاہین</t>
  </si>
  <si>
    <t>رقیہ بیگم</t>
  </si>
  <si>
    <t>رحیمہ</t>
  </si>
  <si>
    <t xml:space="preserve">شبانہ  </t>
  </si>
  <si>
    <t>غوثیہ رانی</t>
  </si>
  <si>
    <t>طاہرہ</t>
  </si>
  <si>
    <t>رفعت ناز</t>
  </si>
  <si>
    <t>نثار اختر</t>
  </si>
  <si>
    <t>BHU Dakhali</t>
  </si>
  <si>
    <t>Jaweria Qamir</t>
  </si>
  <si>
    <t>Husnain Naseem</t>
  </si>
  <si>
    <t>vacant</t>
  </si>
  <si>
    <t>Attia Taj</t>
  </si>
  <si>
    <t>فو‍‌‏ذیہ عارف</t>
  </si>
  <si>
    <t>ساجدہ بیگم</t>
  </si>
  <si>
    <t>طلعت بی بی</t>
  </si>
  <si>
    <t>عبرت شاھین</t>
  </si>
  <si>
    <t>راشدہ حمید</t>
  </si>
  <si>
    <t>ثوبیہ سہراب</t>
  </si>
  <si>
    <t>کوثر بی بی</t>
  </si>
  <si>
    <t>شہناذ اختر</t>
  </si>
  <si>
    <t>رخسانہ بی بی</t>
  </si>
  <si>
    <t>نورین اختر</t>
  </si>
  <si>
    <t>غذ الہ ریحا نہ</t>
  </si>
  <si>
    <t>BHU Haniser</t>
  </si>
  <si>
    <t>Vacant</t>
  </si>
  <si>
    <t>Iftkhar Ahmad</t>
  </si>
  <si>
    <t>Wasiq Saleem</t>
  </si>
  <si>
    <t>Sohail Khalid</t>
  </si>
  <si>
    <t>Tazeem Akhter</t>
  </si>
  <si>
    <t>Shagufta bibi</t>
  </si>
  <si>
    <t>تسلیم اختر</t>
  </si>
  <si>
    <t>شازیرہ بیگم</t>
  </si>
  <si>
    <t>فرزانہ پروین</t>
  </si>
  <si>
    <t>نسرین اختر</t>
  </si>
  <si>
    <t>زریدہ بیگم</t>
  </si>
  <si>
    <t>سفینہ بی بی</t>
  </si>
  <si>
    <t>گلناز اختر</t>
  </si>
  <si>
    <t>جبین اختر</t>
  </si>
  <si>
    <t>سکینہ بی بی</t>
  </si>
  <si>
    <t>عنصر بی بی</t>
  </si>
  <si>
    <t>گلزرین</t>
  </si>
  <si>
    <t>شاہین اختر</t>
  </si>
  <si>
    <t>شازیہ شریف</t>
  </si>
  <si>
    <t>فریدہ بیگم</t>
  </si>
  <si>
    <t>مصبا ح نذیر</t>
  </si>
  <si>
    <t>GRD hothla</t>
  </si>
  <si>
    <t>Anjuman Shaheen</t>
  </si>
  <si>
    <t>Seemab Batool</t>
  </si>
  <si>
    <t>فریدہ بی بی</t>
  </si>
  <si>
    <t>shameem</t>
  </si>
  <si>
    <t>شائستہ پروین</t>
  </si>
  <si>
    <t>کنیز فاطمہ</t>
  </si>
  <si>
    <t>کرن النساء</t>
  </si>
  <si>
    <t>فرحت نورین</t>
  </si>
  <si>
    <t>نسیم اختر</t>
  </si>
  <si>
    <t>فاریہ ضمیر</t>
  </si>
  <si>
    <t>THQ Hospital</t>
  </si>
  <si>
    <t xml:space="preserve">Dr. Nousheen 
</t>
  </si>
  <si>
    <t>Amjad Mehmood</t>
  </si>
  <si>
    <t>Shaista Anwar</t>
  </si>
  <si>
    <t>Samian Kousar</t>
  </si>
  <si>
    <t>شمیم اختر</t>
  </si>
  <si>
    <t>حسینہ ناز</t>
  </si>
  <si>
    <t>سمیعہ</t>
  </si>
  <si>
    <t>آسیہ</t>
  </si>
  <si>
    <t>رخشندہ تبسم</t>
  </si>
  <si>
    <t>شہناز کوثر</t>
  </si>
  <si>
    <t>فرزانہ</t>
  </si>
  <si>
    <t>سبینہ ناز</t>
  </si>
  <si>
    <t>Samina Kosar</t>
  </si>
  <si>
    <t>Sobia Shabir</t>
  </si>
  <si>
    <t>Asia Bibi</t>
  </si>
  <si>
    <t xml:space="preserve">Farzana Shaheen </t>
  </si>
  <si>
    <t xml:space="preserve">Samiya </t>
  </si>
  <si>
    <t>Haseena Naz</t>
  </si>
  <si>
    <t xml:space="preserve">Ruskhsanda </t>
  </si>
  <si>
    <t>sabina Naz</t>
  </si>
  <si>
    <t>Ahtisham Umar</t>
  </si>
  <si>
    <t>NIl</t>
  </si>
  <si>
    <t>Nil</t>
  </si>
  <si>
    <t>بشرہ</t>
  </si>
  <si>
    <t>عبرت نساء</t>
  </si>
  <si>
    <t>ممتاز بیگم</t>
  </si>
  <si>
    <t>BHU Sambla</t>
  </si>
  <si>
    <t>Zulifqar Anjum</t>
  </si>
  <si>
    <t>Saqab Ayub</t>
  </si>
  <si>
    <t>Afzaal Hussain</t>
  </si>
  <si>
    <t>Sadia Hamayoun</t>
  </si>
  <si>
    <t>Farah Mehmood</t>
  </si>
  <si>
    <t>رضوانہ بی بی</t>
  </si>
  <si>
    <t>ساجدہ پروین</t>
  </si>
  <si>
    <t>زرین مصطفی</t>
  </si>
  <si>
    <t>اسمی رانی</t>
  </si>
  <si>
    <t>گلناز</t>
  </si>
  <si>
    <t>نفیسہ بی بی</t>
  </si>
  <si>
    <t>نادیہ بی بی</t>
  </si>
  <si>
    <t>عاصمہ ریاض</t>
  </si>
  <si>
    <t xml:space="preserve">Khurram Shahzad </t>
  </si>
  <si>
    <t>Nill</t>
  </si>
  <si>
    <t>Ghazala Shaheen</t>
  </si>
  <si>
    <t>نازیہ پروین</t>
  </si>
  <si>
    <t>مسرت جبین</t>
  </si>
  <si>
    <t>رفعت شاہین</t>
  </si>
  <si>
    <t>BHU Matore</t>
  </si>
  <si>
    <t>Dr. Iram Shahzadi</t>
  </si>
  <si>
    <t>0307-9162793</t>
  </si>
  <si>
    <t>Raja Zamir Ullah</t>
  </si>
  <si>
    <t>Noreen Kosar</t>
  </si>
  <si>
    <t>Talat Rena</t>
  </si>
  <si>
    <t>طلعت رعناء</t>
  </si>
  <si>
    <t>راشدہ پروین</t>
  </si>
  <si>
    <t>روبینہ ناہید</t>
  </si>
  <si>
    <t>ناہید اختر</t>
  </si>
  <si>
    <t>صائقہ مریم</t>
  </si>
  <si>
    <t>شہناز اختر</t>
  </si>
  <si>
    <t>سعدیہ پروین</t>
  </si>
  <si>
    <t>نوشابہ حمید</t>
  </si>
  <si>
    <t>طاہرہ پروین</t>
  </si>
  <si>
    <t>فریدہ کوثر</t>
  </si>
  <si>
    <t>BHU Mowara</t>
  </si>
  <si>
    <t>M Ikram</t>
  </si>
  <si>
    <t>Nisar Ahmed</t>
  </si>
  <si>
    <t>Amir Muneer</t>
  </si>
  <si>
    <t>Attia Mughal</t>
  </si>
  <si>
    <t>کشور آرء</t>
  </si>
  <si>
    <t>عصمت بی بی</t>
  </si>
  <si>
    <t>رقیبہ بیگم</t>
  </si>
  <si>
    <t>شازیہ نعرین</t>
  </si>
  <si>
    <t>عنایت بیگم</t>
  </si>
  <si>
    <t>عنتر نثاء</t>
  </si>
  <si>
    <t>شہزادی شاہین</t>
  </si>
  <si>
    <t>ثونیہ شاہین</t>
  </si>
  <si>
    <t>نازیہ نورین</t>
  </si>
  <si>
    <t>کوثر سعید</t>
  </si>
  <si>
    <t>نوشین اختر</t>
  </si>
  <si>
    <t>BHU Nara</t>
  </si>
  <si>
    <t>Tahira Parveen</t>
  </si>
  <si>
    <t>Khuram Shahzad</t>
  </si>
  <si>
    <t xml:space="preserve">Nadeem Rehman </t>
  </si>
  <si>
    <t>Azeema Fatima</t>
  </si>
  <si>
    <t>وقارالنساء</t>
  </si>
  <si>
    <t>مریم گلفراز</t>
  </si>
  <si>
    <t>شازیہ طاہر</t>
  </si>
  <si>
    <t>شائشتہ</t>
  </si>
  <si>
    <t>شازیہ بی بی</t>
  </si>
  <si>
    <t>ثمینہ کوثر</t>
  </si>
  <si>
    <t>یاسمین اختر</t>
  </si>
  <si>
    <t>تاج بی بی</t>
  </si>
  <si>
    <t>BHU Narrar</t>
  </si>
  <si>
    <t>M Afraaz</t>
  </si>
  <si>
    <t>M Afraiz</t>
  </si>
  <si>
    <t>Muhammad Asif</t>
  </si>
  <si>
    <t>Shabilla Ktahoon</t>
  </si>
  <si>
    <t>Haleema bibi</t>
  </si>
  <si>
    <t>صفیدہ بیگم</t>
  </si>
  <si>
    <t>نصرت بی بی</t>
  </si>
  <si>
    <t>zakiya</t>
  </si>
  <si>
    <t xml:space="preserve">شازیہ بی بی </t>
  </si>
  <si>
    <t>ملکہ خاتون</t>
  </si>
  <si>
    <t>فرزانہ بی بی</t>
  </si>
  <si>
    <t>نظرین بی بی</t>
  </si>
  <si>
    <t>BHU Punjar</t>
  </si>
  <si>
    <t>Sajid Hussain Satti</t>
  </si>
  <si>
    <t>Zafar Mehmood</t>
  </si>
  <si>
    <t>Sajid Hussain</t>
  </si>
  <si>
    <t>Samina bibi</t>
  </si>
  <si>
    <t>سحرش</t>
  </si>
  <si>
    <t>سامیہ نورین</t>
  </si>
  <si>
    <t>ریحانہ کوثر</t>
  </si>
  <si>
    <t>غلام ظہیرہ</t>
  </si>
  <si>
    <t>طاہرہ نزیر</t>
  </si>
  <si>
    <t>رزیبہ کوثر</t>
  </si>
  <si>
    <t>UC wise List of Cold Chain Equipments (ILR)</t>
  </si>
  <si>
    <r>
      <rPr>
        <b/>
        <sz val="11"/>
        <color rgb="FF000000"/>
        <rFont val="Calibri"/>
      </rPr>
      <t>District:___</t>
    </r>
    <r>
      <rPr>
        <b/>
        <u/>
        <sz val="11"/>
        <color rgb="FF000000"/>
        <rFont val="Calibri"/>
      </rPr>
      <t>RAWALPINDI</t>
    </r>
    <r>
      <rPr>
        <b/>
        <sz val="11"/>
        <color rgb="FF000000"/>
        <rFont val="Calibri"/>
      </rPr>
      <t>___________________</t>
    </r>
  </si>
  <si>
    <t>Name of ILR</t>
  </si>
  <si>
    <t>Type</t>
  </si>
  <si>
    <t>Model</t>
  </si>
  <si>
    <t>Year of installation</t>
  </si>
  <si>
    <t>Condition</t>
  </si>
  <si>
    <t>Quantity available</t>
  </si>
  <si>
    <t>Storage Capacity</t>
  </si>
  <si>
    <t>Storage Capacity needed</t>
  </si>
  <si>
    <t>Haier</t>
  </si>
  <si>
    <t>HBC 150</t>
  </si>
  <si>
    <t>FUNCTIONAL</t>
  </si>
  <si>
    <t>HBC 260</t>
  </si>
  <si>
    <t>Medical Systme</t>
  </si>
  <si>
    <t>TCW 80AC</t>
  </si>
  <si>
    <t>VLS 300</t>
  </si>
  <si>
    <t>VLS 200A AC</t>
  </si>
  <si>
    <t>Kahuta</t>
  </si>
  <si>
    <t>fuNCTIONAL</t>
  </si>
  <si>
    <t>Good</t>
  </si>
  <si>
    <t>UC wise List of Cold Chain Equipments (Freezer)</t>
  </si>
  <si>
    <r>
      <rPr>
        <b/>
        <sz val="11"/>
        <color rgb="FF000000"/>
        <rFont val="Calibri"/>
      </rPr>
      <t>District:_______</t>
    </r>
    <r>
      <rPr>
        <u/>
        <sz val="11"/>
        <color rgb="FF000000"/>
        <rFont val="Calibri"/>
      </rPr>
      <t>RAWALPINDI</t>
    </r>
  </si>
  <si>
    <t>Quantity needed</t>
  </si>
  <si>
    <t>working</t>
  </si>
  <si>
    <t>UC wise List of Cold Chain Equipments (Voltage Stabilizer)</t>
  </si>
  <si>
    <t>District:______________________</t>
  </si>
  <si>
    <t>Name of Voltage Stabilizer</t>
  </si>
  <si>
    <t>Power
(Watts)</t>
  </si>
  <si>
    <t>Voltage Stabilizer</t>
  </si>
  <si>
    <t>SVS04-22 EURO</t>
  </si>
  <si>
    <t>UC wise List of Android-Tab</t>
  </si>
  <si>
    <t>District:_Rawalpindi_____________________</t>
  </si>
  <si>
    <t>Name of vaccinator/ EPI Technician</t>
  </si>
  <si>
    <t>Android Available Yes/No</t>
  </si>
  <si>
    <t>IMEI No.</t>
  </si>
  <si>
    <t>Sim No.</t>
  </si>
  <si>
    <t>Name of Fixed site/HF</t>
  </si>
  <si>
    <t>Name of LHV/ EPI Technician</t>
  </si>
  <si>
    <t>Tab Available Yes/No</t>
  </si>
  <si>
    <t>YES</t>
  </si>
  <si>
    <t>Nazma bibi</t>
  </si>
  <si>
    <t>N0</t>
  </si>
  <si>
    <t>BHU Samblah</t>
  </si>
  <si>
    <t>Sadia Hamaion</t>
  </si>
  <si>
    <t>0302-2311597</t>
  </si>
  <si>
    <t>BHU Mator</t>
  </si>
  <si>
    <t>Noreen Kousar</t>
  </si>
  <si>
    <t>353184116997748/43</t>
  </si>
  <si>
    <t>No</t>
  </si>
  <si>
    <t>BHU Narar</t>
  </si>
  <si>
    <t>Shabilla Khatoon</t>
  </si>
  <si>
    <t>Yes</t>
  </si>
  <si>
    <t>UC wise List of Motor bikes</t>
  </si>
  <si>
    <t>Motor Bike available (Y/N)</t>
  </si>
  <si>
    <t>Make</t>
  </si>
  <si>
    <t>Engine/Chasis Number</t>
  </si>
  <si>
    <t>Registration Number</t>
  </si>
  <si>
    <t>Honda</t>
  </si>
  <si>
    <t>JB875587/C248122</t>
  </si>
  <si>
    <t>M. Hussnain Naseem</t>
  </si>
  <si>
    <t>420088/089746</t>
  </si>
  <si>
    <t>6446239/230798</t>
  </si>
  <si>
    <t>248050/875584</t>
  </si>
  <si>
    <t>M Afzaal</t>
  </si>
  <si>
    <t>459782/142280</t>
  </si>
  <si>
    <t>Khalid Hussain</t>
  </si>
  <si>
    <t>418768/HA088742</t>
  </si>
  <si>
    <t>Muhammad Asif Javed</t>
  </si>
  <si>
    <t>E420369/HA089873</t>
  </si>
  <si>
    <t>8125651/484098</t>
  </si>
  <si>
    <t>N</t>
  </si>
  <si>
    <t>UC wise List of Cold Chain Equipments (Cold Box)</t>
  </si>
  <si>
    <t>Cold Box</t>
  </si>
  <si>
    <t>16 Ice Packs</t>
  </si>
  <si>
    <t>UC wise List of Cold Chain Equipments (Ice Packs/ Cool Packs)</t>
  </si>
  <si>
    <t>UC wise List of Cold Chain Equipments (Vaccine Carrier)</t>
  </si>
  <si>
    <t>Vaccine Carrier</t>
  </si>
  <si>
    <t>GIO Style</t>
  </si>
  <si>
    <t>UC wise List of Cold Chain Equipments (Generator)</t>
  </si>
  <si>
    <t>UC wise List of Cold Chain Equipments (Solar System)</t>
  </si>
  <si>
    <t>SACRED SUN</t>
  </si>
  <si>
    <t>SSIFP4850</t>
  </si>
  <si>
    <t>Non functional</t>
  </si>
  <si>
    <t>UC wise Situation Analysis</t>
  </si>
  <si>
    <t>Target &lt; 1 year</t>
  </si>
  <si>
    <t>Immunization coverage (%)</t>
  </si>
  <si>
    <t>Unimmunized 
(No.)</t>
  </si>
  <si>
    <t>Drop-out rates
(%)</t>
  </si>
  <si>
    <r>
      <rPr>
        <b/>
        <sz val="11"/>
        <color rgb="FF000000"/>
        <rFont val="Calibri"/>
      </rPr>
      <t>Identify
problem</t>
    </r>
    <r>
      <rPr>
        <b/>
        <sz val="11"/>
        <color rgb="FF000000"/>
        <rFont val="Calibri"/>
      </rPr>
      <t xml:space="preserve">
</t>
    </r>
  </si>
  <si>
    <t>Category 1,2,3,4</t>
  </si>
  <si>
    <t>Priority
1,2,3,….</t>
  </si>
  <si>
    <t>Penta 1</t>
  </si>
  <si>
    <t>Penta 3</t>
  </si>
  <si>
    <t>Measles1</t>
  </si>
  <si>
    <t>Penta 1
(B/A x 100)</t>
  </si>
  <si>
    <t>Penta 3
(C/A x 100)</t>
  </si>
  <si>
    <t>Measles
(D/A x 100)</t>
  </si>
  <si>
    <t>Penta3
(A-C)</t>
  </si>
  <si>
    <t>Measles 1
(A-D)</t>
  </si>
  <si>
    <t>P1-P3
(B-C) x 100/B</t>
  </si>
  <si>
    <t>P1-Measles1
(B-D) x 100/B</t>
  </si>
  <si>
    <t>Access
(Good/Poor)</t>
  </si>
  <si>
    <t>Utilization
(Good/Poor)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</si>
  <si>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</si>
  <si>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</si>
  <si>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</si>
  <si>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</si>
  <si>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</si>
  <si>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</si>
  <si>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</si>
  <si>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</si>
  <si>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</si>
  <si>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</si>
  <si>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</si>
  <si>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</si>
  <si>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</si>
  <si>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</si>
  <si>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UC wise Vaccine Session Calculation</t>
  </si>
  <si>
    <t>Total injection</t>
  </si>
  <si>
    <t>Total Target population
(Live births)</t>
  </si>
  <si>
    <t>Total Fixed Sessions/ month</t>
  </si>
  <si>
    <t>Total Outreach Sessions</t>
  </si>
  <si>
    <t>Total Mobile Sessions</t>
  </si>
  <si>
    <t>Total No of injections per year</t>
  </si>
  <si>
    <t>Total No of injections per month</t>
  </si>
  <si>
    <t>Estimated session/ month</t>
  </si>
  <si>
    <r>
      <rPr>
        <b/>
        <sz val="11"/>
        <color rgb="FF000000"/>
        <rFont val="Calibri"/>
      </rPr>
      <t xml:space="preserve">Actual sessions planned per month </t>
    </r>
    <r>
      <rPr>
        <i/>
        <sz val="11"/>
        <color rgb="FF000000"/>
        <rFont val="Calibri"/>
      </rPr>
      <t>(realistic judgment)</t>
    </r>
  </si>
  <si>
    <t>other child survival interventions planned</t>
  </si>
  <si>
    <t>Hard to reach area/population</t>
  </si>
  <si>
    <t>UC wise Montly Vaccine Requirements</t>
  </si>
  <si>
    <t>District: ___________________</t>
  </si>
  <si>
    <t>Name of UC/ EPI Center</t>
  </si>
  <si>
    <t>Monthly Live Births</t>
  </si>
  <si>
    <t>Monthly Surviving Infants</t>
  </si>
  <si>
    <t>BCG</t>
  </si>
  <si>
    <t>Hep-B</t>
  </si>
  <si>
    <t>OPV</t>
  </si>
  <si>
    <t>Penta</t>
  </si>
  <si>
    <t>PCV 10</t>
  </si>
  <si>
    <t>IPV</t>
  </si>
  <si>
    <t>Rota</t>
  </si>
  <si>
    <t>Measles</t>
  </si>
  <si>
    <t>DTP</t>
  </si>
  <si>
    <t>TT</t>
  </si>
  <si>
    <t>Storage Volume litre</t>
  </si>
  <si>
    <t>UC wise Monthly Need of Injection Equipment</t>
  </si>
  <si>
    <t>Type of Syringe (monthly need in number)</t>
  </si>
  <si>
    <t>Safety Boxes</t>
  </si>
  <si>
    <t>AD Syringes
(0.05 ml)</t>
  </si>
  <si>
    <t>AD Syringes
(0.5 ml)</t>
  </si>
  <si>
    <t>Reconstitution Syringes
(2 ml)</t>
  </si>
  <si>
    <t>Reconstitution Syringes
(5 ml)</t>
  </si>
  <si>
    <t>UC wise Supportive Supervision Plan for District Supervisors</t>
  </si>
  <si>
    <t>District: __________Rawalpindi_________</t>
  </si>
  <si>
    <t>Month: ________________________</t>
  </si>
  <si>
    <t>Name of Supervisor</t>
  </si>
  <si>
    <t>Designation</t>
  </si>
  <si>
    <t>Planned Date</t>
  </si>
  <si>
    <t>Date Conducted</t>
  </si>
  <si>
    <t>Findings</t>
  </si>
  <si>
    <t>Actions</t>
  </si>
  <si>
    <t>ASV</t>
  </si>
  <si>
    <t>12-Jan,26-Jan,9-Feb,23-Feb,9-Mar,30-Mar
 13-Apr,27-Apr,10-May,24-May,8-Jun,22-Jun
 13-Jul,26-Jul,10-Aug,24-Aug,14-Sep,28-Sep
 12-Oct,26-Oct,30-Nov,22-Dec</t>
  </si>
  <si>
    <t>13-Jan,27-Jan,10-Feb,24-Feb,10-Mar,24-Mar
 14-Apr,28-Apr,12-May,26-May,9-Jun,23-Jun
 14-Jul,31-Jul,11-Aug,25-Aug,8-Sep,22-Sep
 13-Oct,27-Oct,10-Nov,22-Dec</t>
  </si>
  <si>
    <t>3-Jan,17-Jan,7-Feb,21-Feb,7-Mar,21-Mar
 4-Apr,18-Apr,2-May,16-May,6-Jun,20-Jun
 4-Jul,18-Jul,1-Aug,15-Aug,5-Sep,19-Sep
 3-Oct,17-Oct,7-Nov,19-Dec</t>
  </si>
  <si>
    <t>9-Jan,23-Jan,13-Feb,27-Feb,13-Mar,27-Mar
 10-Apr,26-Apr,15-May,29-May,12-Jun,26-Jun
 10-Jul,24-Jul,15-Aug,28-Aug,11-Sep
 25-Sep,9-Oct,23-Oct,13-Nov,11-Dec</t>
  </si>
  <si>
    <t>6-Jan,20-Jan,3-Feb,17-Feb,3-Mar,17-Mar
 7-Apr,21-Apr,5-May,19-May,2-Jun,16-Jun
 7-Jul,21-Jul,4-Aug,8-Aug,1-Sep,15-Sep
 6-Oct,20-Oct,3-Nov,15-Dec</t>
  </si>
  <si>
    <t>2-Jan,16-Jan,6-Feb,20-Feb,6-Mar,20-Mar
 3-Apr,17-Apr,8-May,22-May,5-Jun,19-Jun
 3-Jul,17-Jul,7-Aug,21-Aug,4-Sep,18-Sep
 2-Oct,16-Oct,6-Nov,11-Dec</t>
  </si>
  <si>
    <t>5-Jan,19-Jan,2-Feb,16-Feb,2-Mar,16-Mar
 6-Apr,20-Apr,4-May,18-May,1-Jun,15-Jun
 6-Jul,20-Jul,2-Aug,16-Aug,7-Sep
 21-Sep,5-Oct,19-Oct,16-Nov,21-Dec</t>
  </si>
  <si>
    <t>4-Jan,18-Jan,1-Feb,15-Feb,1-Mar,15-Mar
 5-Apr,19-Apr,3-May,17-May,7-Jun,21-Jun
 5-Jul,19-Jul,2-Aug,16-Aug,6-Sep,20-Sep
  4-Oct,18-Oct,8-Nov,6-Dec</t>
  </si>
  <si>
    <t>10-Jan,24-Jan,14-Feb,28-Feb,14-Mar,28-Mar
 11-Apr,18-Apr,9-May,23-May,13-Jun,27-Jun
 11-Jul,25-Jul,8-Aug,22-Aug,12-Sep,26-Sep
 10-Oct,24-Oct,14-Nov,12-Dec</t>
  </si>
  <si>
    <t xml:space="preserve">UC wise Waste Disposal </t>
  </si>
  <si>
    <t>District: _________________</t>
  </si>
  <si>
    <t>Month: ___________________</t>
  </si>
  <si>
    <t>Name of Person Responsible</t>
  </si>
  <si>
    <t>Date/s of Waste Disposal</t>
  </si>
  <si>
    <t xml:space="preserve">Site of Waste Disposal </t>
  </si>
  <si>
    <t>Remarks</t>
  </si>
  <si>
    <t>Vaccinator</t>
  </si>
  <si>
    <t>15,30</t>
  </si>
  <si>
    <t>GRD Hothla</t>
  </si>
  <si>
    <t>Sehrish</t>
  </si>
  <si>
    <t>FSP</t>
  </si>
  <si>
    <t>THQ Kahuta</t>
  </si>
  <si>
    <t>Rab Nawaz</t>
  </si>
  <si>
    <t>W/S</t>
  </si>
  <si>
    <t xml:space="preserve">Khalid </t>
  </si>
  <si>
    <t>SP</t>
  </si>
  <si>
    <t>Nadeem</t>
  </si>
  <si>
    <t>M Husnain Naseem</t>
  </si>
  <si>
    <t>Dr Raja Maaz</t>
  </si>
  <si>
    <t xml:space="preserve">Dakhali </t>
  </si>
  <si>
    <t>City 1</t>
  </si>
  <si>
    <t>City 2</t>
  </si>
  <si>
    <t>City 3</t>
  </si>
  <si>
    <t xml:space="preserve">Khadiot </t>
  </si>
  <si>
    <t>Lehri</t>
  </si>
  <si>
    <t xml:space="preserve">Matore </t>
  </si>
  <si>
    <t>Atta Ur Rehman</t>
  </si>
  <si>
    <t>yes</t>
  </si>
  <si>
    <t>Sohail khalid</t>
  </si>
  <si>
    <t>District:__Rawalpindi ____________________</t>
  </si>
  <si>
    <t>M Suhail</t>
  </si>
  <si>
    <t xml:space="preserve">M Suhail </t>
  </si>
  <si>
    <t>421871/096352</t>
  </si>
  <si>
    <t>District: RAWALPINDI  ________________________</t>
  </si>
  <si>
    <t xml:space="preserve">Total Population: </t>
  </si>
  <si>
    <t>Use last full 2024 data</t>
  </si>
  <si>
    <t xml:space="preserve">Beor </t>
  </si>
  <si>
    <t xml:space="preserve">Dr Amber Rafique </t>
  </si>
  <si>
    <t>0320 7530070</t>
  </si>
  <si>
    <t>sania bano</t>
  </si>
  <si>
    <t>Dr. Hassan arsalan</t>
  </si>
  <si>
    <t>0332-9568566</t>
  </si>
  <si>
    <t>Dr. Adnan</t>
  </si>
  <si>
    <t>0302-4365028</t>
  </si>
  <si>
    <t>Doses of vaccine administered in 2024</t>
  </si>
  <si>
    <t>K-53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</si>
</sst>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dd/mm/yyyy"/>
  </numFmts>
  <fonts count="27" x14ac:knownFonts="1"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9"/>
      <color rgb="FF000000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rgb="FF000000"/>
      <name val="Times New Roman"/>
    </font>
    <font>
      <b/>
      <sz val="14"/>
      <color rgb="FF000000"/>
      <name val="Calibri"/>
    </font>
    <font>
      <sz val="11"/>
      <color rgb="FF333333"/>
      <name val="Arial"/>
    </font>
    <font>
      <sz val="10"/>
      <color rgb="FF000000"/>
      <name val="Arial Narrow"/>
    </font>
    <font>
      <sz val="12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Times New Roman"/>
    </font>
    <font>
      <b/>
      <u/>
      <sz val="11"/>
      <color rgb="FF000000"/>
      <name val="Calibri"/>
    </font>
    <font>
      <u/>
      <sz val="11"/>
      <color rgb="FF000000"/>
      <name val="Calibri"/>
    </font>
    <font>
      <i/>
      <sz val="11"/>
      <color rgb="FF000000"/>
      <name val="Calibri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2F2F2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33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 wrapText="1" readingOrder="1"/>
    </xf>
    <xf numFmtId="0" fontId="5" fillId="0" borderId="6" xfId="0" quotePrefix="1" applyFont="1" applyBorder="1" applyAlignment="1">
      <alignment horizontal="left" readingOrder="1"/>
    </xf>
    <xf numFmtId="0" fontId="3" fillId="2" borderId="6" xfId="0" applyFont="1" applyFill="1" applyBorder="1" applyAlignment="1">
      <alignment horizontal="center" readingOrder="1"/>
    </xf>
    <xf numFmtId="0" fontId="5" fillId="0" borderId="6" xfId="0" quotePrefix="1" applyFont="1" applyBorder="1" applyAlignment="1">
      <alignment horizontal="left" vertical="center" readingOrder="1"/>
    </xf>
    <xf numFmtId="0" fontId="5" fillId="3" borderId="6" xfId="0" quotePrefix="1" applyFont="1" applyFill="1" applyBorder="1" applyAlignment="1">
      <alignment horizontal="center" vertical="center" readingOrder="1"/>
    </xf>
    <xf numFmtId="164" fontId="3" fillId="0" borderId="6" xfId="0" applyNumberFormat="1" applyFont="1" applyBorder="1" applyAlignment="1">
      <alignment horizontal="center" readingOrder="1"/>
    </xf>
    <xf numFmtId="1" fontId="3" fillId="0" borderId="6" xfId="0" applyNumberFormat="1" applyFont="1" applyBorder="1" applyAlignment="1">
      <alignment horizontal="center" readingOrder="1"/>
    </xf>
    <xf numFmtId="0" fontId="3" fillId="0" borderId="6" xfId="0" applyFont="1" applyBorder="1" applyAlignment="1">
      <alignment horizontal="left" readingOrder="1"/>
    </xf>
    <xf numFmtId="0" fontId="3" fillId="0" borderId="6" xfId="0" applyFont="1" applyBorder="1" applyAlignment="1">
      <alignment horizontal="left" readingOrder="1"/>
    </xf>
    <xf numFmtId="1" fontId="6" fillId="0" borderId="7" xfId="1" applyNumberFormat="1" applyBorder="1" applyAlignment="1" applyProtection="1">
      <alignment horizontal="center"/>
    </xf>
    <xf numFmtId="0" fontId="5" fillId="3" borderId="6" xfId="0" applyFont="1" applyFill="1" applyBorder="1" applyAlignment="1">
      <alignment horizontal="center" vertical="center" readingOrder="1"/>
    </xf>
    <xf numFmtId="1" fontId="6" fillId="0" borderId="7" xfId="1" applyNumberFormat="1" applyBorder="1" applyAlignment="1" applyProtection="1">
      <alignment horizontal="center"/>
    </xf>
    <xf numFmtId="0" fontId="5" fillId="0" borderId="6" xfId="0" applyFont="1" applyBorder="1" applyAlignment="1">
      <alignment horizontal="left" readingOrder="1"/>
    </xf>
    <xf numFmtId="0" fontId="5" fillId="0" borderId="6" xfId="0" applyFont="1" applyBorder="1" applyAlignment="1">
      <alignment horizontal="left" vertical="center" readingOrder="1"/>
    </xf>
    <xf numFmtId="0" fontId="5" fillId="3" borderId="6" xfId="0" applyFont="1" applyFill="1" applyBorder="1" applyAlignment="1">
      <alignment horizontal="center" vertical="center" readingOrder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2" borderId="6" xfId="0" applyFont="1" applyFill="1" applyBorder="1" applyAlignment="1"/>
    <xf numFmtId="0" fontId="3" fillId="2" borderId="6" xfId="0" applyFont="1" applyFill="1" applyBorder="1" applyAlignment="1"/>
    <xf numFmtId="0" fontId="7" fillId="2" borderId="6" xfId="0" applyFont="1" applyFill="1" applyBorder="1" applyAlignment="1"/>
    <xf numFmtId="0" fontId="3" fillId="3" borderId="6" xfId="0" applyFont="1" applyFill="1" applyBorder="1" applyAlignment="1"/>
    <xf numFmtId="0" fontId="3" fillId="3" borderId="6" xfId="0" applyFont="1" applyFill="1" applyBorder="1" applyAlignment="1"/>
    <xf numFmtId="0" fontId="8" fillId="0" borderId="0" xfId="0" applyFont="1" applyAlignment="1"/>
    <xf numFmtId="0" fontId="3" fillId="3" borderId="6" xfId="0" applyFont="1" applyFill="1" applyBorder="1" applyAlignment="1"/>
    <xf numFmtId="0" fontId="3" fillId="0" borderId="6" xfId="0" applyFont="1" applyBorder="1" applyAlignment="1"/>
    <xf numFmtId="0" fontId="9" fillId="0" borderId="6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1" fillId="0" borderId="6" xfId="0" quotePrefix="1" applyFont="1" applyBorder="1" applyAlignment="1">
      <alignment horizontal="left" vertical="center"/>
    </xf>
    <xf numFmtId="1" fontId="3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0" fontId="12" fillId="0" borderId="0" xfId="0" applyFont="1" applyAlignment="1">
      <alignment vertical="center" wrapText="1"/>
    </xf>
    <xf numFmtId="0" fontId="1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/>
    <xf numFmtId="1" fontId="10" fillId="0" borderId="0" xfId="0" applyNumberFormat="1" applyFont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center"/>
    </xf>
    <xf numFmtId="1" fontId="13" fillId="0" borderId="6" xfId="0" applyNumberFormat="1" applyFont="1" applyBorder="1" applyAlignment="1">
      <alignment horizontal="center" vertical="center"/>
    </xf>
    <xf numFmtId="1" fontId="14" fillId="4" borderId="6" xfId="0" applyNumberFormat="1" applyFont="1" applyFill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/>
    </xf>
    <xf numFmtId="1" fontId="14" fillId="3" borderId="6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1" fontId="14" fillId="4" borderId="6" xfId="0" applyNumberFormat="1" applyFont="1" applyFill="1" applyBorder="1" applyAlignment="1">
      <alignment horizontal="center" vertical="center" wrapText="1"/>
    </xf>
    <xf numFmtId="1" fontId="14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16" fillId="3" borderId="6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8" fillId="0" borderId="0" xfId="0" applyFont="1" applyAlignment="1"/>
    <xf numFmtId="0" fontId="1" fillId="5" borderId="6" xfId="0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/>
    </xf>
    <xf numFmtId="3" fontId="3" fillId="2" borderId="6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/>
    <xf numFmtId="0" fontId="1" fillId="5" borderId="6" xfId="0" applyFont="1" applyFill="1" applyBorder="1" applyAlignment="1">
      <alignment horizontal="center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10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/>
    </xf>
    <xf numFmtId="0" fontId="18" fillId="0" borderId="4" xfId="0" applyFont="1" applyBorder="1" applyAlignment="1">
      <alignment horizontal="center"/>
    </xf>
    <xf numFmtId="0" fontId="17" fillId="0" borderId="15" xfId="0" applyFont="1" applyBorder="1" applyAlignment="1">
      <alignment horizontal="left"/>
    </xf>
    <xf numFmtId="0" fontId="18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left" wrapText="1"/>
    </xf>
    <xf numFmtId="0" fontId="3" fillId="5" borderId="6" xfId="0" applyFont="1" applyFill="1" applyBorder="1" applyAlignment="1"/>
    <xf numFmtId="0" fontId="3" fillId="5" borderId="6" xfId="0" applyFont="1" applyFill="1" applyBorder="1" applyAlignment="1"/>
    <xf numFmtId="0" fontId="18" fillId="5" borderId="15" xfId="0" applyFont="1" applyFill="1" applyBorder="1" applyAlignment="1">
      <alignment horizontal="center"/>
    </xf>
    <xf numFmtId="0" fontId="19" fillId="5" borderId="6" xfId="0" applyFont="1" applyFill="1" applyBorder="1" applyAlignment="1">
      <alignment vertical="center" wrapText="1"/>
    </xf>
    <xf numFmtId="0" fontId="18" fillId="5" borderId="4" xfId="0" applyFont="1" applyFill="1" applyBorder="1" applyAlignment="1">
      <alignment horizontal="center"/>
    </xf>
    <xf numFmtId="0" fontId="18" fillId="5" borderId="15" xfId="0" applyFont="1" applyFill="1" applyBorder="1" applyAlignment="1">
      <alignment horizontal="center" wrapText="1"/>
    </xf>
    <xf numFmtId="0" fontId="3" fillId="5" borderId="6" xfId="0" applyFont="1" applyFill="1" applyBorder="1">
      <alignment vertical="center"/>
    </xf>
    <xf numFmtId="0" fontId="18" fillId="5" borderId="16" xfId="0" applyFont="1" applyFill="1" applyBorder="1" applyAlignment="1">
      <alignment horizontal="center"/>
    </xf>
    <xf numFmtId="0" fontId="3" fillId="5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6" borderId="6" xfId="0" applyFont="1" applyFill="1" applyBorder="1" applyAlignment="1"/>
    <xf numFmtId="0" fontId="3" fillId="7" borderId="6" xfId="0" applyFont="1" applyFill="1" applyBorder="1">
      <alignment vertical="center"/>
    </xf>
    <xf numFmtId="0" fontId="3" fillId="6" borderId="6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7" xfId="0" applyFont="1" applyFill="1" applyBorder="1">
      <alignment vertical="center"/>
    </xf>
    <xf numFmtId="0" fontId="3" fillId="7" borderId="6" xfId="0" applyFont="1" applyFill="1" applyBorder="1" applyAlignment="1"/>
    <xf numFmtId="0" fontId="3" fillId="6" borderId="2" xfId="0" applyFont="1" applyFill="1" applyBorder="1" applyAlignment="1"/>
    <xf numFmtId="0" fontId="3" fillId="6" borderId="7" xfId="0" applyFont="1" applyFill="1" applyBorder="1" applyAlignment="1"/>
    <xf numFmtId="0" fontId="3" fillId="0" borderId="2" xfId="0" applyFont="1" applyBorder="1" applyAlignment="1"/>
    <xf numFmtId="0" fontId="3" fillId="0" borderId="7" xfId="0" applyFont="1" applyBorder="1" applyAlignment="1"/>
    <xf numFmtId="0" fontId="3" fillId="0" borderId="5" xfId="0" applyFont="1" applyBorder="1" applyAlignment="1"/>
    <xf numFmtId="165" fontId="3" fillId="0" borderId="6" xfId="0" applyNumberFormat="1" applyFont="1" applyBorder="1" applyAlignment="1">
      <alignment horizontal="center"/>
    </xf>
    <xf numFmtId="0" fontId="3" fillId="0" borderId="0" xfId="0" applyFont="1" applyAlignment="1"/>
    <xf numFmtId="0" fontId="2" fillId="2" borderId="6" xfId="0" applyFont="1" applyFill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/>
    <xf numFmtId="0" fontId="4" fillId="0" borderId="4" xfId="0" applyFont="1" applyBorder="1" applyAlignment="1"/>
    <xf numFmtId="0" fontId="1" fillId="0" borderId="1" xfId="0" applyFont="1" applyBorder="1" applyAlignment="1">
      <alignment horizontal="center" vertical="center" wrapText="1" readingOrder="1"/>
    </xf>
    <xf numFmtId="0" fontId="4" fillId="0" borderId="5" xfId="0" applyFont="1" applyBorder="1" applyAlignment="1"/>
    <xf numFmtId="0" fontId="1" fillId="0" borderId="2" xfId="0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1" xfId="0" applyFont="1" applyBorder="1" applyAlignment="1"/>
    <xf numFmtId="0" fontId="4" fillId="0" borderId="1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164" fontId="26" fillId="0" borderId="0" xfId="0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www.wps.cn/officeDocument/2020/cellImage" Target="NUL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5"/>
  <sheetViews>
    <sheetView zoomScale="67" workbookViewId="0">
      <selection activeCell="E14" sqref="E14"/>
    </sheetView>
  </sheetViews>
  <sheetFormatPr defaultColWidth="10" defaultRowHeight="15" customHeight="1" x14ac:dyDescent="0.3"/>
  <cols>
    <col min="1" max="1" width="10.6640625" customWidth="1"/>
    <col min="2" max="2" width="7" customWidth="1"/>
    <col min="3" max="3" width="16" customWidth="1"/>
    <col min="4" max="4" width="17" customWidth="1"/>
    <col min="5" max="5" width="14.77734375" customWidth="1"/>
    <col min="6" max="6" width="9" customWidth="1"/>
    <col min="7" max="7" width="9.109375" customWidth="1"/>
    <col min="8" max="8" width="7" customWidth="1"/>
    <col min="9" max="10" width="8.109375" customWidth="1"/>
    <col min="11" max="11" width="10.21875" customWidth="1"/>
    <col min="12" max="12" width="12.21875" customWidth="1"/>
    <col min="13" max="26" width="8.77734375" customWidth="1"/>
  </cols>
  <sheetData>
    <row r="1" spans="1:12" ht="14.4" x14ac:dyDescent="0.3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2" ht="14.4" x14ac:dyDescent="0.3">
      <c r="A2" s="113" t="s">
        <v>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2" ht="14.4" x14ac:dyDescent="0.3">
      <c r="A3" s="1" t="s">
        <v>2</v>
      </c>
      <c r="B3" s="2"/>
      <c r="C3" s="1"/>
      <c r="D3" s="3" t="s">
        <v>459</v>
      </c>
      <c r="E3" s="132">
        <f>E7+E8+E9+E10+E11+E13+E12+E14+E15+E16+E18+E17+E19+E20</f>
        <v>265120.53399999999</v>
      </c>
      <c r="F3" s="3"/>
      <c r="G3" s="2"/>
      <c r="H3" s="2"/>
      <c r="I3" s="2"/>
      <c r="J3" s="2"/>
      <c r="K3" s="2"/>
    </row>
    <row r="4" spans="1:12" ht="14.4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ht="14.4" x14ac:dyDescent="0.3">
      <c r="A5" s="118" t="s">
        <v>3</v>
      </c>
      <c r="B5" s="118" t="s">
        <v>4</v>
      </c>
      <c r="C5" s="118" t="s">
        <v>5</v>
      </c>
      <c r="D5" s="118" t="s">
        <v>6</v>
      </c>
      <c r="E5" s="118" t="s">
        <v>7</v>
      </c>
      <c r="F5" s="115" t="s">
        <v>8</v>
      </c>
      <c r="G5" s="116"/>
      <c r="H5" s="116"/>
      <c r="I5" s="116"/>
      <c r="J5" s="117"/>
      <c r="K5" s="118" t="s">
        <v>9</v>
      </c>
      <c r="L5" s="118" t="s">
        <v>10</v>
      </c>
    </row>
    <row r="6" spans="1:12" ht="28.8" x14ac:dyDescent="0.3">
      <c r="A6" s="119"/>
      <c r="B6" s="119"/>
      <c r="C6" s="119"/>
      <c r="D6" s="119"/>
      <c r="E6" s="119"/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119"/>
      <c r="L6" s="119"/>
    </row>
    <row r="7" spans="1:12" ht="19.5" customHeight="1" x14ac:dyDescent="0.3">
      <c r="A7" s="6" t="s">
        <v>16</v>
      </c>
      <c r="B7" s="7">
        <v>1</v>
      </c>
      <c r="C7" s="8" t="s">
        <v>461</v>
      </c>
      <c r="D7" s="9" t="s">
        <v>18</v>
      </c>
      <c r="E7" s="10">
        <v>25998</v>
      </c>
      <c r="F7" s="11">
        <f>E7*2.6/100</f>
        <v>675.94799999999998</v>
      </c>
      <c r="G7" s="11">
        <f>F7*94/100</f>
        <v>635.39112</v>
      </c>
      <c r="H7" s="11">
        <f>E7*0.16</f>
        <v>4159.68</v>
      </c>
      <c r="I7" s="11">
        <f>F7*1.02</f>
        <v>689.46695999999997</v>
      </c>
      <c r="J7" s="11">
        <f>E7*0.22</f>
        <v>5719.56</v>
      </c>
      <c r="K7" s="12">
        <v>22</v>
      </c>
      <c r="L7" s="13" t="s">
        <v>19</v>
      </c>
    </row>
    <row r="8" spans="1:12" ht="19.5" customHeight="1" x14ac:dyDescent="0.3">
      <c r="A8" s="6" t="s">
        <v>16</v>
      </c>
      <c r="B8" s="7">
        <v>2</v>
      </c>
      <c r="C8" s="8" t="s">
        <v>20</v>
      </c>
      <c r="D8" s="9" t="s">
        <v>21</v>
      </c>
      <c r="E8" s="14">
        <v>21913.223999999998</v>
      </c>
      <c r="F8" s="11">
        <f t="shared" ref="F8:F20" si="0">E8*2.6/100</f>
        <v>569.7438239999999</v>
      </c>
      <c r="G8" s="11">
        <f t="shared" ref="G8:G20" si="1">F8*94/100</f>
        <v>535.55919455999992</v>
      </c>
      <c r="H8" s="11">
        <f t="shared" ref="H8:H20" si="2">E8*0.16</f>
        <v>3506.1158399999999</v>
      </c>
      <c r="I8" s="11">
        <f t="shared" ref="I8:I20" si="3">F8*1.02</f>
        <v>581.1387004799999</v>
      </c>
      <c r="J8" s="11">
        <f t="shared" ref="J8:J20" si="4">E8*0.22</f>
        <v>4820.9092799999999</v>
      </c>
      <c r="K8" s="12">
        <v>22</v>
      </c>
      <c r="L8" s="13" t="s">
        <v>19</v>
      </c>
    </row>
    <row r="9" spans="1:12" ht="19.5" customHeight="1" x14ac:dyDescent="0.3">
      <c r="A9" s="6" t="s">
        <v>16</v>
      </c>
      <c r="B9" s="7">
        <v>3</v>
      </c>
      <c r="C9" s="8" t="s">
        <v>22</v>
      </c>
      <c r="D9" s="9" t="s">
        <v>23</v>
      </c>
      <c r="E9" s="14">
        <v>18705.948</v>
      </c>
      <c r="F9" s="11">
        <f t="shared" si="0"/>
        <v>486.354648</v>
      </c>
      <c r="G9" s="11">
        <f t="shared" si="1"/>
        <v>457.17336911999996</v>
      </c>
      <c r="H9" s="11">
        <f t="shared" si="2"/>
        <v>2992.9516800000001</v>
      </c>
      <c r="I9" s="11">
        <f t="shared" si="3"/>
        <v>496.08174095999999</v>
      </c>
      <c r="J9" s="11">
        <f t="shared" si="4"/>
        <v>4115.3085600000004</v>
      </c>
      <c r="K9" s="12">
        <v>22</v>
      </c>
      <c r="L9" s="13" t="s">
        <v>19</v>
      </c>
    </row>
    <row r="10" spans="1:12" ht="19.5" customHeight="1" x14ac:dyDescent="0.3">
      <c r="A10" s="6" t="s">
        <v>16</v>
      </c>
      <c r="B10" s="7">
        <v>4</v>
      </c>
      <c r="C10" s="8" t="s">
        <v>24</v>
      </c>
      <c r="D10" s="9" t="s">
        <v>25</v>
      </c>
      <c r="E10" s="14">
        <v>23663.58</v>
      </c>
      <c r="F10" s="11">
        <f t="shared" si="0"/>
        <v>615.25308000000007</v>
      </c>
      <c r="G10" s="11">
        <f t="shared" si="1"/>
        <v>578.33789520000005</v>
      </c>
      <c r="H10" s="11">
        <f t="shared" si="2"/>
        <v>3786.1728000000003</v>
      </c>
      <c r="I10" s="11">
        <f t="shared" si="3"/>
        <v>627.55814160000011</v>
      </c>
      <c r="J10" s="11">
        <f t="shared" si="4"/>
        <v>5205.9876000000004</v>
      </c>
      <c r="K10" s="12">
        <v>22</v>
      </c>
      <c r="L10" s="13" t="s">
        <v>19</v>
      </c>
    </row>
    <row r="11" spans="1:12" ht="19.5" customHeight="1" x14ac:dyDescent="0.3">
      <c r="A11" s="6" t="s">
        <v>16</v>
      </c>
      <c r="B11" s="7">
        <v>5</v>
      </c>
      <c r="C11" s="8" t="s">
        <v>26</v>
      </c>
      <c r="D11" s="9" t="s">
        <v>27</v>
      </c>
      <c r="E11" s="14">
        <v>23563.031999999999</v>
      </c>
      <c r="F11" s="11">
        <f t="shared" si="0"/>
        <v>612.63883199999998</v>
      </c>
      <c r="G11" s="11">
        <f t="shared" si="1"/>
        <v>575.88050208000004</v>
      </c>
      <c r="H11" s="11">
        <f t="shared" si="2"/>
        <v>3770.0851199999997</v>
      </c>
      <c r="I11" s="11">
        <f t="shared" si="3"/>
        <v>624.89160863999996</v>
      </c>
      <c r="J11" s="11">
        <f t="shared" si="4"/>
        <v>5183.8670400000001</v>
      </c>
      <c r="K11" s="12">
        <v>22</v>
      </c>
      <c r="L11" s="13" t="s">
        <v>28</v>
      </c>
    </row>
    <row r="12" spans="1:12" ht="19.5" customHeight="1" x14ac:dyDescent="0.3">
      <c r="A12" s="6" t="s">
        <v>16</v>
      </c>
      <c r="B12" s="7">
        <v>6</v>
      </c>
      <c r="C12" s="8" t="s">
        <v>29</v>
      </c>
      <c r="D12" s="9" t="s">
        <v>30</v>
      </c>
      <c r="E12" s="14">
        <v>24033.966</v>
      </c>
      <c r="F12" s="11">
        <f t="shared" si="0"/>
        <v>624.88311599999997</v>
      </c>
      <c r="G12" s="11">
        <f t="shared" si="1"/>
        <v>587.39012903999992</v>
      </c>
      <c r="H12" s="11">
        <f t="shared" si="2"/>
        <v>3845.4345600000001</v>
      </c>
      <c r="I12" s="11">
        <f t="shared" si="3"/>
        <v>637.38077831999999</v>
      </c>
      <c r="J12" s="11">
        <f t="shared" si="4"/>
        <v>5287.4725200000003</v>
      </c>
      <c r="K12" s="12">
        <v>22</v>
      </c>
      <c r="L12" s="13" t="s">
        <v>28</v>
      </c>
    </row>
    <row r="13" spans="1:12" ht="19.5" customHeight="1" x14ac:dyDescent="0.3">
      <c r="A13" s="6" t="s">
        <v>16</v>
      </c>
      <c r="B13" s="7">
        <v>7</v>
      </c>
      <c r="C13" s="8" t="s">
        <v>31</v>
      </c>
      <c r="D13" s="15" t="s">
        <v>470</v>
      </c>
      <c r="E13" s="10">
        <v>23287</v>
      </c>
      <c r="F13" s="11">
        <f t="shared" si="0"/>
        <v>605.46199999999999</v>
      </c>
      <c r="G13" s="11">
        <f t="shared" si="1"/>
        <v>569.13427999999999</v>
      </c>
      <c r="H13" s="11">
        <f t="shared" si="2"/>
        <v>3725.92</v>
      </c>
      <c r="I13" s="11">
        <f t="shared" si="3"/>
        <v>617.57123999999999</v>
      </c>
      <c r="J13" s="11">
        <f t="shared" si="4"/>
        <v>5123.1400000000003</v>
      </c>
      <c r="K13" s="12">
        <v>22</v>
      </c>
      <c r="L13" s="13" t="s">
        <v>28</v>
      </c>
    </row>
    <row r="14" spans="1:12" ht="19.5" customHeight="1" x14ac:dyDescent="0.3">
      <c r="A14" s="6" t="s">
        <v>16</v>
      </c>
      <c r="B14" s="7">
        <v>8</v>
      </c>
      <c r="C14" s="8" t="s">
        <v>32</v>
      </c>
      <c r="D14" s="9" t="s">
        <v>33</v>
      </c>
      <c r="E14" s="10">
        <v>14432</v>
      </c>
      <c r="F14" s="11">
        <f t="shared" si="0"/>
        <v>375.23200000000003</v>
      </c>
      <c r="G14" s="11">
        <f t="shared" si="1"/>
        <v>352.71808000000004</v>
      </c>
      <c r="H14" s="11">
        <f t="shared" si="2"/>
        <v>2309.12</v>
      </c>
      <c r="I14" s="11">
        <f t="shared" si="3"/>
        <v>382.73664000000002</v>
      </c>
      <c r="J14" s="11">
        <f t="shared" si="4"/>
        <v>3175.04</v>
      </c>
      <c r="K14" s="12">
        <v>22</v>
      </c>
      <c r="L14" s="13" t="s">
        <v>19</v>
      </c>
    </row>
    <row r="15" spans="1:12" ht="19.5" customHeight="1" x14ac:dyDescent="0.3">
      <c r="A15" s="6" t="s">
        <v>16</v>
      </c>
      <c r="B15" s="7">
        <v>9</v>
      </c>
      <c r="C15" s="8" t="s">
        <v>44</v>
      </c>
      <c r="D15" s="9" t="s">
        <v>45</v>
      </c>
      <c r="E15" s="10">
        <v>13750</v>
      </c>
      <c r="F15" s="11">
        <f t="shared" si="0"/>
        <v>357.5</v>
      </c>
      <c r="G15" s="11">
        <f t="shared" si="1"/>
        <v>336.05</v>
      </c>
      <c r="H15" s="11">
        <f t="shared" si="2"/>
        <v>2200</v>
      </c>
      <c r="I15" s="11">
        <f t="shared" si="3"/>
        <v>364.65000000000003</v>
      </c>
      <c r="J15" s="11">
        <f t="shared" si="4"/>
        <v>3025</v>
      </c>
      <c r="K15" s="12">
        <v>22</v>
      </c>
      <c r="L15" s="13" t="s">
        <v>19</v>
      </c>
    </row>
    <row r="16" spans="1:12" ht="19.5" customHeight="1" x14ac:dyDescent="0.3">
      <c r="A16" s="6" t="s">
        <v>16</v>
      </c>
      <c r="B16" s="7">
        <v>10</v>
      </c>
      <c r="C16" s="8" t="s">
        <v>35</v>
      </c>
      <c r="D16" s="9" t="s">
        <v>34</v>
      </c>
      <c r="E16" s="16">
        <v>14147.43</v>
      </c>
      <c r="F16" s="11">
        <f t="shared" si="0"/>
        <v>367.83317999999997</v>
      </c>
      <c r="G16" s="11">
        <f t="shared" si="1"/>
        <v>345.7631892</v>
      </c>
      <c r="H16" s="11">
        <f t="shared" si="2"/>
        <v>2263.5888</v>
      </c>
      <c r="I16" s="11">
        <f t="shared" si="3"/>
        <v>375.18984359999996</v>
      </c>
      <c r="J16" s="11">
        <f t="shared" si="4"/>
        <v>3112.4346</v>
      </c>
      <c r="K16" s="12">
        <v>22</v>
      </c>
      <c r="L16" s="13" t="s">
        <v>19</v>
      </c>
    </row>
    <row r="17" spans="1:12" ht="19.5" customHeight="1" x14ac:dyDescent="0.3">
      <c r="A17" s="8" t="s">
        <v>16</v>
      </c>
      <c r="B17" s="7">
        <v>11</v>
      </c>
      <c r="C17" s="8" t="s">
        <v>36</v>
      </c>
      <c r="D17" s="9" t="s">
        <v>37</v>
      </c>
      <c r="E17" s="16">
        <v>17737.403999999999</v>
      </c>
      <c r="F17" s="11">
        <f t="shared" si="0"/>
        <v>461.17250399999995</v>
      </c>
      <c r="G17" s="11">
        <f t="shared" si="1"/>
        <v>433.50215375999994</v>
      </c>
      <c r="H17" s="11">
        <f t="shared" si="2"/>
        <v>2837.9846399999997</v>
      </c>
      <c r="I17" s="11">
        <f t="shared" si="3"/>
        <v>470.39595407999997</v>
      </c>
      <c r="J17" s="11">
        <f t="shared" si="4"/>
        <v>3902.2288799999997</v>
      </c>
      <c r="K17" s="12">
        <v>22</v>
      </c>
      <c r="L17" s="13" t="s">
        <v>19</v>
      </c>
    </row>
    <row r="18" spans="1:12" ht="19.5" customHeight="1" x14ac:dyDescent="0.3">
      <c r="A18" s="6" t="s">
        <v>16</v>
      </c>
      <c r="B18" s="7">
        <v>12</v>
      </c>
      <c r="C18" s="8" t="s">
        <v>38</v>
      </c>
      <c r="D18" s="9" t="s">
        <v>39</v>
      </c>
      <c r="E18" s="16">
        <v>14534.232</v>
      </c>
      <c r="F18" s="11">
        <f t="shared" si="0"/>
        <v>377.89003200000002</v>
      </c>
      <c r="G18" s="11">
        <f t="shared" si="1"/>
        <v>355.21663008000002</v>
      </c>
      <c r="H18" s="11">
        <f t="shared" si="2"/>
        <v>2325.47712</v>
      </c>
      <c r="I18" s="11">
        <f t="shared" si="3"/>
        <v>385.44783264</v>
      </c>
      <c r="J18" s="11">
        <f t="shared" si="4"/>
        <v>3197.5310399999998</v>
      </c>
      <c r="K18" s="12">
        <v>22</v>
      </c>
      <c r="L18" s="13" t="s">
        <v>19</v>
      </c>
    </row>
    <row r="19" spans="1:12" ht="19.5" customHeight="1" x14ac:dyDescent="0.3">
      <c r="A19" s="6" t="s">
        <v>16</v>
      </c>
      <c r="B19" s="7">
        <v>13</v>
      </c>
      <c r="C19" s="8" t="s">
        <v>40</v>
      </c>
      <c r="D19" s="9" t="s">
        <v>41</v>
      </c>
      <c r="E19" s="16">
        <v>14522.946</v>
      </c>
      <c r="F19" s="11">
        <f t="shared" si="0"/>
        <v>377.59659599999998</v>
      </c>
      <c r="G19" s="11">
        <f t="shared" si="1"/>
        <v>354.94080023999993</v>
      </c>
      <c r="H19" s="11">
        <f t="shared" si="2"/>
        <v>2323.6713599999998</v>
      </c>
      <c r="I19" s="11">
        <f t="shared" si="3"/>
        <v>385.14852791999999</v>
      </c>
      <c r="J19" s="11">
        <f t="shared" si="4"/>
        <v>3195.0481199999999</v>
      </c>
      <c r="K19" s="12">
        <v>22</v>
      </c>
      <c r="L19" s="13" t="s">
        <v>19</v>
      </c>
    </row>
    <row r="20" spans="1:12" ht="19.5" customHeight="1" x14ac:dyDescent="0.3">
      <c r="A20" s="6" t="s">
        <v>16</v>
      </c>
      <c r="B20" s="7">
        <v>14</v>
      </c>
      <c r="C20" s="8" t="s">
        <v>42</v>
      </c>
      <c r="D20" s="9" t="s">
        <v>43</v>
      </c>
      <c r="E20" s="16">
        <v>14831.772000000001</v>
      </c>
      <c r="F20" s="11">
        <f t="shared" si="0"/>
        <v>385.62607200000008</v>
      </c>
      <c r="G20" s="11">
        <f t="shared" si="1"/>
        <v>362.48850768000005</v>
      </c>
      <c r="H20" s="11">
        <f t="shared" si="2"/>
        <v>2373.0835200000001</v>
      </c>
      <c r="I20" s="11">
        <f t="shared" si="3"/>
        <v>393.33859344000007</v>
      </c>
      <c r="J20" s="11">
        <f t="shared" si="4"/>
        <v>3262.9898400000002</v>
      </c>
      <c r="K20" s="12">
        <v>22</v>
      </c>
      <c r="L20" s="13" t="s">
        <v>19</v>
      </c>
    </row>
    <row r="21" spans="1:12" ht="19.5" customHeight="1" x14ac:dyDescent="0.3">
      <c r="A21" s="17"/>
      <c r="B21" s="7"/>
      <c r="C21" s="18"/>
      <c r="D21" s="19"/>
      <c r="E21" s="10"/>
      <c r="F21" s="11"/>
      <c r="G21" s="11"/>
      <c r="H21" s="11"/>
      <c r="I21" s="11"/>
      <c r="J21" s="11"/>
      <c r="K21" s="12"/>
      <c r="L21" s="13"/>
    </row>
    <row r="22" spans="1:12" ht="15.75" customHeight="1" x14ac:dyDescent="0.3"/>
    <row r="23" spans="1:12" ht="15.75" customHeight="1" x14ac:dyDescent="0.3"/>
    <row r="24" spans="1:12" ht="15.75" customHeight="1" x14ac:dyDescent="0.3"/>
    <row r="25" spans="1:12" ht="15.75" customHeight="1" x14ac:dyDescent="0.3"/>
    <row r="26" spans="1:12" ht="15.75" customHeight="1" x14ac:dyDescent="0.3"/>
    <row r="27" spans="1:12" ht="15.75" customHeight="1" x14ac:dyDescent="0.3"/>
    <row r="28" spans="1:12" ht="15.75" customHeight="1" x14ac:dyDescent="0.3"/>
    <row r="29" spans="1:12" ht="15.75" customHeight="1" x14ac:dyDescent="0.3"/>
    <row r="30" spans="1:12" ht="15.75" customHeight="1" x14ac:dyDescent="0.3"/>
    <row r="31" spans="1:12" ht="15.75" customHeight="1" x14ac:dyDescent="0.3"/>
    <row r="32" spans="1:1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</sheetData>
  <mergeCells count="10">
    <mergeCell ref="A1:K1"/>
    <mergeCell ref="A2:K2"/>
    <mergeCell ref="F5:J5"/>
    <mergeCell ref="K5:K6"/>
    <mergeCell ref="L5:L6"/>
    <mergeCell ref="A5:A6"/>
    <mergeCell ref="E5:E6"/>
    <mergeCell ref="D5:D6"/>
    <mergeCell ref="C5:C6"/>
    <mergeCell ref="B5:B6"/>
  </mergeCells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17"/>
  <sheetViews>
    <sheetView topLeftCell="B4" zoomScale="67" workbookViewId="0">
      <selection activeCell="C8" sqref="C8"/>
    </sheetView>
  </sheetViews>
  <sheetFormatPr defaultColWidth="13" defaultRowHeight="15" customHeight="1" x14ac:dyDescent="0.3"/>
  <cols>
    <col min="1" max="1" width="8.77734375" customWidth="1"/>
    <col min="2" max="2" width="7.5546875" customWidth="1"/>
    <col min="3" max="3" width="23.77734375" customWidth="1"/>
    <col min="4" max="4" width="20.44140625" customWidth="1"/>
    <col min="5" max="5" width="16.44140625" customWidth="1"/>
    <col min="6" max="6" width="11.88671875" customWidth="1"/>
    <col min="7" max="7" width="11.109375" customWidth="1"/>
    <col min="8" max="8" width="10.77734375" customWidth="1"/>
    <col min="9" max="9" width="11.5546875" customWidth="1"/>
    <col min="10" max="26" width="8.77734375" customWidth="1"/>
  </cols>
  <sheetData>
    <row r="1" spans="2:19" ht="14.4" x14ac:dyDescent="0.3">
      <c r="B1" s="113" t="s">
        <v>328</v>
      </c>
      <c r="C1" s="114"/>
      <c r="D1" s="114"/>
      <c r="E1" s="114"/>
      <c r="F1" s="114"/>
      <c r="G1" s="114"/>
      <c r="H1" s="114"/>
      <c r="I1" s="114"/>
      <c r="J1" s="3"/>
      <c r="K1" s="3"/>
      <c r="L1" s="3"/>
      <c r="M1" s="3"/>
    </row>
    <row r="2" spans="2:19" ht="15.6" x14ac:dyDescent="0.3">
      <c r="B2" s="113" t="s">
        <v>278</v>
      </c>
      <c r="C2" s="114"/>
      <c r="D2" s="114"/>
      <c r="E2" s="114"/>
      <c r="F2" s="114"/>
      <c r="G2" s="114"/>
      <c r="H2" s="114"/>
      <c r="I2" s="114"/>
      <c r="J2" s="3"/>
      <c r="K2" s="3"/>
      <c r="L2" s="3"/>
      <c r="M2" s="33"/>
      <c r="N2" s="33"/>
      <c r="O2" s="33"/>
      <c r="P2" s="33"/>
      <c r="Q2" s="33"/>
      <c r="R2" s="33"/>
    </row>
    <row r="3" spans="2:19" ht="15.6" x14ac:dyDescent="0.3">
      <c r="S3" s="34"/>
    </row>
    <row r="4" spans="2:19" ht="28.8" x14ac:dyDescent="0.3">
      <c r="B4" s="35" t="s">
        <v>4</v>
      </c>
      <c r="C4" s="36" t="s">
        <v>5</v>
      </c>
      <c r="D4" s="36" t="s">
        <v>255</v>
      </c>
      <c r="E4" s="36" t="s">
        <v>256</v>
      </c>
      <c r="F4" s="36" t="s">
        <v>258</v>
      </c>
      <c r="G4" s="36" t="s">
        <v>259</v>
      </c>
      <c r="H4" s="36" t="s">
        <v>260</v>
      </c>
      <c r="I4" s="36" t="s">
        <v>275</v>
      </c>
      <c r="S4" s="34"/>
    </row>
    <row r="5" spans="2:19" ht="15.6" x14ac:dyDescent="0.3">
      <c r="B5" s="38">
        <v>1</v>
      </c>
      <c r="C5" s="44" t="s">
        <v>17</v>
      </c>
      <c r="D5" s="21" t="s">
        <v>329</v>
      </c>
      <c r="E5" s="31" t="s">
        <v>330</v>
      </c>
      <c r="F5" s="21" t="s">
        <v>272</v>
      </c>
      <c r="G5" s="21">
        <v>4</v>
      </c>
      <c r="H5" s="31">
        <v>2.6</v>
      </c>
      <c r="I5" s="21">
        <v>1</v>
      </c>
      <c r="S5" s="34"/>
    </row>
    <row r="6" spans="2:19" ht="15.6" x14ac:dyDescent="0.3">
      <c r="B6" s="38">
        <v>2</v>
      </c>
      <c r="C6" s="44" t="s">
        <v>20</v>
      </c>
      <c r="D6" s="21" t="s">
        <v>329</v>
      </c>
      <c r="E6" s="31" t="s">
        <v>330</v>
      </c>
      <c r="F6" s="21" t="s">
        <v>272</v>
      </c>
      <c r="G6" s="21">
        <v>4</v>
      </c>
      <c r="H6" s="31">
        <v>2.6</v>
      </c>
      <c r="I6" s="21">
        <v>1</v>
      </c>
      <c r="S6" s="42"/>
    </row>
    <row r="7" spans="2:19" ht="15.6" x14ac:dyDescent="0.3">
      <c r="B7" s="38">
        <v>3</v>
      </c>
      <c r="C7" s="44" t="s">
        <v>22</v>
      </c>
      <c r="D7" s="21" t="s">
        <v>329</v>
      </c>
      <c r="E7" s="31" t="s">
        <v>330</v>
      </c>
      <c r="F7" s="21" t="s">
        <v>272</v>
      </c>
      <c r="G7" s="21">
        <v>4</v>
      </c>
      <c r="H7" s="31">
        <v>2.6</v>
      </c>
      <c r="I7" s="21">
        <v>1</v>
      </c>
      <c r="S7" s="42"/>
    </row>
    <row r="8" spans="2:19" ht="15.6" x14ac:dyDescent="0.3">
      <c r="B8" s="38">
        <v>4</v>
      </c>
      <c r="C8" s="44" t="s">
        <v>24</v>
      </c>
      <c r="D8" s="21" t="s">
        <v>329</v>
      </c>
      <c r="E8" s="31" t="s">
        <v>330</v>
      </c>
      <c r="F8" s="21" t="s">
        <v>272</v>
      </c>
      <c r="G8" s="21">
        <v>4</v>
      </c>
      <c r="H8" s="31">
        <v>2.6</v>
      </c>
      <c r="I8" s="21">
        <v>1</v>
      </c>
      <c r="S8" s="42"/>
    </row>
    <row r="9" spans="2:19" ht="15.6" x14ac:dyDescent="0.3">
      <c r="B9" s="38">
        <v>5</v>
      </c>
      <c r="C9" s="44" t="s">
        <v>26</v>
      </c>
      <c r="D9" s="21" t="s">
        <v>329</v>
      </c>
      <c r="E9" s="31" t="s">
        <v>330</v>
      </c>
      <c r="F9" s="21" t="s">
        <v>272</v>
      </c>
      <c r="G9" s="21">
        <v>4</v>
      </c>
      <c r="H9" s="31">
        <v>2.6</v>
      </c>
      <c r="I9" s="21">
        <v>1</v>
      </c>
      <c r="S9" s="42"/>
    </row>
    <row r="10" spans="2:19" ht="15.6" x14ac:dyDescent="0.3">
      <c r="B10" s="38">
        <v>6</v>
      </c>
      <c r="C10" s="44" t="s">
        <v>29</v>
      </c>
      <c r="D10" s="21" t="s">
        <v>329</v>
      </c>
      <c r="E10" s="31" t="s">
        <v>330</v>
      </c>
      <c r="F10" s="21" t="s">
        <v>272</v>
      </c>
      <c r="G10" s="21">
        <v>4</v>
      </c>
      <c r="H10" s="31">
        <v>2.6</v>
      </c>
      <c r="I10" s="21">
        <v>1</v>
      </c>
      <c r="S10" s="42"/>
    </row>
    <row r="11" spans="2:19" ht="15.6" x14ac:dyDescent="0.3">
      <c r="B11" s="38">
        <v>7</v>
      </c>
      <c r="C11" s="44" t="s">
        <v>31</v>
      </c>
      <c r="D11" s="21" t="s">
        <v>329</v>
      </c>
      <c r="E11" s="31" t="s">
        <v>330</v>
      </c>
      <c r="F11" s="21" t="s">
        <v>272</v>
      </c>
      <c r="G11" s="21">
        <v>4</v>
      </c>
      <c r="H11" s="31">
        <v>2.6</v>
      </c>
      <c r="I11" s="21">
        <v>1</v>
      </c>
      <c r="S11" s="42"/>
    </row>
    <row r="12" spans="2:19" ht="15.6" x14ac:dyDescent="0.3">
      <c r="B12" s="38">
        <v>8</v>
      </c>
      <c r="C12" s="44" t="s">
        <v>32</v>
      </c>
      <c r="D12" s="21" t="s">
        <v>329</v>
      </c>
      <c r="E12" s="31" t="s">
        <v>330</v>
      </c>
      <c r="F12" s="21" t="s">
        <v>272</v>
      </c>
      <c r="G12" s="21">
        <v>4</v>
      </c>
      <c r="H12" s="31">
        <v>2.6</v>
      </c>
      <c r="I12" s="21">
        <v>1</v>
      </c>
      <c r="S12" s="42"/>
    </row>
    <row r="13" spans="2:19" ht="15.6" x14ac:dyDescent="0.3">
      <c r="B13" s="38">
        <v>9</v>
      </c>
      <c r="C13" s="44" t="s">
        <v>44</v>
      </c>
      <c r="D13" s="21" t="s">
        <v>329</v>
      </c>
      <c r="E13" s="31" t="s">
        <v>330</v>
      </c>
      <c r="F13" s="21" t="s">
        <v>272</v>
      </c>
      <c r="G13" s="21">
        <v>4</v>
      </c>
      <c r="H13" s="31">
        <v>2.6</v>
      </c>
      <c r="I13" s="21">
        <v>1</v>
      </c>
      <c r="S13" s="42"/>
    </row>
    <row r="14" spans="2:19" ht="15.6" x14ac:dyDescent="0.3">
      <c r="B14" s="38">
        <v>10</v>
      </c>
      <c r="C14" s="44" t="s">
        <v>35</v>
      </c>
      <c r="D14" s="21" t="s">
        <v>329</v>
      </c>
      <c r="E14" s="31" t="s">
        <v>330</v>
      </c>
      <c r="F14" s="21" t="s">
        <v>272</v>
      </c>
      <c r="G14" s="21">
        <v>4</v>
      </c>
      <c r="H14" s="31">
        <v>2.6</v>
      </c>
      <c r="I14" s="21">
        <v>1</v>
      </c>
      <c r="S14" s="42"/>
    </row>
    <row r="15" spans="2:19" ht="14.4" x14ac:dyDescent="0.3">
      <c r="B15" s="38">
        <v>11</v>
      </c>
      <c r="C15" s="44" t="s">
        <v>36</v>
      </c>
      <c r="D15" s="21" t="s">
        <v>329</v>
      </c>
      <c r="E15" s="31" t="s">
        <v>330</v>
      </c>
      <c r="F15" s="21" t="s">
        <v>272</v>
      </c>
      <c r="G15" s="21">
        <v>4</v>
      </c>
      <c r="H15" s="31">
        <v>2.6</v>
      </c>
      <c r="I15" s="21">
        <v>1</v>
      </c>
    </row>
    <row r="16" spans="2:19" ht="14.4" x14ac:dyDescent="0.3">
      <c r="B16" s="38">
        <v>12</v>
      </c>
      <c r="C16" s="44" t="s">
        <v>38</v>
      </c>
      <c r="D16" s="21" t="s">
        <v>329</v>
      </c>
      <c r="E16" s="31" t="s">
        <v>330</v>
      </c>
      <c r="F16" s="21" t="s">
        <v>272</v>
      </c>
      <c r="G16" s="21">
        <v>4</v>
      </c>
      <c r="H16" s="31">
        <v>2.6</v>
      </c>
      <c r="I16" s="21">
        <v>1</v>
      </c>
    </row>
    <row r="17" spans="2:9" ht="14.4" x14ac:dyDescent="0.3">
      <c r="B17" s="38">
        <v>13</v>
      </c>
      <c r="C17" s="44" t="s">
        <v>40</v>
      </c>
      <c r="D17" s="21" t="s">
        <v>329</v>
      </c>
      <c r="E17" s="31" t="s">
        <v>330</v>
      </c>
      <c r="F17" s="21" t="s">
        <v>272</v>
      </c>
      <c r="G17" s="21">
        <v>4</v>
      </c>
      <c r="H17" s="31">
        <v>2.6</v>
      </c>
      <c r="I17" s="21">
        <v>1</v>
      </c>
    </row>
    <row r="18" spans="2:9" ht="14.4" x14ac:dyDescent="0.3">
      <c r="B18" s="38">
        <v>14</v>
      </c>
      <c r="C18" s="44" t="s">
        <v>42</v>
      </c>
      <c r="D18" s="21" t="s">
        <v>329</v>
      </c>
      <c r="E18" s="31" t="s">
        <v>330</v>
      </c>
      <c r="F18" s="21" t="s">
        <v>272</v>
      </c>
      <c r="G18" s="21">
        <v>4</v>
      </c>
      <c r="H18" s="31">
        <v>2.6</v>
      </c>
      <c r="I18" s="21">
        <v>1</v>
      </c>
    </row>
    <row r="19" spans="2:9" ht="14.4" x14ac:dyDescent="0.3">
      <c r="B19" s="38"/>
      <c r="C19" s="44"/>
      <c r="D19" s="21"/>
      <c r="E19" s="31"/>
      <c r="F19" s="21"/>
      <c r="G19" s="21"/>
      <c r="H19" s="31"/>
      <c r="I19" s="21"/>
    </row>
    <row r="20" spans="2:9" ht="15.75" customHeight="1" x14ac:dyDescent="0.3"/>
    <row r="21" spans="2:9" ht="15.75" customHeight="1" x14ac:dyDescent="0.3"/>
    <row r="22" spans="2:9" ht="15.75" customHeight="1" x14ac:dyDescent="0.3"/>
    <row r="23" spans="2:9" ht="15.75" customHeight="1" x14ac:dyDescent="0.3"/>
    <row r="24" spans="2:9" ht="15.75" customHeight="1" x14ac:dyDescent="0.3"/>
    <row r="25" spans="2:9" ht="15.75" customHeight="1" x14ac:dyDescent="0.3"/>
    <row r="26" spans="2:9" ht="15.75" customHeight="1" x14ac:dyDescent="0.3"/>
    <row r="27" spans="2:9" ht="15.75" customHeight="1" x14ac:dyDescent="0.3"/>
    <row r="28" spans="2:9" ht="15.75" customHeight="1" x14ac:dyDescent="0.3"/>
    <row r="29" spans="2:9" ht="15.75" customHeight="1" x14ac:dyDescent="0.3"/>
    <row r="30" spans="2:9" ht="15.75" customHeight="1" x14ac:dyDescent="0.3"/>
    <row r="31" spans="2:9" ht="15.75" customHeight="1" x14ac:dyDescent="0.3"/>
    <row r="32" spans="2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</sheetData>
  <mergeCells count="2">
    <mergeCell ref="B1:I1"/>
    <mergeCell ref="B2:I2"/>
  </mergeCells>
  <pageMargins left="0.7" right="0.7" top="0.75" bottom="0.75" header="0" footer="0"/>
  <pageSetup paperSize="9"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74"/>
  <sheetViews>
    <sheetView topLeftCell="D1" zoomScale="60" workbookViewId="0">
      <selection activeCell="B19" sqref="B19"/>
    </sheetView>
  </sheetViews>
  <sheetFormatPr defaultColWidth="13" defaultRowHeight="15" customHeight="1" x14ac:dyDescent="0.3"/>
  <cols>
    <col min="1" max="1" width="8.77734375" customWidth="1"/>
    <col min="2" max="2" width="7.5546875" customWidth="1"/>
    <col min="3" max="3" width="23.77734375" customWidth="1"/>
    <col min="4" max="4" width="20.44140625" customWidth="1"/>
    <col min="5" max="5" width="16.44140625" customWidth="1"/>
    <col min="6" max="6" width="11.88671875" customWidth="1"/>
    <col min="7" max="7" width="11.109375" customWidth="1"/>
    <col min="8" max="8" width="11.5546875" customWidth="1"/>
    <col min="9" max="26" width="8.77734375" customWidth="1"/>
  </cols>
  <sheetData>
    <row r="1" spans="2:18" ht="14.4" x14ac:dyDescent="0.3">
      <c r="B1" s="113" t="s">
        <v>331</v>
      </c>
      <c r="C1" s="114"/>
      <c r="D1" s="114"/>
      <c r="E1" s="114"/>
      <c r="F1" s="114"/>
      <c r="G1" s="114"/>
      <c r="H1" s="114"/>
      <c r="I1" s="3"/>
      <c r="J1" s="3"/>
      <c r="K1" s="3"/>
      <c r="L1" s="3"/>
    </row>
    <row r="2" spans="2:18" ht="15.6" x14ac:dyDescent="0.3">
      <c r="B2" s="113" t="s">
        <v>278</v>
      </c>
      <c r="C2" s="114"/>
      <c r="D2" s="114"/>
      <c r="E2" s="114"/>
      <c r="F2" s="114"/>
      <c r="G2" s="114"/>
      <c r="H2" s="114"/>
      <c r="I2" s="3"/>
      <c r="J2" s="3"/>
      <c r="K2" s="3"/>
      <c r="L2" s="33"/>
      <c r="M2" s="33"/>
      <c r="N2" s="33"/>
      <c r="O2" s="33"/>
      <c r="P2" s="33"/>
      <c r="Q2" s="33"/>
    </row>
    <row r="3" spans="2:18" ht="15.6" x14ac:dyDescent="0.3">
      <c r="R3" s="34"/>
    </row>
    <row r="4" spans="2:18" ht="28.8" x14ac:dyDescent="0.3">
      <c r="B4" s="61" t="s">
        <v>4</v>
      </c>
      <c r="C4" s="36" t="s">
        <v>5</v>
      </c>
      <c r="D4" s="36" t="s">
        <v>255</v>
      </c>
      <c r="E4" s="36" t="s">
        <v>256</v>
      </c>
      <c r="F4" s="36" t="s">
        <v>258</v>
      </c>
      <c r="G4" s="36" t="s">
        <v>259</v>
      </c>
      <c r="H4" s="36" t="s">
        <v>275</v>
      </c>
      <c r="R4" s="34"/>
    </row>
    <row r="5" spans="2:18" ht="15.6" x14ac:dyDescent="0.3">
      <c r="B5" s="64">
        <v>1</v>
      </c>
      <c r="C5" s="44" t="s">
        <v>17</v>
      </c>
      <c r="D5" s="24" t="s">
        <v>62</v>
      </c>
      <c r="E5" s="24" t="s">
        <v>62</v>
      </c>
      <c r="F5" s="24" t="s">
        <v>62</v>
      </c>
      <c r="G5" s="24" t="s">
        <v>62</v>
      </c>
      <c r="H5" s="24">
        <v>1</v>
      </c>
      <c r="R5" s="34"/>
    </row>
    <row r="6" spans="2:18" ht="15.6" x14ac:dyDescent="0.3">
      <c r="B6" s="64">
        <v>2</v>
      </c>
      <c r="C6" s="44" t="s">
        <v>20</v>
      </c>
      <c r="D6" s="24" t="s">
        <v>62</v>
      </c>
      <c r="E6" s="24" t="s">
        <v>62</v>
      </c>
      <c r="F6" s="24" t="s">
        <v>62</v>
      </c>
      <c r="G6" s="24" t="s">
        <v>62</v>
      </c>
      <c r="H6" s="24">
        <v>1</v>
      </c>
      <c r="R6" s="42"/>
    </row>
    <row r="7" spans="2:18" ht="15.6" x14ac:dyDescent="0.3">
      <c r="B7" s="64">
        <v>3</v>
      </c>
      <c r="C7" s="44" t="s">
        <v>22</v>
      </c>
      <c r="D7" s="24" t="s">
        <v>62</v>
      </c>
      <c r="E7" s="24" t="s">
        <v>62</v>
      </c>
      <c r="F7" s="24" t="s">
        <v>62</v>
      </c>
      <c r="G7" s="24" t="s">
        <v>62</v>
      </c>
      <c r="H7" s="24">
        <v>1</v>
      </c>
      <c r="R7" s="42"/>
    </row>
    <row r="8" spans="2:18" ht="15.6" x14ac:dyDescent="0.3">
      <c r="B8" s="64">
        <v>4</v>
      </c>
      <c r="C8" s="44" t="s">
        <v>24</v>
      </c>
      <c r="D8" s="24" t="s">
        <v>62</v>
      </c>
      <c r="E8" s="24" t="s">
        <v>62</v>
      </c>
      <c r="F8" s="24" t="s">
        <v>62</v>
      </c>
      <c r="G8" s="24" t="s">
        <v>62</v>
      </c>
      <c r="H8" s="24">
        <v>1</v>
      </c>
      <c r="R8" s="42"/>
    </row>
    <row r="9" spans="2:18" ht="15.6" x14ac:dyDescent="0.3">
      <c r="B9" s="64">
        <v>5</v>
      </c>
      <c r="C9" s="44" t="s">
        <v>26</v>
      </c>
      <c r="D9" s="24" t="s">
        <v>62</v>
      </c>
      <c r="E9" s="24" t="s">
        <v>62</v>
      </c>
      <c r="F9" s="24" t="s">
        <v>62</v>
      </c>
      <c r="G9" s="24" t="s">
        <v>62</v>
      </c>
      <c r="H9" s="24">
        <v>1</v>
      </c>
      <c r="R9" s="42"/>
    </row>
    <row r="10" spans="2:18" ht="15.6" x14ac:dyDescent="0.3">
      <c r="B10" s="64">
        <v>6</v>
      </c>
      <c r="C10" s="44" t="s">
        <v>29</v>
      </c>
      <c r="D10" s="24" t="s">
        <v>62</v>
      </c>
      <c r="E10" s="24" t="s">
        <v>62</v>
      </c>
      <c r="F10" s="24" t="s">
        <v>62</v>
      </c>
      <c r="G10" s="24" t="s">
        <v>62</v>
      </c>
      <c r="H10" s="24">
        <v>1</v>
      </c>
      <c r="R10" s="42"/>
    </row>
    <row r="11" spans="2:18" ht="15.6" x14ac:dyDescent="0.3">
      <c r="B11" s="64">
        <v>7</v>
      </c>
      <c r="C11" s="44" t="s">
        <v>31</v>
      </c>
      <c r="D11" s="24" t="s">
        <v>62</v>
      </c>
      <c r="E11" s="24" t="s">
        <v>62</v>
      </c>
      <c r="F11" s="24" t="s">
        <v>62</v>
      </c>
      <c r="G11" s="24" t="s">
        <v>62</v>
      </c>
      <c r="H11" s="24">
        <v>1</v>
      </c>
      <c r="R11" s="42"/>
    </row>
    <row r="12" spans="2:18" ht="15.6" x14ac:dyDescent="0.3">
      <c r="B12" s="64">
        <v>8</v>
      </c>
      <c r="C12" s="44" t="s">
        <v>32</v>
      </c>
      <c r="D12" s="24" t="s">
        <v>62</v>
      </c>
      <c r="E12" s="24" t="s">
        <v>62</v>
      </c>
      <c r="F12" s="24" t="s">
        <v>62</v>
      </c>
      <c r="G12" s="24" t="s">
        <v>62</v>
      </c>
      <c r="H12" s="24">
        <v>1</v>
      </c>
      <c r="R12" s="42"/>
    </row>
    <row r="13" spans="2:18" ht="15.6" x14ac:dyDescent="0.3">
      <c r="B13" s="64">
        <v>9</v>
      </c>
      <c r="C13" s="44" t="s">
        <v>44</v>
      </c>
      <c r="D13" s="24" t="s">
        <v>62</v>
      </c>
      <c r="E13" s="24" t="s">
        <v>62</v>
      </c>
      <c r="F13" s="24" t="s">
        <v>62</v>
      </c>
      <c r="G13" s="24" t="s">
        <v>62</v>
      </c>
      <c r="H13" s="24">
        <v>1</v>
      </c>
      <c r="R13" s="42"/>
    </row>
    <row r="14" spans="2:18" ht="15.6" x14ac:dyDescent="0.3">
      <c r="B14" s="64">
        <v>10</v>
      </c>
      <c r="C14" s="44" t="s">
        <v>35</v>
      </c>
      <c r="D14" s="24" t="s">
        <v>62</v>
      </c>
      <c r="E14" s="24" t="s">
        <v>62</v>
      </c>
      <c r="F14" s="24" t="s">
        <v>62</v>
      </c>
      <c r="G14" s="24" t="s">
        <v>62</v>
      </c>
      <c r="H14" s="24">
        <v>1</v>
      </c>
      <c r="R14" s="42"/>
    </row>
    <row r="15" spans="2:18" ht="14.4" x14ac:dyDescent="0.3">
      <c r="B15" s="64">
        <v>11</v>
      </c>
      <c r="C15" s="44" t="s">
        <v>36</v>
      </c>
      <c r="D15" s="24" t="s">
        <v>62</v>
      </c>
      <c r="E15" s="24" t="s">
        <v>62</v>
      </c>
      <c r="F15" s="24" t="s">
        <v>62</v>
      </c>
      <c r="G15" s="24" t="s">
        <v>62</v>
      </c>
      <c r="H15" s="24">
        <v>1</v>
      </c>
    </row>
    <row r="16" spans="2:18" ht="14.4" x14ac:dyDescent="0.3">
      <c r="B16" s="64">
        <v>12</v>
      </c>
      <c r="C16" s="44" t="s">
        <v>38</v>
      </c>
      <c r="D16" s="24" t="s">
        <v>62</v>
      </c>
      <c r="E16" s="24" t="s">
        <v>62</v>
      </c>
      <c r="F16" s="24" t="s">
        <v>62</v>
      </c>
      <c r="G16" s="24" t="s">
        <v>62</v>
      </c>
      <c r="H16" s="24">
        <v>1</v>
      </c>
    </row>
    <row r="17" spans="2:8" ht="14.4" x14ac:dyDescent="0.3">
      <c r="B17" s="64">
        <v>13</v>
      </c>
      <c r="C17" s="44" t="s">
        <v>40</v>
      </c>
      <c r="D17" s="24" t="s">
        <v>62</v>
      </c>
      <c r="E17" s="24" t="s">
        <v>62</v>
      </c>
      <c r="F17" s="24" t="s">
        <v>62</v>
      </c>
      <c r="G17" s="24" t="s">
        <v>62</v>
      </c>
      <c r="H17" s="24">
        <v>1</v>
      </c>
    </row>
    <row r="18" spans="2:8" ht="14.4" x14ac:dyDescent="0.3">
      <c r="B18" s="64">
        <v>14</v>
      </c>
      <c r="C18" s="44" t="s">
        <v>42</v>
      </c>
      <c r="D18" s="24" t="s">
        <v>62</v>
      </c>
      <c r="E18" s="24" t="s">
        <v>62</v>
      </c>
      <c r="F18" s="24" t="s">
        <v>62</v>
      </c>
      <c r="G18" s="24" t="s">
        <v>62</v>
      </c>
      <c r="H18" s="24">
        <v>1</v>
      </c>
    </row>
    <row r="19" spans="2:8" ht="14.4" x14ac:dyDescent="0.3">
      <c r="B19" s="64"/>
      <c r="C19" s="44"/>
      <c r="D19" s="24"/>
      <c r="E19" s="24"/>
      <c r="F19" s="24"/>
      <c r="G19" s="24"/>
      <c r="H19" s="24"/>
    </row>
    <row r="20" spans="2:8" ht="15.75" customHeight="1" x14ac:dyDescent="0.3"/>
    <row r="21" spans="2:8" ht="15.75" customHeight="1" x14ac:dyDescent="0.3"/>
    <row r="22" spans="2:8" ht="15.75" customHeight="1" x14ac:dyDescent="0.3"/>
    <row r="23" spans="2:8" ht="15.75" customHeight="1" x14ac:dyDescent="0.3"/>
    <row r="24" spans="2:8" ht="15.75" customHeight="1" x14ac:dyDescent="0.3"/>
    <row r="25" spans="2:8" ht="15.75" customHeight="1" x14ac:dyDescent="0.3"/>
    <row r="26" spans="2:8" ht="15.75" customHeight="1" x14ac:dyDescent="0.3"/>
    <row r="27" spans="2:8" ht="15.75" customHeight="1" x14ac:dyDescent="0.3"/>
    <row r="28" spans="2:8" ht="15.75" customHeight="1" x14ac:dyDescent="0.3"/>
    <row r="29" spans="2:8" ht="15.75" customHeight="1" x14ac:dyDescent="0.3"/>
    <row r="30" spans="2:8" ht="15.75" customHeight="1" x14ac:dyDescent="0.3"/>
    <row r="31" spans="2:8" ht="15.75" customHeight="1" x14ac:dyDescent="0.3"/>
    <row r="32" spans="2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</sheetData>
  <mergeCells count="2">
    <mergeCell ref="B1:H1"/>
    <mergeCell ref="B2:H2"/>
  </mergeCells>
  <pageMargins left="0.7" right="0.7" top="0.75" bottom="0.75" header="0" footer="0"/>
  <pageSetup paperSize="9" fitToWidth="0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23"/>
  <sheetViews>
    <sheetView topLeftCell="D1" zoomScale="55" workbookViewId="0">
      <selection activeCell="H19" sqref="H19"/>
    </sheetView>
  </sheetViews>
  <sheetFormatPr defaultColWidth="13" defaultRowHeight="15" customHeight="1" x14ac:dyDescent="0.3"/>
  <cols>
    <col min="1" max="1" width="8.77734375" customWidth="1"/>
    <col min="2" max="2" width="7.5546875" customWidth="1"/>
    <col min="3" max="3" width="23.77734375" customWidth="1"/>
    <col min="4" max="4" width="20.44140625" customWidth="1"/>
    <col min="5" max="5" width="16.44140625" customWidth="1"/>
    <col min="6" max="6" width="11.88671875" customWidth="1"/>
    <col min="7" max="7" width="11.109375" customWidth="1"/>
    <col min="8" max="8" width="10.77734375" customWidth="1"/>
    <col min="9" max="9" width="11.5546875" customWidth="1"/>
    <col min="10" max="26" width="8.77734375" customWidth="1"/>
  </cols>
  <sheetData>
    <row r="1" spans="2:20" ht="14.4" x14ac:dyDescent="0.3">
      <c r="B1" s="113" t="s">
        <v>332</v>
      </c>
      <c r="C1" s="114"/>
      <c r="D1" s="114"/>
      <c r="E1" s="114"/>
      <c r="F1" s="114"/>
      <c r="G1" s="114"/>
      <c r="H1" s="114"/>
      <c r="I1" s="114"/>
      <c r="J1" s="3"/>
      <c r="K1" s="3"/>
      <c r="L1" s="3"/>
      <c r="M1" s="3"/>
    </row>
    <row r="2" spans="2:20" ht="15.6" x14ac:dyDescent="0.3">
      <c r="B2" s="113" t="s">
        <v>278</v>
      </c>
      <c r="C2" s="114"/>
      <c r="D2" s="114"/>
      <c r="E2" s="114"/>
      <c r="F2" s="114"/>
      <c r="G2" s="114"/>
      <c r="H2" s="114"/>
      <c r="I2" s="114"/>
      <c r="J2" s="3"/>
      <c r="K2" s="3"/>
      <c r="L2" s="3"/>
      <c r="M2" s="33"/>
      <c r="N2" s="33"/>
      <c r="O2" s="33"/>
      <c r="P2" s="33"/>
      <c r="Q2" s="33"/>
      <c r="R2" s="33"/>
    </row>
    <row r="3" spans="2:20" ht="15.6" x14ac:dyDescent="0.3">
      <c r="S3" s="34"/>
    </row>
    <row r="4" spans="2:20" ht="28.8" x14ac:dyDescent="0.3">
      <c r="B4" s="61" t="s">
        <v>4</v>
      </c>
      <c r="C4" s="36" t="s">
        <v>5</v>
      </c>
      <c r="D4" s="36" t="s">
        <v>255</v>
      </c>
      <c r="E4" s="36" t="s">
        <v>256</v>
      </c>
      <c r="F4" s="36" t="s">
        <v>258</v>
      </c>
      <c r="G4" s="36" t="s">
        <v>280</v>
      </c>
      <c r="H4" s="36" t="s">
        <v>259</v>
      </c>
      <c r="I4" s="36" t="s">
        <v>275</v>
      </c>
      <c r="S4" s="34"/>
    </row>
    <row r="5" spans="2:20" ht="15.6" x14ac:dyDescent="0.3">
      <c r="B5" s="64">
        <v>1</v>
      </c>
      <c r="C5" s="44" t="s">
        <v>17</v>
      </c>
      <c r="D5" s="21" t="s">
        <v>333</v>
      </c>
      <c r="E5" s="21" t="s">
        <v>334</v>
      </c>
      <c r="F5" s="21" t="s">
        <v>276</v>
      </c>
      <c r="G5" s="21">
        <v>3115</v>
      </c>
      <c r="H5" s="24">
        <v>1</v>
      </c>
      <c r="I5" s="24">
        <v>0</v>
      </c>
      <c r="T5" s="34"/>
    </row>
    <row r="6" spans="2:20" ht="15.6" x14ac:dyDescent="0.3">
      <c r="B6" s="64">
        <v>2</v>
      </c>
      <c r="C6" s="44" t="s">
        <v>20</v>
      </c>
      <c r="D6" s="21" t="s">
        <v>333</v>
      </c>
      <c r="E6" s="21" t="s">
        <v>334</v>
      </c>
      <c r="F6" s="21" t="s">
        <v>276</v>
      </c>
      <c r="G6" s="21">
        <v>3115</v>
      </c>
      <c r="H6" s="24">
        <v>1</v>
      </c>
      <c r="I6" s="24">
        <v>0</v>
      </c>
      <c r="T6" s="42"/>
    </row>
    <row r="7" spans="2:20" ht="15.6" x14ac:dyDescent="0.3">
      <c r="B7" s="64">
        <v>3</v>
      </c>
      <c r="C7" s="44" t="s">
        <v>22</v>
      </c>
      <c r="D7" s="21" t="s">
        <v>333</v>
      </c>
      <c r="E7" s="21" t="s">
        <v>334</v>
      </c>
      <c r="F7" s="21" t="s">
        <v>276</v>
      </c>
      <c r="G7" s="21">
        <v>3115</v>
      </c>
      <c r="H7" s="24">
        <v>1</v>
      </c>
      <c r="I7" s="24">
        <v>0</v>
      </c>
      <c r="T7" s="42"/>
    </row>
    <row r="8" spans="2:20" ht="15.6" x14ac:dyDescent="0.3">
      <c r="B8" s="64">
        <v>4</v>
      </c>
      <c r="C8" s="44" t="s">
        <v>24</v>
      </c>
      <c r="D8" s="24" t="s">
        <v>62</v>
      </c>
      <c r="E8" s="24"/>
      <c r="F8" s="24"/>
      <c r="G8" s="24"/>
      <c r="H8" s="24">
        <v>0</v>
      </c>
      <c r="I8" s="24">
        <v>1</v>
      </c>
      <c r="T8" s="42"/>
    </row>
    <row r="9" spans="2:20" ht="15.6" x14ac:dyDescent="0.3">
      <c r="B9" s="64"/>
      <c r="C9" s="44" t="s">
        <v>26</v>
      </c>
      <c r="D9" s="24" t="s">
        <v>62</v>
      </c>
      <c r="E9" s="24"/>
      <c r="F9" s="24"/>
      <c r="G9" s="24"/>
      <c r="H9" s="24">
        <v>0</v>
      </c>
      <c r="I9" s="24">
        <v>1</v>
      </c>
      <c r="T9" s="42"/>
    </row>
    <row r="10" spans="2:20" ht="15.6" x14ac:dyDescent="0.3">
      <c r="B10" s="64">
        <v>5</v>
      </c>
      <c r="C10" s="44" t="s">
        <v>29</v>
      </c>
      <c r="D10" s="24" t="s">
        <v>62</v>
      </c>
      <c r="E10" s="24"/>
      <c r="F10" s="24"/>
      <c r="G10" s="24"/>
      <c r="H10" s="24">
        <v>0</v>
      </c>
      <c r="I10" s="24">
        <v>1</v>
      </c>
      <c r="T10" s="42"/>
    </row>
    <row r="11" spans="2:20" ht="15.6" x14ac:dyDescent="0.3">
      <c r="B11" s="64">
        <v>6</v>
      </c>
      <c r="C11" s="44" t="s">
        <v>31</v>
      </c>
      <c r="D11" s="24" t="s">
        <v>62</v>
      </c>
      <c r="E11" s="24"/>
      <c r="F11" s="24"/>
      <c r="G11" s="24"/>
      <c r="H11" s="24">
        <v>0</v>
      </c>
      <c r="I11" s="24">
        <v>1</v>
      </c>
      <c r="T11" s="42"/>
    </row>
    <row r="12" spans="2:20" ht="15.6" x14ac:dyDescent="0.3">
      <c r="B12" s="64">
        <v>7</v>
      </c>
      <c r="C12" s="44" t="s">
        <v>32</v>
      </c>
      <c r="D12" s="21" t="s">
        <v>333</v>
      </c>
      <c r="E12" s="21" t="s">
        <v>334</v>
      </c>
      <c r="F12" s="21" t="s">
        <v>276</v>
      </c>
      <c r="G12" s="21">
        <v>3115</v>
      </c>
      <c r="H12" s="24">
        <v>1</v>
      </c>
      <c r="I12" s="24">
        <v>0</v>
      </c>
      <c r="T12" s="42"/>
    </row>
    <row r="13" spans="2:20" ht="15.6" x14ac:dyDescent="0.3">
      <c r="B13" s="64">
        <v>8</v>
      </c>
      <c r="C13" s="44" t="s">
        <v>44</v>
      </c>
      <c r="D13" s="24" t="s">
        <v>62</v>
      </c>
      <c r="E13" s="24"/>
      <c r="F13" s="24"/>
      <c r="G13" s="24"/>
      <c r="H13" s="24">
        <v>0</v>
      </c>
      <c r="I13" s="24">
        <v>1</v>
      </c>
      <c r="T13" s="42"/>
    </row>
    <row r="14" spans="2:20" ht="15.6" x14ac:dyDescent="0.3">
      <c r="B14" s="64">
        <v>9</v>
      </c>
      <c r="C14" s="44" t="s">
        <v>35</v>
      </c>
      <c r="D14" s="24" t="s">
        <v>62</v>
      </c>
      <c r="E14" s="24"/>
      <c r="F14" s="24"/>
      <c r="G14" s="24"/>
      <c r="H14" s="24">
        <v>0</v>
      </c>
      <c r="I14" s="24">
        <v>1</v>
      </c>
      <c r="T14" s="42"/>
    </row>
    <row r="15" spans="2:20" ht="14.4" x14ac:dyDescent="0.3">
      <c r="B15" s="64">
        <v>10</v>
      </c>
      <c r="C15" s="44" t="s">
        <v>36</v>
      </c>
      <c r="D15" s="21" t="s">
        <v>333</v>
      </c>
      <c r="E15" s="21" t="s">
        <v>334</v>
      </c>
      <c r="F15" s="21" t="s">
        <v>276</v>
      </c>
      <c r="G15" s="21">
        <v>3115</v>
      </c>
      <c r="H15" s="24">
        <v>1</v>
      </c>
      <c r="I15" s="24">
        <v>1</v>
      </c>
    </row>
    <row r="16" spans="2:20" ht="14.4" x14ac:dyDescent="0.3">
      <c r="B16" s="64">
        <v>11</v>
      </c>
      <c r="C16" s="44" t="s">
        <v>38</v>
      </c>
      <c r="D16" s="21" t="s">
        <v>333</v>
      </c>
      <c r="E16" s="21" t="s">
        <v>334</v>
      </c>
      <c r="F16" s="21" t="s">
        <v>276</v>
      </c>
      <c r="G16" s="21">
        <v>3115</v>
      </c>
      <c r="H16" s="24">
        <v>1</v>
      </c>
      <c r="I16" s="24">
        <v>0</v>
      </c>
    </row>
    <row r="17" spans="2:9" ht="14.4" x14ac:dyDescent="0.3">
      <c r="B17" s="64">
        <v>12</v>
      </c>
      <c r="C17" s="44" t="s">
        <v>40</v>
      </c>
      <c r="D17" s="24" t="s">
        <v>62</v>
      </c>
      <c r="E17" s="24"/>
      <c r="F17" s="24"/>
      <c r="G17" s="24"/>
      <c r="H17" s="24">
        <v>0</v>
      </c>
      <c r="I17" s="24">
        <v>1</v>
      </c>
    </row>
    <row r="18" spans="2:9" ht="14.4" x14ac:dyDescent="0.3">
      <c r="B18" s="64">
        <v>13</v>
      </c>
      <c r="C18" s="44" t="s">
        <v>42</v>
      </c>
      <c r="D18" s="21" t="s">
        <v>333</v>
      </c>
      <c r="E18" s="21" t="s">
        <v>334</v>
      </c>
      <c r="F18" s="31" t="s">
        <v>335</v>
      </c>
      <c r="G18" s="21">
        <v>3115</v>
      </c>
      <c r="H18" s="24">
        <v>1</v>
      </c>
      <c r="I18" s="24">
        <v>0</v>
      </c>
    </row>
    <row r="19" spans="2:9" ht="14.4" x14ac:dyDescent="0.3">
      <c r="B19" s="64">
        <v>14</v>
      </c>
      <c r="C19" s="44"/>
      <c r="D19" s="24"/>
      <c r="E19" s="24"/>
      <c r="F19" s="24"/>
      <c r="G19" s="24"/>
      <c r="H19" s="24"/>
      <c r="I19" s="24"/>
    </row>
    <row r="20" spans="2:9" ht="15.75" customHeight="1" x14ac:dyDescent="0.3"/>
    <row r="21" spans="2:9" ht="15.75" customHeight="1" x14ac:dyDescent="0.3"/>
    <row r="22" spans="2:9" ht="15.75" customHeight="1" x14ac:dyDescent="0.3"/>
    <row r="23" spans="2:9" ht="15.75" customHeight="1" x14ac:dyDescent="0.3"/>
    <row r="24" spans="2:9" ht="15.75" customHeight="1" x14ac:dyDescent="0.3"/>
    <row r="25" spans="2:9" ht="15.75" customHeight="1" x14ac:dyDescent="0.3"/>
    <row r="26" spans="2:9" ht="15.75" customHeight="1" x14ac:dyDescent="0.3"/>
    <row r="27" spans="2:9" ht="15.75" customHeight="1" x14ac:dyDescent="0.3"/>
    <row r="28" spans="2:9" ht="15.75" customHeight="1" x14ac:dyDescent="0.3"/>
    <row r="29" spans="2:9" ht="15.75" customHeight="1" x14ac:dyDescent="0.3"/>
    <row r="30" spans="2:9" ht="15.75" customHeight="1" x14ac:dyDescent="0.3"/>
    <row r="31" spans="2:9" ht="15.75" customHeight="1" x14ac:dyDescent="0.3"/>
    <row r="32" spans="2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</sheetData>
  <mergeCells count="2">
    <mergeCell ref="B1:I1"/>
    <mergeCell ref="B2:I2"/>
  </mergeCells>
  <pageMargins left="0.7" right="0.7" top="0.75" bottom="0.75" header="0" footer="0"/>
  <pageSetup paperSize="9"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7"/>
  <sheetViews>
    <sheetView topLeftCell="B1" zoomScale="62" workbookViewId="0">
      <selection activeCell="H16" sqref="H16"/>
    </sheetView>
  </sheetViews>
  <sheetFormatPr defaultColWidth="13" defaultRowHeight="15" customHeight="1" x14ac:dyDescent="0.3"/>
  <cols>
    <col min="1" max="1" width="8.77734375" hidden="1" customWidth="1"/>
    <col min="2" max="2" width="8.109375" customWidth="1"/>
    <col min="3" max="3" width="20.6640625" customWidth="1"/>
    <col min="4" max="4" width="11.5546875" customWidth="1"/>
    <col min="5" max="6" width="9.77734375" customWidth="1"/>
    <col min="7" max="7" width="10.109375" customWidth="1"/>
    <col min="8" max="8" width="12" customWidth="1"/>
    <col min="9" max="9" width="12.5546875" customWidth="1"/>
    <col min="10" max="10" width="11.88671875" customWidth="1"/>
    <col min="11" max="11" width="11" customWidth="1"/>
    <col min="12" max="12" width="11.109375" customWidth="1"/>
    <col min="13" max="13" width="14" customWidth="1"/>
    <col min="14" max="14" width="13" customWidth="1"/>
    <col min="15" max="16" width="12.5546875" customWidth="1"/>
    <col min="17" max="26" width="8.77734375" customWidth="1"/>
  </cols>
  <sheetData>
    <row r="1" spans="2:18" ht="30" customHeight="1" x14ac:dyDescent="0.3">
      <c r="B1" s="121" t="s">
        <v>336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2:18" ht="25.2" customHeight="1" x14ac:dyDescent="0.3">
      <c r="C2" s="131" t="s">
        <v>460</v>
      </c>
      <c r="D2" s="131"/>
    </row>
    <row r="3" spans="2:18" ht="33.6" customHeight="1" x14ac:dyDescent="0.3">
      <c r="B3" s="125" t="s">
        <v>4</v>
      </c>
      <c r="C3" s="124" t="s">
        <v>5</v>
      </c>
      <c r="D3" s="124" t="s">
        <v>337</v>
      </c>
      <c r="E3" s="123" t="s">
        <v>469</v>
      </c>
      <c r="F3" s="116"/>
      <c r="G3" s="117"/>
      <c r="H3" s="123" t="s">
        <v>338</v>
      </c>
      <c r="I3" s="116"/>
      <c r="J3" s="117"/>
      <c r="K3" s="123" t="s">
        <v>339</v>
      </c>
      <c r="L3" s="117"/>
      <c r="M3" s="123" t="s">
        <v>340</v>
      </c>
      <c r="N3" s="117"/>
      <c r="O3" s="123" t="s">
        <v>341</v>
      </c>
      <c r="P3" s="117"/>
      <c r="Q3" s="124" t="s">
        <v>342</v>
      </c>
      <c r="R3" s="124" t="s">
        <v>343</v>
      </c>
    </row>
    <row r="4" spans="2:18" ht="28.8" x14ac:dyDescent="0.3">
      <c r="B4" s="126"/>
      <c r="C4" s="128"/>
      <c r="D4" s="119"/>
      <c r="E4" s="36" t="s">
        <v>344</v>
      </c>
      <c r="F4" s="36" t="s">
        <v>345</v>
      </c>
      <c r="G4" s="36" t="s">
        <v>346</v>
      </c>
      <c r="H4" s="36" t="s">
        <v>347</v>
      </c>
      <c r="I4" s="36" t="s">
        <v>348</v>
      </c>
      <c r="J4" s="36" t="s">
        <v>349</v>
      </c>
      <c r="K4" s="36" t="s">
        <v>350</v>
      </c>
      <c r="L4" s="36" t="s">
        <v>351</v>
      </c>
      <c r="M4" s="36" t="s">
        <v>352</v>
      </c>
      <c r="N4" s="36" t="s">
        <v>353</v>
      </c>
      <c r="O4" s="36" t="s">
        <v>354</v>
      </c>
      <c r="P4" s="36" t="s">
        <v>355</v>
      </c>
      <c r="Q4" s="119"/>
      <c r="R4" s="119"/>
    </row>
    <row r="5" spans="2:18" ht="14.4" x14ac:dyDescent="0.3">
      <c r="B5" s="127"/>
      <c r="C5" s="119"/>
      <c r="D5" s="69" t="s">
        <v>356</v>
      </c>
      <c r="E5" s="69" t="s">
        <v>357</v>
      </c>
      <c r="F5" s="69" t="s">
        <v>358</v>
      </c>
      <c r="G5" s="69" t="s">
        <v>359</v>
      </c>
      <c r="H5" s="69" t="s">
        <v>360</v>
      </c>
      <c r="I5" s="69" t="s">
        <v>361</v>
      </c>
      <c r="J5" s="69" t="s">
        <v>362</v>
      </c>
      <c r="K5" s="69" t="s">
        <v>363</v>
      </c>
      <c r="L5" s="69" t="s">
        <v>364</v>
      </c>
      <c r="M5" s="69" t="s">
        <v>365</v>
      </c>
      <c r="N5" s="69" t="s">
        <v>366</v>
      </c>
      <c r="O5" s="69" t="s">
        <v>367</v>
      </c>
      <c r="P5" s="69" t="s">
        <v>368</v>
      </c>
      <c r="Q5" s="69" t="s">
        <v>323</v>
      </c>
      <c r="R5" s="69" t="s">
        <v>369</v>
      </c>
    </row>
    <row r="6" spans="2:18" ht="14.4" x14ac:dyDescent="0.3">
      <c r="B6" s="64">
        <v>1</v>
      </c>
      <c r="C6" s="44" t="str">
        <f>Demographics!C7</f>
        <v>Beor</v>
      </c>
      <c r="D6" s="70">
        <v>661</v>
      </c>
      <c r="E6" s="71">
        <v>648</v>
      </c>
      <c r="F6" s="71">
        <v>645</v>
      </c>
      <c r="G6" s="71">
        <v>647</v>
      </c>
      <c r="H6" s="70">
        <f t="shared" ref="H6" si="0">E6/D6*100</f>
        <v>98.033282904689869</v>
      </c>
      <c r="I6" s="70">
        <f t="shared" ref="I6" si="1">F6*100/D6</f>
        <v>97.579425113464453</v>
      </c>
      <c r="J6" s="70">
        <f t="shared" ref="J6" si="2">G6*100/D6</f>
        <v>97.881996974281392</v>
      </c>
      <c r="K6" s="70">
        <f t="shared" ref="K6" si="3">D6-F6</f>
        <v>16</v>
      </c>
      <c r="L6" s="70">
        <f t="shared" ref="L6" si="4">D6-G6</f>
        <v>14</v>
      </c>
      <c r="M6" s="70">
        <f t="shared" ref="M6" si="5">(E6-F6)*100/E6</f>
        <v>0.46296296296296297</v>
      </c>
      <c r="N6" s="70">
        <f t="shared" ref="N6" si="6">(E6-G6)*100/E6</f>
        <v>0.15432098765432098</v>
      </c>
      <c r="O6" s="38" t="str">
        <f t="shared" ref="O6" si="7">IF(H6&gt;79,"Y",IF(H6=0,"Nill","N"))</f>
        <v>Y</v>
      </c>
      <c r="P6" s="38" t="str">
        <f t="shared" ref="P6" si="8">IF(M6&gt;10,"N","Y")</f>
        <v>Y</v>
      </c>
      <c r="Q6" s="38" t="str">
        <f t="shared" ref="Q6" si="9">IF((AND(O6="y",P6="y")),"1",IF((AND(O6="y",P6="n")),"2",IF((AND(O6="n",P6="y")),"3","4")))</f>
        <v>1</v>
      </c>
      <c r="R6" s="24"/>
    </row>
    <row r="7" spans="2:18" ht="14.4" x14ac:dyDescent="0.3">
      <c r="B7" s="64">
        <v>2</v>
      </c>
      <c r="C7" s="44" t="str">
        <f>Demographics!C8</f>
        <v>Dakhali</v>
      </c>
      <c r="D7" s="70">
        <v>557</v>
      </c>
      <c r="E7" s="71">
        <v>540</v>
      </c>
      <c r="F7" s="71">
        <v>536</v>
      </c>
      <c r="G7" s="71">
        <v>537</v>
      </c>
      <c r="H7" s="70">
        <f t="shared" ref="H7:H19" si="10">E7/D7*100</f>
        <v>96.94793536804309</v>
      </c>
      <c r="I7" s="70">
        <f t="shared" ref="I7:I19" si="11">F7*100/D7</f>
        <v>96.229802513464989</v>
      </c>
      <c r="J7" s="70">
        <f t="shared" ref="J7:J19" si="12">G7*100/D7</f>
        <v>96.409335727109521</v>
      </c>
      <c r="K7" s="70">
        <f t="shared" ref="K7:K19" si="13">D7-F7</f>
        <v>21</v>
      </c>
      <c r="L7" s="70">
        <f t="shared" ref="L7:L19" si="14">D7-G7</f>
        <v>20</v>
      </c>
      <c r="M7" s="70">
        <f t="shared" ref="M7:M19" si="15">(E7-F7)*100/E7</f>
        <v>0.7407407407407407</v>
      </c>
      <c r="N7" s="70">
        <f t="shared" ref="N7:N19" si="16">(E7-G7)*100/E7</f>
        <v>0.55555555555555558</v>
      </c>
      <c r="O7" s="57" t="str">
        <f t="shared" ref="O7:O19" si="17">IF(H7&gt;79,"Y",IF(H7=0,"Nill","N"))</f>
        <v>Y</v>
      </c>
      <c r="P7" s="57" t="str">
        <f t="shared" ref="P7:P19" si="18">IF(M7&gt;10,"N","Y")</f>
        <v>Y</v>
      </c>
      <c r="Q7" s="57" t="str">
        <f t="shared" ref="Q7:Q19" si="19">IF((AND(O7="y",P7="y")),"1",IF((AND(O7="y",P7="n")),"2",IF((AND(O7="n",P7="y")),"3","4")))</f>
        <v>1</v>
      </c>
      <c r="R7" s="24"/>
    </row>
    <row r="8" spans="2:18" ht="14.4" x14ac:dyDescent="0.3">
      <c r="B8" s="64">
        <v>3</v>
      </c>
      <c r="C8" s="44" t="str">
        <f>Demographics!C9</f>
        <v>Doberan Khurd</v>
      </c>
      <c r="D8" s="70">
        <v>474</v>
      </c>
      <c r="E8" s="71">
        <v>473</v>
      </c>
      <c r="F8" s="71">
        <v>466</v>
      </c>
      <c r="G8" s="71">
        <v>468</v>
      </c>
      <c r="H8" s="70">
        <f t="shared" si="10"/>
        <v>99.789029535864984</v>
      </c>
      <c r="I8" s="70">
        <f t="shared" si="11"/>
        <v>98.312236286919827</v>
      </c>
      <c r="J8" s="70">
        <f t="shared" si="12"/>
        <v>98.734177215189874</v>
      </c>
      <c r="K8" s="70">
        <f t="shared" si="13"/>
        <v>8</v>
      </c>
      <c r="L8" s="70">
        <f t="shared" si="14"/>
        <v>6</v>
      </c>
      <c r="M8" s="70">
        <f t="shared" si="15"/>
        <v>1.4799154334038056</v>
      </c>
      <c r="N8" s="70">
        <f t="shared" si="16"/>
        <v>1.0570824524312896</v>
      </c>
      <c r="O8" s="57" t="str">
        <f t="shared" si="17"/>
        <v>Y</v>
      </c>
      <c r="P8" s="57" t="str">
        <f t="shared" si="18"/>
        <v>Y</v>
      </c>
      <c r="Q8" s="57" t="str">
        <f t="shared" si="19"/>
        <v>1</v>
      </c>
      <c r="R8" s="24"/>
    </row>
    <row r="9" spans="2:18" ht="14.4" x14ac:dyDescent="0.3">
      <c r="B9" s="64">
        <v>4</v>
      </c>
      <c r="C9" s="44" t="str">
        <f>Demographics!C10</f>
        <v>Hothla</v>
      </c>
      <c r="D9" s="70">
        <v>639</v>
      </c>
      <c r="E9" s="71">
        <v>590</v>
      </c>
      <c r="F9" s="71">
        <v>573</v>
      </c>
      <c r="G9" s="71">
        <v>576</v>
      </c>
      <c r="H9" s="70">
        <f t="shared" si="10"/>
        <v>92.331768388106411</v>
      </c>
      <c r="I9" s="70">
        <f t="shared" si="11"/>
        <v>89.671361502347423</v>
      </c>
      <c r="J9" s="70">
        <f t="shared" si="12"/>
        <v>90.140845070422529</v>
      </c>
      <c r="K9" s="70">
        <f t="shared" si="13"/>
        <v>66</v>
      </c>
      <c r="L9" s="70">
        <f t="shared" si="14"/>
        <v>63</v>
      </c>
      <c r="M9" s="70">
        <f t="shared" si="15"/>
        <v>2.8813559322033897</v>
      </c>
      <c r="N9" s="70">
        <f t="shared" si="16"/>
        <v>2.3728813559322033</v>
      </c>
      <c r="O9" s="57" t="str">
        <f t="shared" si="17"/>
        <v>Y</v>
      </c>
      <c r="P9" s="57" t="str">
        <f t="shared" si="18"/>
        <v>Y</v>
      </c>
      <c r="Q9" s="57" t="str">
        <f t="shared" si="19"/>
        <v>1</v>
      </c>
      <c r="R9" s="24"/>
    </row>
    <row r="10" spans="2:18" ht="14.4" x14ac:dyDescent="0.3">
      <c r="B10" s="64">
        <v>5</v>
      </c>
      <c r="C10" s="44" t="str">
        <f>Demographics!C11</f>
        <v>Kahuta City 01</v>
      </c>
      <c r="D10" s="70">
        <v>612</v>
      </c>
      <c r="E10" s="71">
        <v>597</v>
      </c>
      <c r="F10" s="71">
        <v>594</v>
      </c>
      <c r="G10" s="71">
        <v>592</v>
      </c>
      <c r="H10" s="70">
        <f t="shared" si="10"/>
        <v>97.549019607843135</v>
      </c>
      <c r="I10" s="70">
        <f t="shared" si="11"/>
        <v>97.058823529411768</v>
      </c>
      <c r="J10" s="70">
        <f t="shared" si="12"/>
        <v>96.732026143790847</v>
      </c>
      <c r="K10" s="70">
        <f t="shared" si="13"/>
        <v>18</v>
      </c>
      <c r="L10" s="70">
        <f t="shared" si="14"/>
        <v>20</v>
      </c>
      <c r="M10" s="70">
        <f t="shared" si="15"/>
        <v>0.50251256281407031</v>
      </c>
      <c r="N10" s="70">
        <f t="shared" si="16"/>
        <v>0.83752093802345062</v>
      </c>
      <c r="O10" s="57" t="str">
        <f t="shared" si="17"/>
        <v>Y</v>
      </c>
      <c r="P10" s="57" t="str">
        <f t="shared" si="18"/>
        <v>Y</v>
      </c>
      <c r="Q10" s="57" t="str">
        <f t="shared" si="19"/>
        <v>1</v>
      </c>
      <c r="R10" s="24"/>
    </row>
    <row r="11" spans="2:18" ht="14.4" x14ac:dyDescent="0.3">
      <c r="B11" s="64">
        <v>6</v>
      </c>
      <c r="C11" s="44" t="str">
        <f>Demographics!C12</f>
        <v>Kahuta City 02</v>
      </c>
      <c r="D11" s="70">
        <v>600</v>
      </c>
      <c r="E11" s="71">
        <v>596</v>
      </c>
      <c r="F11" s="71">
        <v>594</v>
      </c>
      <c r="G11" s="71">
        <v>592</v>
      </c>
      <c r="H11" s="70">
        <f t="shared" si="10"/>
        <v>99.333333333333329</v>
      </c>
      <c r="I11" s="70">
        <f t="shared" si="11"/>
        <v>99</v>
      </c>
      <c r="J11" s="70">
        <f t="shared" si="12"/>
        <v>98.666666666666671</v>
      </c>
      <c r="K11" s="70">
        <f t="shared" si="13"/>
        <v>6</v>
      </c>
      <c r="L11" s="70">
        <f t="shared" si="14"/>
        <v>8</v>
      </c>
      <c r="M11" s="70">
        <f t="shared" si="15"/>
        <v>0.33557046979865773</v>
      </c>
      <c r="N11" s="70">
        <f t="shared" si="16"/>
        <v>0.67114093959731547</v>
      </c>
      <c r="O11" s="57" t="str">
        <f t="shared" si="17"/>
        <v>Y</v>
      </c>
      <c r="P11" s="57" t="str">
        <f t="shared" si="18"/>
        <v>Y</v>
      </c>
      <c r="Q11" s="57" t="str">
        <f t="shared" si="19"/>
        <v>1</v>
      </c>
      <c r="R11" s="24"/>
    </row>
    <row r="12" spans="2:18" ht="14.4" x14ac:dyDescent="0.3">
      <c r="B12" s="64">
        <v>7</v>
      </c>
      <c r="C12" s="44" t="str">
        <f>Demographics!C13</f>
        <v>Kahuta City 03</v>
      </c>
      <c r="D12" s="70">
        <v>591</v>
      </c>
      <c r="E12" s="71">
        <v>580</v>
      </c>
      <c r="F12" s="71">
        <v>578</v>
      </c>
      <c r="G12" s="71">
        <v>575</v>
      </c>
      <c r="H12" s="70">
        <f t="shared" si="10"/>
        <v>98.138747884940784</v>
      </c>
      <c r="I12" s="70">
        <f t="shared" si="11"/>
        <v>97.800338409475472</v>
      </c>
      <c r="J12" s="70">
        <f t="shared" si="12"/>
        <v>97.29272419627749</v>
      </c>
      <c r="K12" s="70">
        <f t="shared" si="13"/>
        <v>13</v>
      </c>
      <c r="L12" s="70">
        <f t="shared" si="14"/>
        <v>16</v>
      </c>
      <c r="M12" s="70">
        <f t="shared" si="15"/>
        <v>0.34482758620689657</v>
      </c>
      <c r="N12" s="70">
        <f t="shared" si="16"/>
        <v>0.86206896551724133</v>
      </c>
      <c r="O12" s="57" t="str">
        <f t="shared" si="17"/>
        <v>Y</v>
      </c>
      <c r="P12" s="57" t="str">
        <f t="shared" si="18"/>
        <v>Y</v>
      </c>
      <c r="Q12" s="57" t="str">
        <f t="shared" si="19"/>
        <v>1</v>
      </c>
      <c r="R12" s="24"/>
    </row>
    <row r="13" spans="2:18" ht="14.4" x14ac:dyDescent="0.3">
      <c r="B13" s="64">
        <v>8</v>
      </c>
      <c r="C13" s="44" t="str">
        <f>Demographics!C14</f>
        <v>Khadiot</v>
      </c>
      <c r="D13" s="70">
        <v>353</v>
      </c>
      <c r="E13" s="71">
        <v>346</v>
      </c>
      <c r="F13" s="71">
        <v>344</v>
      </c>
      <c r="G13" s="71">
        <v>340</v>
      </c>
      <c r="H13" s="70">
        <f t="shared" si="10"/>
        <v>98.016997167138811</v>
      </c>
      <c r="I13" s="70">
        <f t="shared" si="11"/>
        <v>97.450424929178467</v>
      </c>
      <c r="J13" s="70">
        <f t="shared" si="12"/>
        <v>96.317280453257794</v>
      </c>
      <c r="K13" s="70">
        <f t="shared" si="13"/>
        <v>9</v>
      </c>
      <c r="L13" s="70">
        <f t="shared" si="14"/>
        <v>13</v>
      </c>
      <c r="M13" s="70">
        <f t="shared" si="15"/>
        <v>0.5780346820809249</v>
      </c>
      <c r="N13" s="70">
        <f t="shared" si="16"/>
        <v>1.7341040462427746</v>
      </c>
      <c r="O13" s="57" t="str">
        <f t="shared" si="17"/>
        <v>Y</v>
      </c>
      <c r="P13" s="57" t="str">
        <f t="shared" si="18"/>
        <v>Y</v>
      </c>
      <c r="Q13" s="57" t="str">
        <f t="shared" si="19"/>
        <v>1</v>
      </c>
      <c r="R13" s="24"/>
    </row>
    <row r="14" spans="2:18" ht="14.4" x14ac:dyDescent="0.3">
      <c r="B14" s="64">
        <v>9</v>
      </c>
      <c r="C14" s="44" t="str">
        <f>Demographics!C15</f>
        <v>Punjar</v>
      </c>
      <c r="D14" s="70">
        <v>348</v>
      </c>
      <c r="E14" s="71">
        <v>345</v>
      </c>
      <c r="F14" s="71">
        <v>338</v>
      </c>
      <c r="G14" s="71">
        <v>340</v>
      </c>
      <c r="H14" s="70">
        <f t="shared" si="10"/>
        <v>99.137931034482762</v>
      </c>
      <c r="I14" s="70">
        <f t="shared" si="11"/>
        <v>97.1264367816092</v>
      </c>
      <c r="J14" s="70">
        <f t="shared" si="12"/>
        <v>97.701149425287355</v>
      </c>
      <c r="K14" s="70">
        <f t="shared" si="13"/>
        <v>10</v>
      </c>
      <c r="L14" s="70">
        <f t="shared" si="14"/>
        <v>8</v>
      </c>
      <c r="M14" s="70">
        <f t="shared" si="15"/>
        <v>2.0289855072463769</v>
      </c>
      <c r="N14" s="70">
        <f t="shared" si="16"/>
        <v>1.4492753623188406</v>
      </c>
      <c r="O14" s="57" t="str">
        <f t="shared" si="17"/>
        <v>Y</v>
      </c>
      <c r="P14" s="57" t="str">
        <f t="shared" si="18"/>
        <v>Y</v>
      </c>
      <c r="Q14" s="57" t="str">
        <f t="shared" si="19"/>
        <v>1</v>
      </c>
      <c r="R14" s="24"/>
    </row>
    <row r="15" spans="2:18" ht="14.4" x14ac:dyDescent="0.3">
      <c r="B15" s="64">
        <v>10</v>
      </c>
      <c r="C15" s="44" t="str">
        <f>Demographics!C16</f>
        <v>Lehari</v>
      </c>
      <c r="D15" s="70">
        <v>357</v>
      </c>
      <c r="E15" s="71">
        <v>343</v>
      </c>
      <c r="F15" s="71">
        <v>340</v>
      </c>
      <c r="G15" s="71">
        <v>339</v>
      </c>
      <c r="H15" s="70">
        <f t="shared" si="10"/>
        <v>96.078431372549019</v>
      </c>
      <c r="I15" s="70">
        <f t="shared" si="11"/>
        <v>95.238095238095241</v>
      </c>
      <c r="J15" s="70">
        <f t="shared" si="12"/>
        <v>94.957983193277315</v>
      </c>
      <c r="K15" s="70">
        <f t="shared" si="13"/>
        <v>17</v>
      </c>
      <c r="L15" s="70">
        <f t="shared" si="14"/>
        <v>18</v>
      </c>
      <c r="M15" s="70">
        <f t="shared" si="15"/>
        <v>0.87463556851311952</v>
      </c>
      <c r="N15" s="70">
        <f t="shared" si="16"/>
        <v>1.1661807580174928</v>
      </c>
      <c r="O15" s="57" t="str">
        <f t="shared" si="17"/>
        <v>Y</v>
      </c>
      <c r="P15" s="57" t="str">
        <f t="shared" si="18"/>
        <v>Y</v>
      </c>
      <c r="Q15" s="57" t="str">
        <f t="shared" si="19"/>
        <v>1</v>
      </c>
      <c r="R15" s="24"/>
    </row>
    <row r="16" spans="2:18" ht="14.4" x14ac:dyDescent="0.3">
      <c r="B16" s="64">
        <v>11</v>
      </c>
      <c r="C16" s="44" t="str">
        <f>Demographics!C17</f>
        <v>Mator</v>
      </c>
      <c r="D16" s="70">
        <v>444</v>
      </c>
      <c r="E16" s="71">
        <v>437</v>
      </c>
      <c r="F16" s="71">
        <v>435</v>
      </c>
      <c r="G16" s="71">
        <v>431</v>
      </c>
      <c r="H16" s="70">
        <f t="shared" si="10"/>
        <v>98.423423423423429</v>
      </c>
      <c r="I16" s="70">
        <f t="shared" si="11"/>
        <v>97.972972972972968</v>
      </c>
      <c r="J16" s="70">
        <f t="shared" si="12"/>
        <v>97.072072072072075</v>
      </c>
      <c r="K16" s="70">
        <f t="shared" si="13"/>
        <v>9</v>
      </c>
      <c r="L16" s="70">
        <f t="shared" si="14"/>
        <v>13</v>
      </c>
      <c r="M16" s="70">
        <f t="shared" si="15"/>
        <v>0.45766590389016021</v>
      </c>
      <c r="N16" s="70">
        <f t="shared" si="16"/>
        <v>1.3729977116704806</v>
      </c>
      <c r="O16" s="57" t="str">
        <f t="shared" si="17"/>
        <v>Y</v>
      </c>
      <c r="P16" s="57" t="str">
        <f t="shared" si="18"/>
        <v>Y</v>
      </c>
      <c r="Q16" s="57" t="str">
        <f t="shared" si="19"/>
        <v>1</v>
      </c>
      <c r="R16" s="24"/>
    </row>
    <row r="17" spans="2:18" ht="14.4" x14ac:dyDescent="0.3">
      <c r="B17" s="64">
        <v>12</v>
      </c>
      <c r="C17" s="44" t="str">
        <f>Demographics!C18</f>
        <v>Mowara</v>
      </c>
      <c r="D17" s="70">
        <v>390</v>
      </c>
      <c r="E17" s="71">
        <v>367</v>
      </c>
      <c r="F17" s="71">
        <v>365</v>
      </c>
      <c r="G17" s="71">
        <v>368</v>
      </c>
      <c r="H17" s="70">
        <f t="shared" si="10"/>
        <v>94.102564102564102</v>
      </c>
      <c r="I17" s="70">
        <f t="shared" si="11"/>
        <v>93.589743589743591</v>
      </c>
      <c r="J17" s="70">
        <f t="shared" si="12"/>
        <v>94.358974358974365</v>
      </c>
      <c r="K17" s="70">
        <f t="shared" si="13"/>
        <v>25</v>
      </c>
      <c r="L17" s="70">
        <f t="shared" si="14"/>
        <v>22</v>
      </c>
      <c r="M17" s="70">
        <f t="shared" si="15"/>
        <v>0.54495912806539515</v>
      </c>
      <c r="N17" s="70">
        <f t="shared" si="16"/>
        <v>-0.27247956403269757</v>
      </c>
      <c r="O17" s="57" t="str">
        <f t="shared" si="17"/>
        <v>Y</v>
      </c>
      <c r="P17" s="57" t="str">
        <f t="shared" si="18"/>
        <v>Y</v>
      </c>
      <c r="Q17" s="57" t="str">
        <f t="shared" si="19"/>
        <v>1</v>
      </c>
      <c r="R17" s="24"/>
    </row>
    <row r="18" spans="2:18" ht="14.4" x14ac:dyDescent="0.3">
      <c r="B18" s="64">
        <v>13</v>
      </c>
      <c r="C18" s="44" t="str">
        <f>Demographics!C19</f>
        <v>Nara</v>
      </c>
      <c r="D18" s="70">
        <v>366</v>
      </c>
      <c r="E18" s="71">
        <v>355</v>
      </c>
      <c r="F18" s="71">
        <v>346</v>
      </c>
      <c r="G18" s="71">
        <v>349</v>
      </c>
      <c r="H18" s="70">
        <f t="shared" si="10"/>
        <v>96.994535519125677</v>
      </c>
      <c r="I18" s="70">
        <f t="shared" si="11"/>
        <v>94.535519125683066</v>
      </c>
      <c r="J18" s="70">
        <f t="shared" si="12"/>
        <v>95.355191256830608</v>
      </c>
      <c r="K18" s="70">
        <f t="shared" si="13"/>
        <v>20</v>
      </c>
      <c r="L18" s="70">
        <f t="shared" si="14"/>
        <v>17</v>
      </c>
      <c r="M18" s="70">
        <f t="shared" si="15"/>
        <v>2.535211267605634</v>
      </c>
      <c r="N18" s="70">
        <f t="shared" si="16"/>
        <v>1.6901408450704225</v>
      </c>
      <c r="O18" s="57" t="str">
        <f t="shared" si="17"/>
        <v>Y</v>
      </c>
      <c r="P18" s="57" t="str">
        <f t="shared" si="18"/>
        <v>Y</v>
      </c>
      <c r="Q18" s="57" t="str">
        <f t="shared" si="19"/>
        <v>1</v>
      </c>
      <c r="R18" s="24"/>
    </row>
    <row r="19" spans="2:18" ht="14.4" x14ac:dyDescent="0.3">
      <c r="B19" s="64">
        <v>14</v>
      </c>
      <c r="C19" s="44" t="str">
        <f>Demographics!C20</f>
        <v>Narar</v>
      </c>
      <c r="D19" s="70">
        <v>386</v>
      </c>
      <c r="E19" s="71">
        <v>384</v>
      </c>
      <c r="F19" s="71">
        <v>379</v>
      </c>
      <c r="G19" s="71">
        <v>378</v>
      </c>
      <c r="H19" s="70">
        <f t="shared" si="10"/>
        <v>99.481865284974091</v>
      </c>
      <c r="I19" s="70">
        <f t="shared" si="11"/>
        <v>98.186528497409327</v>
      </c>
      <c r="J19" s="70">
        <f t="shared" si="12"/>
        <v>97.92746113989638</v>
      </c>
      <c r="K19" s="70">
        <f t="shared" si="13"/>
        <v>7</v>
      </c>
      <c r="L19" s="70">
        <f t="shared" si="14"/>
        <v>8</v>
      </c>
      <c r="M19" s="70">
        <f t="shared" si="15"/>
        <v>1.3020833333333333</v>
      </c>
      <c r="N19" s="70">
        <f t="shared" si="16"/>
        <v>1.5625</v>
      </c>
      <c r="O19" s="57" t="str">
        <f t="shared" si="17"/>
        <v>Y</v>
      </c>
      <c r="P19" s="57" t="str">
        <f t="shared" si="18"/>
        <v>Y</v>
      </c>
      <c r="Q19" s="57" t="str">
        <f t="shared" si="19"/>
        <v>1</v>
      </c>
      <c r="R19" s="24"/>
    </row>
    <row r="20" spans="2:18" ht="15.75" customHeight="1" x14ac:dyDescent="0.3"/>
    <row r="21" spans="2:18" ht="15.75" customHeight="1" x14ac:dyDescent="0.3"/>
    <row r="22" spans="2:18" ht="15.75" customHeight="1" x14ac:dyDescent="0.3"/>
    <row r="23" spans="2:18" ht="15.75" customHeight="1" x14ac:dyDescent="0.3"/>
    <row r="24" spans="2:18" ht="15.75" customHeight="1" x14ac:dyDescent="0.3"/>
    <row r="25" spans="2:18" ht="15.75" customHeight="1" x14ac:dyDescent="0.3"/>
    <row r="26" spans="2:18" ht="15.75" customHeight="1" x14ac:dyDescent="0.3"/>
    <row r="27" spans="2:18" ht="15.75" customHeight="1" x14ac:dyDescent="0.3"/>
    <row r="28" spans="2:18" ht="15.75" customHeight="1" x14ac:dyDescent="0.3"/>
    <row r="29" spans="2:18" ht="15.75" customHeight="1" x14ac:dyDescent="0.3"/>
    <row r="30" spans="2:18" ht="15.75" customHeight="1" x14ac:dyDescent="0.3"/>
    <row r="31" spans="2:18" ht="15.75" customHeight="1" x14ac:dyDescent="0.3"/>
    <row r="32" spans="2:1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</sheetData>
  <mergeCells count="12">
    <mergeCell ref="R3:R4"/>
    <mergeCell ref="B3:B5"/>
    <mergeCell ref="C3:C5"/>
    <mergeCell ref="D3:D4"/>
    <mergeCell ref="C2:D2"/>
    <mergeCell ref="B1:Q1"/>
    <mergeCell ref="E3:G3"/>
    <mergeCell ref="H3:J3"/>
    <mergeCell ref="K3:L3"/>
    <mergeCell ref="M3:N3"/>
    <mergeCell ref="O3:P3"/>
    <mergeCell ref="Q3:Q4"/>
  </mergeCells>
  <pageMargins left="0.7" right="0.7" top="0.75" bottom="0.75" header="0" footer="0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55" workbookViewId="0">
      <selection activeCell="L25" sqref="L25"/>
    </sheetView>
  </sheetViews>
  <sheetFormatPr defaultColWidth="13" defaultRowHeight="15" customHeight="1" x14ac:dyDescent="0.3"/>
  <cols>
    <col min="1" max="1" width="7" customWidth="1"/>
    <col min="2" max="2" width="22.21875" customWidth="1"/>
    <col min="3" max="4" width="13.21875" customWidth="1"/>
    <col min="5" max="5" width="12.77734375" customWidth="1"/>
    <col min="6" max="6" width="13" customWidth="1"/>
    <col min="7" max="7" width="12.21875" customWidth="1"/>
    <col min="8" max="8" width="14.21875" customWidth="1"/>
    <col min="9" max="9" width="12.109375" customWidth="1"/>
    <col min="10" max="10" width="17.44140625" customWidth="1"/>
    <col min="11" max="11" width="14.77734375" customWidth="1"/>
    <col min="12" max="12" width="21.21875" customWidth="1"/>
    <col min="13" max="13" width="17.21875" customWidth="1"/>
    <col min="14" max="26" width="8.77734375" customWidth="1"/>
  </cols>
  <sheetData>
    <row r="1" spans="1:13" ht="14.4" x14ac:dyDescent="0.3">
      <c r="A1" s="113" t="s">
        <v>370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14.4" x14ac:dyDescent="0.3">
      <c r="A2" s="113" t="s">
        <v>458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3" ht="14.4" x14ac:dyDescent="0.3">
      <c r="J3" s="68" t="s">
        <v>371</v>
      </c>
      <c r="K3" s="68">
        <v>12</v>
      </c>
    </row>
    <row r="4" spans="1:13" ht="57.6" x14ac:dyDescent="0.3">
      <c r="A4" s="61" t="s">
        <v>4</v>
      </c>
      <c r="B4" s="36" t="s">
        <v>5</v>
      </c>
      <c r="C4" s="36" t="s">
        <v>372</v>
      </c>
      <c r="D4" s="36" t="s">
        <v>12</v>
      </c>
      <c r="E4" s="36" t="s">
        <v>373</v>
      </c>
      <c r="F4" s="36" t="s">
        <v>374</v>
      </c>
      <c r="G4" s="36" t="s">
        <v>375</v>
      </c>
      <c r="H4" s="36" t="s">
        <v>376</v>
      </c>
      <c r="I4" s="36" t="s">
        <v>377</v>
      </c>
      <c r="J4" s="36" t="s">
        <v>378</v>
      </c>
      <c r="K4" s="36" t="s">
        <v>379</v>
      </c>
      <c r="L4" s="36" t="s">
        <v>380</v>
      </c>
      <c r="M4" s="36" t="s">
        <v>381</v>
      </c>
    </row>
    <row r="5" spans="1:13" ht="14.4" x14ac:dyDescent="0.3">
      <c r="A5" s="72"/>
      <c r="B5" s="73" t="s">
        <v>356</v>
      </c>
      <c r="C5" s="73" t="s">
        <v>357</v>
      </c>
      <c r="D5" s="73"/>
      <c r="E5" s="73" t="s">
        <v>358</v>
      </c>
      <c r="F5" s="73" t="s">
        <v>359</v>
      </c>
      <c r="G5" s="73" t="s">
        <v>360</v>
      </c>
      <c r="H5" s="73" t="s">
        <v>361</v>
      </c>
      <c r="I5" s="73" t="s">
        <v>362</v>
      </c>
      <c r="J5" s="73" t="s">
        <v>363</v>
      </c>
      <c r="K5" s="73" t="s">
        <v>364</v>
      </c>
      <c r="L5" s="73" t="s">
        <v>365</v>
      </c>
      <c r="M5" s="73" t="s">
        <v>366</v>
      </c>
    </row>
    <row r="6" spans="1:13" ht="14.4" x14ac:dyDescent="0.3">
      <c r="A6" s="64">
        <f>Demographics!B7</f>
        <v>1</v>
      </c>
      <c r="B6" s="44" t="str">
        <f>Demographics!C7</f>
        <v>Beor</v>
      </c>
      <c r="C6" s="70">
        <f>Demographics!F7</f>
        <v>675.94799999999998</v>
      </c>
      <c r="D6" s="70">
        <f>Demographics!G7</f>
        <v>635.39112</v>
      </c>
      <c r="E6" s="24">
        <v>1</v>
      </c>
      <c r="F6" s="24">
        <v>22</v>
      </c>
      <c r="G6" s="24">
        <v>0</v>
      </c>
      <c r="H6" s="70">
        <f t="shared" ref="H6" si="0">C6+D6*10</f>
        <v>7029.8591999999999</v>
      </c>
      <c r="I6" s="70">
        <f t="shared" ref="I6" si="1">H6/12</f>
        <v>585.82159999999999</v>
      </c>
      <c r="J6" s="70">
        <f t="shared" ref="J6:J19" si="2">I6/40</f>
        <v>14.64554</v>
      </c>
      <c r="K6" s="24">
        <v>22</v>
      </c>
      <c r="L6" s="24"/>
      <c r="M6" s="24">
        <v>4</v>
      </c>
    </row>
    <row r="7" spans="1:13" ht="14.4" x14ac:dyDescent="0.3">
      <c r="A7" s="64">
        <f>Demographics!B8</f>
        <v>2</v>
      </c>
      <c r="B7" s="44" t="str">
        <f>Demographics!C8</f>
        <v>Dakhali</v>
      </c>
      <c r="C7" s="70">
        <f>Demographics!F8</f>
        <v>569.7438239999999</v>
      </c>
      <c r="D7" s="70">
        <f>Demographics!G8</f>
        <v>535.55919455999992</v>
      </c>
      <c r="E7" s="24">
        <v>1</v>
      </c>
      <c r="F7" s="24">
        <v>22</v>
      </c>
      <c r="G7" s="24">
        <v>0</v>
      </c>
      <c r="H7" s="70">
        <f t="shared" ref="H7:H19" si="3">C7+D7*10</f>
        <v>5925.3357696000003</v>
      </c>
      <c r="I7" s="70">
        <f t="shared" ref="I7:I19" si="4">H7/12</f>
        <v>493.77798080000002</v>
      </c>
      <c r="J7" s="70">
        <f t="shared" si="2"/>
        <v>12.344449520000001</v>
      </c>
      <c r="K7" s="24">
        <v>22</v>
      </c>
      <c r="L7" s="24"/>
      <c r="M7" s="24">
        <v>2</v>
      </c>
    </row>
    <row r="8" spans="1:13" ht="14.4" x14ac:dyDescent="0.3">
      <c r="A8" s="64">
        <f>Demographics!B9</f>
        <v>3</v>
      </c>
      <c r="B8" s="44" t="str">
        <f>Demographics!C9</f>
        <v>Doberan Khurd</v>
      </c>
      <c r="C8" s="70">
        <f>Demographics!F9</f>
        <v>486.354648</v>
      </c>
      <c r="D8" s="70">
        <f>Demographics!G9</f>
        <v>457.17336911999996</v>
      </c>
      <c r="E8" s="24">
        <v>1</v>
      </c>
      <c r="F8" s="24">
        <v>22</v>
      </c>
      <c r="G8" s="24">
        <v>0</v>
      </c>
      <c r="H8" s="70">
        <f t="shared" si="3"/>
        <v>5058.0883391999996</v>
      </c>
      <c r="I8" s="70">
        <f t="shared" si="4"/>
        <v>421.50736159999997</v>
      </c>
      <c r="J8" s="70">
        <f t="shared" si="2"/>
        <v>10.537684039999998</v>
      </c>
      <c r="K8" s="24">
        <v>22</v>
      </c>
      <c r="L8" s="24"/>
      <c r="M8" s="24">
        <v>3</v>
      </c>
    </row>
    <row r="9" spans="1:13" ht="14.4" x14ac:dyDescent="0.3">
      <c r="A9" s="64">
        <f>Demographics!B10</f>
        <v>4</v>
      </c>
      <c r="B9" s="44" t="str">
        <f>Demographics!C10</f>
        <v>Hothla</v>
      </c>
      <c r="C9" s="70">
        <f>Demographics!F10</f>
        <v>615.25308000000007</v>
      </c>
      <c r="D9" s="70">
        <f>Demographics!G10</f>
        <v>578.33789520000005</v>
      </c>
      <c r="E9" s="24">
        <v>1</v>
      </c>
      <c r="F9" s="24">
        <v>22</v>
      </c>
      <c r="G9" s="24">
        <v>0</v>
      </c>
      <c r="H9" s="70">
        <f t="shared" si="3"/>
        <v>6398.6320319999995</v>
      </c>
      <c r="I9" s="70">
        <f t="shared" si="4"/>
        <v>533.219336</v>
      </c>
      <c r="J9" s="70">
        <f t="shared" si="2"/>
        <v>13.3304834</v>
      </c>
      <c r="K9" s="24">
        <v>22</v>
      </c>
      <c r="L9" s="24"/>
      <c r="M9" s="24">
        <v>5</v>
      </c>
    </row>
    <row r="10" spans="1:13" ht="14.4" x14ac:dyDescent="0.3">
      <c r="A10" s="64">
        <f>Demographics!B11</f>
        <v>5</v>
      </c>
      <c r="B10" s="44" t="str">
        <f>Demographics!C11</f>
        <v>Kahuta City 01</v>
      </c>
      <c r="C10" s="70">
        <f>Demographics!F11</f>
        <v>612.63883199999998</v>
      </c>
      <c r="D10" s="70">
        <f>Demographics!G11</f>
        <v>575.88050208000004</v>
      </c>
      <c r="E10" s="24">
        <v>1</v>
      </c>
      <c r="F10" s="24">
        <v>22</v>
      </c>
      <c r="G10" s="24">
        <v>0</v>
      </c>
      <c r="H10" s="70">
        <f t="shared" si="3"/>
        <v>6371.4438528000001</v>
      </c>
      <c r="I10" s="70">
        <f t="shared" si="4"/>
        <v>530.9536544</v>
      </c>
      <c r="J10" s="70">
        <f t="shared" si="2"/>
        <v>13.27384136</v>
      </c>
      <c r="K10" s="24">
        <v>22</v>
      </c>
      <c r="L10" s="24"/>
      <c r="M10" s="24">
        <v>0</v>
      </c>
    </row>
    <row r="11" spans="1:13" ht="14.4" x14ac:dyDescent="0.3">
      <c r="A11" s="64">
        <f>Demographics!B13</f>
        <v>7</v>
      </c>
      <c r="B11" s="44" t="str">
        <f>Demographics!C12</f>
        <v>Kahuta City 02</v>
      </c>
      <c r="C11" s="70">
        <f>Demographics!F12</f>
        <v>624.88311599999997</v>
      </c>
      <c r="D11" s="70">
        <f>Demographics!G12</f>
        <v>587.39012903999992</v>
      </c>
      <c r="E11" s="24">
        <v>1</v>
      </c>
      <c r="F11" s="24">
        <v>22</v>
      </c>
      <c r="G11" s="24">
        <v>0</v>
      </c>
      <c r="H11" s="70">
        <f t="shared" si="3"/>
        <v>6498.7844064000001</v>
      </c>
      <c r="I11" s="70">
        <f t="shared" si="4"/>
        <v>541.56536719999997</v>
      </c>
      <c r="J11" s="70">
        <f t="shared" si="2"/>
        <v>13.53913418</v>
      </c>
      <c r="K11" s="24">
        <v>22</v>
      </c>
      <c r="L11" s="24"/>
      <c r="M11" s="24">
        <v>0</v>
      </c>
    </row>
    <row r="12" spans="1:13" ht="14.4" x14ac:dyDescent="0.3">
      <c r="A12" s="64">
        <f>Demographics!B14</f>
        <v>8</v>
      </c>
      <c r="B12" s="44" t="str">
        <f>Demographics!C13</f>
        <v>Kahuta City 03</v>
      </c>
      <c r="C12" s="70">
        <f>Demographics!F13</f>
        <v>605.46199999999999</v>
      </c>
      <c r="D12" s="70">
        <f>Demographics!G13</f>
        <v>569.13427999999999</v>
      </c>
      <c r="E12" s="24">
        <v>1</v>
      </c>
      <c r="F12" s="24">
        <v>22</v>
      </c>
      <c r="G12" s="24">
        <v>0</v>
      </c>
      <c r="H12" s="70">
        <f t="shared" si="3"/>
        <v>6296.8047999999999</v>
      </c>
      <c r="I12" s="70">
        <f t="shared" si="4"/>
        <v>524.73373333333336</v>
      </c>
      <c r="J12" s="70">
        <f t="shared" si="2"/>
        <v>13.118343333333334</v>
      </c>
      <c r="K12" s="24">
        <v>22</v>
      </c>
      <c r="L12" s="24"/>
      <c r="M12" s="24">
        <v>0</v>
      </c>
    </row>
    <row r="13" spans="1:13" ht="14.4" x14ac:dyDescent="0.3">
      <c r="A13" s="64">
        <f>Demographics!B15</f>
        <v>9</v>
      </c>
      <c r="B13" s="44" t="str">
        <f>Demographics!C14</f>
        <v>Khadiot</v>
      </c>
      <c r="C13" s="70">
        <f>Demographics!F14</f>
        <v>375.23200000000003</v>
      </c>
      <c r="D13" s="70">
        <f>Demographics!G14</f>
        <v>352.71808000000004</v>
      </c>
      <c r="E13" s="24">
        <v>1</v>
      </c>
      <c r="F13" s="24">
        <v>22</v>
      </c>
      <c r="G13" s="24">
        <v>0</v>
      </c>
      <c r="H13" s="70">
        <f t="shared" si="3"/>
        <v>3902.4128000000001</v>
      </c>
      <c r="I13" s="70">
        <f t="shared" si="4"/>
        <v>325.20106666666669</v>
      </c>
      <c r="J13" s="70">
        <f t="shared" si="2"/>
        <v>8.1300266666666676</v>
      </c>
      <c r="K13" s="24">
        <v>22</v>
      </c>
      <c r="L13" s="24"/>
      <c r="M13" s="24">
        <v>4</v>
      </c>
    </row>
    <row r="14" spans="1:13" ht="14.4" x14ac:dyDescent="0.3">
      <c r="A14" s="64">
        <f>Demographics!B16</f>
        <v>10</v>
      </c>
      <c r="B14" s="44" t="str">
        <f>Demographics!C15</f>
        <v>Punjar</v>
      </c>
      <c r="C14" s="70">
        <f>Demographics!F15</f>
        <v>357.5</v>
      </c>
      <c r="D14" s="70">
        <f>Demographics!G15</f>
        <v>336.05</v>
      </c>
      <c r="E14" s="24">
        <v>1</v>
      </c>
      <c r="F14" s="24">
        <v>22</v>
      </c>
      <c r="G14" s="24">
        <v>0</v>
      </c>
      <c r="H14" s="70">
        <f t="shared" si="3"/>
        <v>3718</v>
      </c>
      <c r="I14" s="70">
        <f t="shared" si="4"/>
        <v>309.83333333333331</v>
      </c>
      <c r="J14" s="70">
        <f t="shared" si="2"/>
        <v>7.7458333333333327</v>
      </c>
      <c r="K14" s="24">
        <v>22</v>
      </c>
      <c r="L14" s="24"/>
      <c r="M14" s="24">
        <v>2</v>
      </c>
    </row>
    <row r="15" spans="1:13" ht="14.4" x14ac:dyDescent="0.3">
      <c r="A15" s="64">
        <f>Demographics!B17</f>
        <v>11</v>
      </c>
      <c r="B15" s="44" t="str">
        <f>Demographics!C16</f>
        <v>Lehari</v>
      </c>
      <c r="C15" s="70">
        <f>Demographics!F16</f>
        <v>367.83317999999997</v>
      </c>
      <c r="D15" s="70">
        <f>Demographics!G16</f>
        <v>345.7631892</v>
      </c>
      <c r="E15" s="24">
        <v>1</v>
      </c>
      <c r="F15" s="24">
        <v>22</v>
      </c>
      <c r="G15" s="24">
        <v>0</v>
      </c>
      <c r="H15" s="70">
        <f t="shared" si="3"/>
        <v>3825.465072</v>
      </c>
      <c r="I15" s="70">
        <f t="shared" si="4"/>
        <v>318.78875599999998</v>
      </c>
      <c r="J15" s="70">
        <f t="shared" si="2"/>
        <v>7.9697188999999993</v>
      </c>
      <c r="K15" s="24">
        <v>22</v>
      </c>
      <c r="L15" s="24"/>
      <c r="M15" s="24">
        <v>8</v>
      </c>
    </row>
    <row r="16" spans="1:13" ht="14.4" x14ac:dyDescent="0.3">
      <c r="A16" s="64">
        <f>Demographics!B18</f>
        <v>12</v>
      </c>
      <c r="B16" s="44" t="str">
        <f>Demographics!C17</f>
        <v>Mator</v>
      </c>
      <c r="C16" s="70">
        <f>Demographics!F17</f>
        <v>461.17250399999995</v>
      </c>
      <c r="D16" s="70">
        <f>Demographics!G17</f>
        <v>433.50215375999994</v>
      </c>
      <c r="E16" s="24">
        <v>1</v>
      </c>
      <c r="F16" s="24">
        <v>22</v>
      </c>
      <c r="G16" s="24">
        <v>0</v>
      </c>
      <c r="H16" s="70">
        <f t="shared" si="3"/>
        <v>4796.1940415999998</v>
      </c>
      <c r="I16" s="70">
        <f t="shared" si="4"/>
        <v>399.68283679999996</v>
      </c>
      <c r="J16" s="70">
        <f t="shared" si="2"/>
        <v>9.9920709199999997</v>
      </c>
      <c r="K16" s="24">
        <v>22</v>
      </c>
      <c r="L16" s="24"/>
      <c r="M16" s="24">
        <v>0</v>
      </c>
    </row>
    <row r="17" spans="1:13" ht="14.4" x14ac:dyDescent="0.3">
      <c r="A17" s="64">
        <f>Demographics!B19</f>
        <v>13</v>
      </c>
      <c r="B17" s="44" t="str">
        <f>Demographics!C18</f>
        <v>Mowara</v>
      </c>
      <c r="C17" s="70">
        <f>Demographics!F18</f>
        <v>377.89003200000002</v>
      </c>
      <c r="D17" s="70">
        <f>Demographics!G18</f>
        <v>355.21663008000002</v>
      </c>
      <c r="E17" s="24">
        <v>1</v>
      </c>
      <c r="F17" s="24">
        <v>22</v>
      </c>
      <c r="G17" s="24">
        <v>0</v>
      </c>
      <c r="H17" s="70">
        <f t="shared" si="3"/>
        <v>3930.0563327999998</v>
      </c>
      <c r="I17" s="70">
        <f t="shared" si="4"/>
        <v>327.50469440000001</v>
      </c>
      <c r="J17" s="70">
        <f t="shared" si="2"/>
        <v>8.1876173600000008</v>
      </c>
      <c r="K17" s="24">
        <v>22</v>
      </c>
      <c r="L17" s="24"/>
      <c r="M17" s="24">
        <v>1</v>
      </c>
    </row>
    <row r="18" spans="1:13" ht="14.4" x14ac:dyDescent="0.3">
      <c r="A18" s="64">
        <f>Demographics!B20</f>
        <v>14</v>
      </c>
      <c r="B18" s="44" t="str">
        <f>Demographics!C19</f>
        <v>Nara</v>
      </c>
      <c r="C18" s="70">
        <f>Demographics!F19</f>
        <v>377.59659599999998</v>
      </c>
      <c r="D18" s="70">
        <f>Demographics!G19</f>
        <v>354.94080023999993</v>
      </c>
      <c r="E18" s="24">
        <v>1</v>
      </c>
      <c r="F18" s="24">
        <v>22</v>
      </c>
      <c r="G18" s="24">
        <v>0</v>
      </c>
      <c r="H18" s="70">
        <f t="shared" si="3"/>
        <v>3927.0045983999998</v>
      </c>
      <c r="I18" s="70">
        <f t="shared" si="4"/>
        <v>327.25038319999999</v>
      </c>
      <c r="J18" s="70">
        <f t="shared" si="2"/>
        <v>8.181259579999999</v>
      </c>
      <c r="K18" s="24">
        <v>22</v>
      </c>
      <c r="L18" s="24"/>
      <c r="M18" s="24">
        <v>1</v>
      </c>
    </row>
    <row r="19" spans="1:13" ht="14.4" x14ac:dyDescent="0.3">
      <c r="A19" s="64">
        <f>Demographics!B21</f>
        <v>0</v>
      </c>
      <c r="B19" s="44" t="str">
        <f>Demographics!C20</f>
        <v>Narar</v>
      </c>
      <c r="C19" s="70">
        <f>Demographics!F20</f>
        <v>385.62607200000008</v>
      </c>
      <c r="D19" s="70">
        <f>Demographics!G20</f>
        <v>362.48850768000005</v>
      </c>
      <c r="E19" s="24">
        <v>1</v>
      </c>
      <c r="F19" s="24">
        <v>22</v>
      </c>
      <c r="G19" s="24">
        <v>0</v>
      </c>
      <c r="H19" s="70">
        <f t="shared" si="3"/>
        <v>4010.5111488000002</v>
      </c>
      <c r="I19" s="70">
        <f t="shared" si="4"/>
        <v>334.2092624</v>
      </c>
      <c r="J19" s="70">
        <f t="shared" si="2"/>
        <v>8.35523156</v>
      </c>
      <c r="K19" s="24">
        <v>22</v>
      </c>
      <c r="L19" s="24"/>
      <c r="M19" s="24">
        <v>12</v>
      </c>
    </row>
    <row r="20" spans="1:13" ht="15.75" customHeight="1" x14ac:dyDescent="0.3"/>
    <row r="21" spans="1:13" ht="15.75" customHeight="1" x14ac:dyDescent="0.3"/>
    <row r="22" spans="1:13" ht="15.75" customHeight="1" x14ac:dyDescent="0.3"/>
    <row r="23" spans="1:13" ht="15.75" customHeight="1" x14ac:dyDescent="0.3"/>
    <row r="24" spans="1:13" ht="15.75" customHeight="1" x14ac:dyDescent="0.3"/>
    <row r="25" spans="1:13" ht="15.75" customHeight="1" x14ac:dyDescent="0.3"/>
    <row r="26" spans="1:13" ht="15.75" customHeight="1" x14ac:dyDescent="0.3"/>
    <row r="27" spans="1:13" ht="15.75" customHeight="1" x14ac:dyDescent="0.3"/>
    <row r="28" spans="1:13" ht="15.75" customHeight="1" x14ac:dyDescent="0.3"/>
    <row r="29" spans="1:13" ht="15.75" customHeight="1" x14ac:dyDescent="0.3"/>
    <row r="30" spans="1:13" ht="15.75" customHeight="1" x14ac:dyDescent="0.3"/>
    <row r="31" spans="1:13" ht="15.75" customHeight="1" x14ac:dyDescent="0.3"/>
    <row r="32" spans="1:1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</sheetData>
  <autoFilter ref="A5:M5"/>
  <mergeCells count="2">
    <mergeCell ref="A1:M1"/>
    <mergeCell ref="A2:M2"/>
  </mergeCells>
  <pageMargins left="0.7" right="0.7" top="0.75" bottom="0.75" header="0" footer="0"/>
  <pageSetup paperSize="9" fitToWidth="0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6"/>
  <sheetViews>
    <sheetView zoomScale="73" workbookViewId="0">
      <selection activeCell="C4" sqref="C4"/>
    </sheetView>
  </sheetViews>
  <sheetFormatPr defaultColWidth="13" defaultRowHeight="15" customHeight="1" x14ac:dyDescent="0.3"/>
  <cols>
    <col min="1" max="1" width="8.77734375" customWidth="1"/>
    <col min="2" max="2" width="22.109375" customWidth="1"/>
    <col min="3" max="3" width="12.33203125" customWidth="1"/>
    <col min="4" max="12" width="10.44140625" customWidth="1"/>
    <col min="13" max="26" width="8.77734375" customWidth="1"/>
  </cols>
  <sheetData>
    <row r="1" spans="1:15" ht="14.4" x14ac:dyDescent="0.3">
      <c r="B1" s="113" t="s">
        <v>382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5" ht="14.4" x14ac:dyDescent="0.3">
      <c r="B2" s="113" t="s">
        <v>383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</row>
    <row r="3" spans="1:15" ht="43.2" x14ac:dyDescent="0.3">
      <c r="A3" s="74" t="s">
        <v>4</v>
      </c>
      <c r="B3" s="75" t="s">
        <v>384</v>
      </c>
      <c r="C3" s="76" t="s">
        <v>385</v>
      </c>
      <c r="D3" s="76" t="s">
        <v>386</v>
      </c>
      <c r="E3" s="76" t="s">
        <v>387</v>
      </c>
      <c r="F3" s="76" t="s">
        <v>388</v>
      </c>
      <c r="G3" s="76" t="s">
        <v>389</v>
      </c>
      <c r="H3" s="76" t="s">
        <v>390</v>
      </c>
      <c r="I3" s="76" t="s">
        <v>391</v>
      </c>
      <c r="J3" s="76" t="s">
        <v>392</v>
      </c>
      <c r="K3" s="76" t="s">
        <v>393</v>
      </c>
      <c r="L3" s="76" t="s">
        <v>394</v>
      </c>
      <c r="M3" s="36" t="s">
        <v>395</v>
      </c>
      <c r="N3" s="36" t="s">
        <v>396</v>
      </c>
      <c r="O3" s="36" t="s">
        <v>397</v>
      </c>
    </row>
    <row r="4" spans="1:15" ht="14.4" x14ac:dyDescent="0.3">
      <c r="A4" s="77">
        <v>1</v>
      </c>
      <c r="B4" s="23" t="str">
        <f>Demographics!C7</f>
        <v>Beor</v>
      </c>
      <c r="C4" s="78">
        <f>Demographics!F7/12</f>
        <v>56.329000000000001</v>
      </c>
      <c r="D4" s="79">
        <f>Demographics!G7/12</f>
        <v>52.949260000000002</v>
      </c>
      <c r="E4" s="79">
        <f t="shared" ref="E4:E17" si="0">C4*2</f>
        <v>112.658</v>
      </c>
      <c r="F4" s="79">
        <f t="shared" ref="F4:F17" si="1">C4*1.25</f>
        <v>70.411249999999995</v>
      </c>
      <c r="G4" s="79">
        <f t="shared" ref="G4" si="2">D4*4*1.25</f>
        <v>264.74630000000002</v>
      </c>
      <c r="H4" s="79">
        <f t="shared" ref="H4" si="3">D4*3*1.05</f>
        <v>166.79016900000002</v>
      </c>
      <c r="I4" s="79">
        <f t="shared" ref="I4" si="4">D4*3*1.11</f>
        <v>176.3210358</v>
      </c>
      <c r="J4" s="79">
        <f t="shared" ref="J4" si="5">D4*1.25</f>
        <v>66.186575000000005</v>
      </c>
      <c r="K4" s="79">
        <f t="shared" ref="K4" si="6">D4*2*1.05</f>
        <v>111.19344600000001</v>
      </c>
      <c r="L4" s="79">
        <f t="shared" ref="L4" si="7">D4*2*1.25</f>
        <v>132.37315000000001</v>
      </c>
      <c r="M4" s="80">
        <f t="shared" ref="M4" si="8">C4*0.92*1.25</f>
        <v>64.778350000000003</v>
      </c>
      <c r="N4" s="80">
        <f t="shared" ref="N4" si="9">C4*1.02*2*1.25</f>
        <v>143.63895000000002</v>
      </c>
      <c r="O4" s="80">
        <f t="shared" ref="O4" si="10">((E4*1.5)+(F4*4.4)+G4+(H4*13.1)+(I4*2.4)+(J4*2.46)+(K4*17)+(L4*2.6)+(M4*2.4)+(N4*2))/1000</f>
        <v>6.1916881863199995</v>
      </c>
    </row>
    <row r="5" spans="1:15" ht="14.4" x14ac:dyDescent="0.3">
      <c r="A5" s="77">
        <v>2</v>
      </c>
      <c r="B5" s="23" t="str">
        <f>Demographics!C8</f>
        <v>Dakhali</v>
      </c>
      <c r="C5" s="79">
        <f>Demographics!F8/12</f>
        <v>47.47865199999999</v>
      </c>
      <c r="D5" s="79">
        <f>Demographics!G8/12</f>
        <v>44.629932879999991</v>
      </c>
      <c r="E5" s="79">
        <f t="shared" si="0"/>
        <v>94.957303999999979</v>
      </c>
      <c r="F5" s="79">
        <f t="shared" si="1"/>
        <v>59.348314999999985</v>
      </c>
      <c r="G5" s="79">
        <f t="shared" ref="G5:G17" si="11">D5*4*1.25</f>
        <v>223.14966439999995</v>
      </c>
      <c r="H5" s="79">
        <f t="shared" ref="H5:H17" si="12">D5*3*1.05</f>
        <v>140.58428857199999</v>
      </c>
      <c r="I5" s="79">
        <f t="shared" ref="I5:I17" si="13">D5*3*1.11</f>
        <v>148.61767649039999</v>
      </c>
      <c r="J5" s="79">
        <f t="shared" ref="J5:J17" si="14">D5*1.25</f>
        <v>55.787416099999987</v>
      </c>
      <c r="K5" s="79">
        <f t="shared" ref="K5:K17" si="15">D5*2*1.05</f>
        <v>93.722859047999989</v>
      </c>
      <c r="L5" s="79">
        <f t="shared" ref="L5:L17" si="16">D5*2*1.25</f>
        <v>111.57483219999997</v>
      </c>
      <c r="M5" s="80">
        <f t="shared" ref="M5:M17" si="17">C5*0.92*1.25</f>
        <v>54.600449799999993</v>
      </c>
      <c r="N5" s="80">
        <f t="shared" ref="N5:N17" si="18">C5*1.02*2*1.25</f>
        <v>121.07056259999996</v>
      </c>
      <c r="O5" s="80">
        <f t="shared" ref="O5:O17" si="19">((E5*1.5)+(F5*4.4)+G5+(H5*13.1)+(I5*2.4)+(J5*2.46)+(K5*17)+(L5*2.6)+(M5*2.4)+(N5*2))/1000</f>
        <v>5.2188572261321591</v>
      </c>
    </row>
    <row r="6" spans="1:15" ht="14.4" x14ac:dyDescent="0.3">
      <c r="A6" s="77">
        <v>3</v>
      </c>
      <c r="B6" s="23" t="str">
        <f>Demographics!C9</f>
        <v>Doberan Khurd</v>
      </c>
      <c r="C6" s="79">
        <f>Demographics!F9/12</f>
        <v>40.529553999999997</v>
      </c>
      <c r="D6" s="79">
        <f>Demographics!G9/12</f>
        <v>38.097780759999999</v>
      </c>
      <c r="E6" s="79">
        <f t="shared" si="0"/>
        <v>81.059107999999995</v>
      </c>
      <c r="F6" s="79">
        <f t="shared" si="1"/>
        <v>50.661942499999995</v>
      </c>
      <c r="G6" s="79">
        <f t="shared" si="11"/>
        <v>190.4889038</v>
      </c>
      <c r="H6" s="79">
        <f t="shared" si="12"/>
        <v>120.008009394</v>
      </c>
      <c r="I6" s="79">
        <f t="shared" si="13"/>
        <v>126.86560993080001</v>
      </c>
      <c r="J6" s="79">
        <f t="shared" si="14"/>
        <v>47.622225950000001</v>
      </c>
      <c r="K6" s="79">
        <f t="shared" si="15"/>
        <v>80.005339595999999</v>
      </c>
      <c r="L6" s="79">
        <f t="shared" si="16"/>
        <v>95.244451900000001</v>
      </c>
      <c r="M6" s="80">
        <f t="shared" si="17"/>
        <v>46.608987099999993</v>
      </c>
      <c r="N6" s="80">
        <f t="shared" si="18"/>
        <v>103.35036270000001</v>
      </c>
      <c r="O6" s="80">
        <f t="shared" si="19"/>
        <v>4.4550118180443201</v>
      </c>
    </row>
    <row r="7" spans="1:15" ht="14.4" x14ac:dyDescent="0.3">
      <c r="A7" s="77">
        <v>4</v>
      </c>
      <c r="B7" s="23" t="str">
        <f>Demographics!C10</f>
        <v>Hothla</v>
      </c>
      <c r="C7" s="79">
        <f>Demographics!F10/12</f>
        <v>51.271090000000008</v>
      </c>
      <c r="D7" s="79">
        <f>Demographics!G10/12</f>
        <v>48.194824600000004</v>
      </c>
      <c r="E7" s="79">
        <f t="shared" si="0"/>
        <v>102.54218000000002</v>
      </c>
      <c r="F7" s="79">
        <f t="shared" si="1"/>
        <v>64.088862500000005</v>
      </c>
      <c r="G7" s="79">
        <f t="shared" si="11"/>
        <v>240.97412300000002</v>
      </c>
      <c r="H7" s="79">
        <f t="shared" si="12"/>
        <v>151.81369749000001</v>
      </c>
      <c r="I7" s="79">
        <f t="shared" si="13"/>
        <v>160.48876591800004</v>
      </c>
      <c r="J7" s="79">
        <f t="shared" si="14"/>
        <v>60.243530750000005</v>
      </c>
      <c r="K7" s="79">
        <f t="shared" si="15"/>
        <v>101.20913166000001</v>
      </c>
      <c r="L7" s="79">
        <f t="shared" si="16"/>
        <v>120.48706150000001</v>
      </c>
      <c r="M7" s="80">
        <f t="shared" si="17"/>
        <v>58.961753500000007</v>
      </c>
      <c r="N7" s="80">
        <f t="shared" si="18"/>
        <v>130.74127950000002</v>
      </c>
      <c r="O7" s="80">
        <f t="shared" si="19"/>
        <v>5.6357223144872002</v>
      </c>
    </row>
    <row r="8" spans="1:15" ht="14.4" x14ac:dyDescent="0.3">
      <c r="A8" s="77">
        <v>5</v>
      </c>
      <c r="B8" s="23" t="str">
        <f>Demographics!C11</f>
        <v>Kahuta City 01</v>
      </c>
      <c r="C8" s="79">
        <f>Demographics!F11/12</f>
        <v>51.053235999999998</v>
      </c>
      <c r="D8" s="79">
        <f>Demographics!G11/12</f>
        <v>47.990041840000004</v>
      </c>
      <c r="E8" s="79">
        <f t="shared" si="0"/>
        <v>102.106472</v>
      </c>
      <c r="F8" s="79">
        <f t="shared" si="1"/>
        <v>63.816544999999998</v>
      </c>
      <c r="G8" s="79">
        <f t="shared" si="11"/>
        <v>239.95020920000002</v>
      </c>
      <c r="H8" s="79">
        <f t="shared" si="12"/>
        <v>151.16863179600003</v>
      </c>
      <c r="I8" s="79">
        <f t="shared" si="13"/>
        <v>159.80683932720004</v>
      </c>
      <c r="J8" s="79">
        <f t="shared" si="14"/>
        <v>59.987552300000004</v>
      </c>
      <c r="K8" s="79">
        <f t="shared" si="15"/>
        <v>100.779087864</v>
      </c>
      <c r="L8" s="79">
        <f t="shared" si="16"/>
        <v>119.97510460000001</v>
      </c>
      <c r="M8" s="80">
        <f t="shared" si="17"/>
        <v>58.711221399999999</v>
      </c>
      <c r="N8" s="80">
        <f t="shared" si="18"/>
        <v>130.18575179999999</v>
      </c>
      <c r="O8" s="80">
        <f t="shared" si="19"/>
        <v>5.6117757853788817</v>
      </c>
    </row>
    <row r="9" spans="1:15" ht="14.4" x14ac:dyDescent="0.3">
      <c r="A9" s="77">
        <v>6</v>
      </c>
      <c r="B9" s="23" t="str">
        <f>Demographics!C12</f>
        <v>Kahuta City 02</v>
      </c>
      <c r="C9" s="79">
        <f>Demographics!F12/12</f>
        <v>52.073592999999995</v>
      </c>
      <c r="D9" s="79">
        <f>Demographics!G12/12</f>
        <v>48.949177419999991</v>
      </c>
      <c r="E9" s="79">
        <f t="shared" si="0"/>
        <v>104.14718599999999</v>
      </c>
      <c r="F9" s="79">
        <f t="shared" si="1"/>
        <v>65.091991249999992</v>
      </c>
      <c r="G9" s="79">
        <f t="shared" si="11"/>
        <v>244.74588709999995</v>
      </c>
      <c r="H9" s="79">
        <f t="shared" si="12"/>
        <v>154.18990887299998</v>
      </c>
      <c r="I9" s="79">
        <f t="shared" si="13"/>
        <v>163.00076080860001</v>
      </c>
      <c r="J9" s="79">
        <f t="shared" si="14"/>
        <v>61.186471774999987</v>
      </c>
      <c r="K9" s="79">
        <f t="shared" si="15"/>
        <v>102.79327258199999</v>
      </c>
      <c r="L9" s="79">
        <f t="shared" si="16"/>
        <v>122.37294354999997</v>
      </c>
      <c r="M9" s="80">
        <f t="shared" si="17"/>
        <v>59.884631949999999</v>
      </c>
      <c r="N9" s="80">
        <f t="shared" si="18"/>
        <v>132.78766214999999</v>
      </c>
      <c r="O9" s="80">
        <f t="shared" si="19"/>
        <v>5.7239335084474403</v>
      </c>
    </row>
    <row r="10" spans="1:15" ht="14.4" x14ac:dyDescent="0.3">
      <c r="A10" s="77">
        <v>7</v>
      </c>
      <c r="B10" s="23" t="str">
        <f>Demographics!C13</f>
        <v>Kahuta City 03</v>
      </c>
      <c r="C10" s="79">
        <f>Demographics!F13/12</f>
        <v>50.455166666666663</v>
      </c>
      <c r="D10" s="79">
        <f>Demographics!G13/12</f>
        <v>47.427856666666663</v>
      </c>
      <c r="E10" s="79">
        <f t="shared" si="0"/>
        <v>100.91033333333333</v>
      </c>
      <c r="F10" s="79">
        <f t="shared" si="1"/>
        <v>63.068958333333327</v>
      </c>
      <c r="G10" s="79">
        <f t="shared" si="11"/>
        <v>237.13928333333331</v>
      </c>
      <c r="H10" s="79">
        <f t="shared" si="12"/>
        <v>149.39774850000001</v>
      </c>
      <c r="I10" s="79">
        <f t="shared" si="13"/>
        <v>157.93476270000002</v>
      </c>
      <c r="J10" s="79">
        <f t="shared" si="14"/>
        <v>59.284820833333328</v>
      </c>
      <c r="K10" s="79">
        <f t="shared" si="15"/>
        <v>99.598499000000004</v>
      </c>
      <c r="L10" s="79">
        <f t="shared" si="16"/>
        <v>118.56964166666666</v>
      </c>
      <c r="M10" s="80">
        <f t="shared" si="17"/>
        <v>58.02344166666667</v>
      </c>
      <c r="N10" s="80">
        <f t="shared" si="18"/>
        <v>128.660675</v>
      </c>
      <c r="O10" s="80">
        <f t="shared" si="19"/>
        <v>5.5460359564133341</v>
      </c>
    </row>
    <row r="11" spans="1:15" ht="14.4" x14ac:dyDescent="0.3">
      <c r="A11" s="77">
        <v>8</v>
      </c>
      <c r="B11" s="23" t="str">
        <f>Demographics!C14</f>
        <v>Khadiot</v>
      </c>
      <c r="C11" s="79">
        <f>Demographics!F14/12</f>
        <v>31.269333333333336</v>
      </c>
      <c r="D11" s="79">
        <f>Demographics!G14/12</f>
        <v>29.393173333333337</v>
      </c>
      <c r="E11" s="79">
        <f t="shared" si="0"/>
        <v>62.538666666666671</v>
      </c>
      <c r="F11" s="79">
        <f t="shared" si="1"/>
        <v>39.086666666666673</v>
      </c>
      <c r="G11" s="79">
        <f t="shared" si="11"/>
        <v>146.96586666666667</v>
      </c>
      <c r="H11" s="79">
        <f t="shared" si="12"/>
        <v>92.588496000000021</v>
      </c>
      <c r="I11" s="79">
        <f t="shared" si="13"/>
        <v>97.879267200000015</v>
      </c>
      <c r="J11" s="79">
        <f t="shared" si="14"/>
        <v>36.741466666666668</v>
      </c>
      <c r="K11" s="79">
        <f t="shared" si="15"/>
        <v>61.725664000000009</v>
      </c>
      <c r="L11" s="79">
        <f t="shared" si="16"/>
        <v>73.482933333333335</v>
      </c>
      <c r="M11" s="80">
        <f t="shared" si="17"/>
        <v>35.95973333333334</v>
      </c>
      <c r="N11" s="80">
        <f t="shared" si="18"/>
        <v>79.736800000000002</v>
      </c>
      <c r="O11" s="80">
        <f t="shared" si="19"/>
        <v>3.4371276215466668</v>
      </c>
    </row>
    <row r="12" spans="1:15" ht="14.4" x14ac:dyDescent="0.3">
      <c r="A12" s="77">
        <v>9</v>
      </c>
      <c r="B12" s="23" t="str">
        <f>Demographics!C15</f>
        <v>Punjar</v>
      </c>
      <c r="C12" s="79">
        <f>Demographics!F15/12</f>
        <v>29.791666666666668</v>
      </c>
      <c r="D12" s="79">
        <f>Demographics!G15/12</f>
        <v>28.004166666666666</v>
      </c>
      <c r="E12" s="79">
        <f t="shared" si="0"/>
        <v>59.583333333333336</v>
      </c>
      <c r="F12" s="79">
        <f t="shared" si="1"/>
        <v>37.239583333333336</v>
      </c>
      <c r="G12" s="79">
        <f t="shared" si="11"/>
        <v>140.02083333333334</v>
      </c>
      <c r="H12" s="79">
        <f t="shared" si="12"/>
        <v>88.213125000000005</v>
      </c>
      <c r="I12" s="79">
        <f t="shared" si="13"/>
        <v>93.253875000000008</v>
      </c>
      <c r="J12" s="79">
        <f t="shared" si="14"/>
        <v>35.005208333333336</v>
      </c>
      <c r="K12" s="79">
        <f t="shared" si="15"/>
        <v>58.808750000000003</v>
      </c>
      <c r="L12" s="79">
        <f t="shared" si="16"/>
        <v>70.010416666666671</v>
      </c>
      <c r="M12" s="80">
        <f t="shared" si="17"/>
        <v>34.260416666666671</v>
      </c>
      <c r="N12" s="80">
        <f t="shared" si="18"/>
        <v>75.96875</v>
      </c>
      <c r="O12" s="80">
        <f t="shared" si="19"/>
        <v>3.2747023833333335</v>
      </c>
    </row>
    <row r="13" spans="1:15" ht="14.4" x14ac:dyDescent="0.3">
      <c r="A13" s="77">
        <v>10</v>
      </c>
      <c r="B13" s="23" t="str">
        <f>Demographics!C16</f>
        <v>Lehari</v>
      </c>
      <c r="C13" s="79">
        <f>Demographics!F16/12</f>
        <v>30.652764999999999</v>
      </c>
      <c r="D13" s="79">
        <f>Demographics!G16/12</f>
        <v>28.813599100000001</v>
      </c>
      <c r="E13" s="79">
        <f t="shared" si="0"/>
        <v>61.305529999999997</v>
      </c>
      <c r="F13" s="79">
        <f t="shared" si="1"/>
        <v>38.315956249999999</v>
      </c>
      <c r="G13" s="79">
        <f t="shared" si="11"/>
        <v>144.06799549999999</v>
      </c>
      <c r="H13" s="79">
        <f t="shared" si="12"/>
        <v>90.762837165000008</v>
      </c>
      <c r="I13" s="79">
        <f t="shared" si="13"/>
        <v>95.949285003000014</v>
      </c>
      <c r="J13" s="79">
        <f t="shared" si="14"/>
        <v>36.016998874999999</v>
      </c>
      <c r="K13" s="79">
        <f t="shared" si="15"/>
        <v>60.508558110000003</v>
      </c>
      <c r="L13" s="79">
        <f t="shared" si="16"/>
        <v>72.033997749999997</v>
      </c>
      <c r="M13" s="80">
        <f t="shared" si="17"/>
        <v>35.250679749999996</v>
      </c>
      <c r="N13" s="80">
        <f t="shared" si="18"/>
        <v>78.164550749999989</v>
      </c>
      <c r="O13" s="80">
        <f t="shared" si="19"/>
        <v>3.3693543810211999</v>
      </c>
    </row>
    <row r="14" spans="1:15" ht="14.4" x14ac:dyDescent="0.3">
      <c r="A14" s="77">
        <v>11</v>
      </c>
      <c r="B14" s="23" t="str">
        <f>Demographics!C17</f>
        <v>Mator</v>
      </c>
      <c r="C14" s="79">
        <f>Demographics!F17/12</f>
        <v>38.431041999999998</v>
      </c>
      <c r="D14" s="79">
        <f>Demographics!G17/12</f>
        <v>36.125179479999993</v>
      </c>
      <c r="E14" s="79">
        <f t="shared" si="0"/>
        <v>76.862083999999996</v>
      </c>
      <c r="F14" s="79">
        <f t="shared" si="1"/>
        <v>48.038802499999996</v>
      </c>
      <c r="G14" s="79">
        <f t="shared" si="11"/>
        <v>180.62589739999996</v>
      </c>
      <c r="H14" s="79">
        <f t="shared" si="12"/>
        <v>113.79431536199999</v>
      </c>
      <c r="I14" s="79">
        <f t="shared" si="13"/>
        <v>120.29684766839999</v>
      </c>
      <c r="J14" s="79">
        <f t="shared" si="14"/>
        <v>45.156474349999989</v>
      </c>
      <c r="K14" s="79">
        <f t="shared" si="15"/>
        <v>75.86287690799999</v>
      </c>
      <c r="L14" s="79">
        <f t="shared" si="16"/>
        <v>90.312948699999978</v>
      </c>
      <c r="M14" s="80">
        <f t="shared" si="17"/>
        <v>44.195698300000004</v>
      </c>
      <c r="N14" s="80">
        <f t="shared" si="18"/>
        <v>97.999157100000005</v>
      </c>
      <c r="O14" s="80">
        <f t="shared" si="19"/>
        <v>4.2243432111233599</v>
      </c>
    </row>
    <row r="15" spans="1:15" ht="14.4" x14ac:dyDescent="0.3">
      <c r="A15" s="77">
        <v>12</v>
      </c>
      <c r="B15" s="23" t="str">
        <f>Demographics!C18</f>
        <v>Mowara</v>
      </c>
      <c r="C15" s="79">
        <f>Demographics!F18/12</f>
        <v>31.490836000000002</v>
      </c>
      <c r="D15" s="79">
        <f>Demographics!G18/12</f>
        <v>29.601385840000003</v>
      </c>
      <c r="E15" s="79">
        <f t="shared" si="0"/>
        <v>62.981672000000003</v>
      </c>
      <c r="F15" s="79">
        <f t="shared" si="1"/>
        <v>39.363545000000002</v>
      </c>
      <c r="G15" s="79">
        <f t="shared" si="11"/>
        <v>148.0069292</v>
      </c>
      <c r="H15" s="79">
        <f t="shared" si="12"/>
        <v>93.244365396000006</v>
      </c>
      <c r="I15" s="79">
        <f t="shared" si="13"/>
        <v>98.572614847200015</v>
      </c>
      <c r="J15" s="79">
        <f t="shared" si="14"/>
        <v>37.0017323</v>
      </c>
      <c r="K15" s="79">
        <f t="shared" si="15"/>
        <v>62.162910264000011</v>
      </c>
      <c r="L15" s="79">
        <f t="shared" si="16"/>
        <v>74.003464600000001</v>
      </c>
      <c r="M15" s="80">
        <f t="shared" si="17"/>
        <v>36.214461400000005</v>
      </c>
      <c r="N15" s="80">
        <f t="shared" si="18"/>
        <v>80.30163180000001</v>
      </c>
      <c r="O15" s="80">
        <f t="shared" si="19"/>
        <v>3.4614752123868806</v>
      </c>
    </row>
    <row r="16" spans="1:15" ht="14.4" x14ac:dyDescent="0.3">
      <c r="A16" s="77">
        <v>13</v>
      </c>
      <c r="B16" s="23" t="str">
        <f>Demographics!C19</f>
        <v>Nara</v>
      </c>
      <c r="C16" s="79">
        <f>Demographics!F19/12</f>
        <v>31.466382999999997</v>
      </c>
      <c r="D16" s="79">
        <f>Demographics!G19/12</f>
        <v>29.578400019999993</v>
      </c>
      <c r="E16" s="79">
        <f t="shared" si="0"/>
        <v>62.932765999999994</v>
      </c>
      <c r="F16" s="79">
        <f t="shared" si="1"/>
        <v>39.332978749999995</v>
      </c>
      <c r="G16" s="79">
        <f t="shared" si="11"/>
        <v>147.89200009999996</v>
      </c>
      <c r="H16" s="79">
        <f t="shared" si="12"/>
        <v>93.171960062999986</v>
      </c>
      <c r="I16" s="79">
        <f t="shared" si="13"/>
        <v>98.496072066599993</v>
      </c>
      <c r="J16" s="79">
        <f t="shared" si="14"/>
        <v>36.97300002499999</v>
      </c>
      <c r="K16" s="79">
        <f t="shared" si="15"/>
        <v>62.114640041999991</v>
      </c>
      <c r="L16" s="79">
        <f t="shared" si="16"/>
        <v>73.946000049999981</v>
      </c>
      <c r="M16" s="80">
        <f t="shared" si="17"/>
        <v>36.186340449999996</v>
      </c>
      <c r="N16" s="80">
        <f t="shared" si="18"/>
        <v>80.239276649999994</v>
      </c>
      <c r="O16" s="80">
        <f t="shared" si="19"/>
        <v>3.4587873366706394</v>
      </c>
    </row>
    <row r="17" spans="1:15" ht="14.4" x14ac:dyDescent="0.3">
      <c r="A17" s="77">
        <v>14</v>
      </c>
      <c r="B17" s="23" t="str">
        <f>Demographics!C20</f>
        <v>Narar</v>
      </c>
      <c r="C17" s="79">
        <f>Demographics!F20/12</f>
        <v>32.135506000000007</v>
      </c>
      <c r="D17" s="79">
        <f>Demographics!G20/12</f>
        <v>30.207375640000006</v>
      </c>
      <c r="E17" s="79">
        <f t="shared" si="0"/>
        <v>64.271012000000013</v>
      </c>
      <c r="F17" s="79">
        <f t="shared" si="1"/>
        <v>40.169382500000012</v>
      </c>
      <c r="G17" s="79">
        <f t="shared" si="11"/>
        <v>151.03687820000002</v>
      </c>
      <c r="H17" s="79">
        <f t="shared" si="12"/>
        <v>95.153233266000015</v>
      </c>
      <c r="I17" s="79">
        <f t="shared" si="13"/>
        <v>100.59056088120002</v>
      </c>
      <c r="J17" s="79">
        <f t="shared" si="14"/>
        <v>37.759219550000005</v>
      </c>
      <c r="K17" s="79">
        <f t="shared" si="15"/>
        <v>63.435488844000012</v>
      </c>
      <c r="L17" s="79">
        <f t="shared" si="16"/>
        <v>75.518439100000009</v>
      </c>
      <c r="M17" s="80">
        <f t="shared" si="17"/>
        <v>36.955831900000014</v>
      </c>
      <c r="N17" s="80">
        <f t="shared" si="18"/>
        <v>81.945540300000033</v>
      </c>
      <c r="O17" s="80">
        <f t="shared" si="19"/>
        <v>3.53233739036048</v>
      </c>
    </row>
    <row r="18" spans="1:15" ht="15.75" customHeight="1" x14ac:dyDescent="0.3"/>
    <row r="19" spans="1:15" ht="15.75" customHeight="1" x14ac:dyDescent="0.3"/>
    <row r="20" spans="1:15" ht="15.75" customHeight="1" x14ac:dyDescent="0.3"/>
    <row r="21" spans="1:15" ht="15.75" customHeight="1" x14ac:dyDescent="0.3"/>
    <row r="22" spans="1:15" ht="15.75" customHeight="1" x14ac:dyDescent="0.3"/>
    <row r="23" spans="1:15" ht="15.75" customHeight="1" x14ac:dyDescent="0.3"/>
    <row r="24" spans="1:15" ht="15.75" customHeight="1" x14ac:dyDescent="0.3"/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/>
    <row r="29" spans="1:15" ht="15.75" customHeight="1" x14ac:dyDescent="0.3"/>
    <row r="30" spans="1:15" ht="15.75" customHeight="1" x14ac:dyDescent="0.3"/>
    <row r="31" spans="1:15" ht="15.75" customHeight="1" x14ac:dyDescent="0.3"/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</sheetData>
  <mergeCells count="2">
    <mergeCell ref="B1:L1"/>
    <mergeCell ref="B2:L2"/>
  </mergeCells>
  <pageMargins left="0.7" right="0.7" top="0.75" bottom="0.75" header="0" footer="0"/>
  <pageSetup paperSize="9" fitToWidth="0" fitToHeight="0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"/>
  <sheetViews>
    <sheetView zoomScale="80" workbookViewId="0">
      <selection activeCell="B6" sqref="B6:B19"/>
    </sheetView>
  </sheetViews>
  <sheetFormatPr defaultColWidth="13" defaultRowHeight="15" customHeight="1" x14ac:dyDescent="0.3"/>
  <cols>
    <col min="1" max="1" width="8.77734375" customWidth="1"/>
    <col min="2" max="2" width="22.21875" customWidth="1"/>
    <col min="3" max="3" width="21.33203125" customWidth="1"/>
    <col min="4" max="4" width="17.77734375" customWidth="1"/>
    <col min="5" max="5" width="18.109375" customWidth="1"/>
    <col min="6" max="6" width="18" customWidth="1"/>
    <col min="7" max="7" width="15.109375" customWidth="1"/>
    <col min="8" max="26" width="8.77734375" customWidth="1"/>
  </cols>
  <sheetData>
    <row r="1" spans="1:7" ht="14.4" x14ac:dyDescent="0.3">
      <c r="A1" s="113" t="s">
        <v>398</v>
      </c>
      <c r="B1" s="114"/>
      <c r="C1" s="114"/>
      <c r="D1" s="114"/>
      <c r="E1" s="114"/>
      <c r="F1" s="114"/>
      <c r="G1" s="114"/>
    </row>
    <row r="2" spans="1:7" ht="14.4" x14ac:dyDescent="0.3">
      <c r="A2" s="113" t="s">
        <v>383</v>
      </c>
      <c r="B2" s="114"/>
      <c r="C2" s="114"/>
      <c r="D2" s="114"/>
      <c r="E2" s="114"/>
      <c r="F2" s="114"/>
      <c r="G2" s="114"/>
    </row>
    <row r="4" spans="1:7" ht="14.4" x14ac:dyDescent="0.3">
      <c r="A4" s="129" t="s">
        <v>4</v>
      </c>
      <c r="B4" s="129" t="s">
        <v>384</v>
      </c>
      <c r="C4" s="130" t="s">
        <v>399</v>
      </c>
      <c r="D4" s="116"/>
      <c r="E4" s="116"/>
      <c r="F4" s="117"/>
      <c r="G4" s="124" t="s">
        <v>400</v>
      </c>
    </row>
    <row r="5" spans="1:7" ht="43.2" x14ac:dyDescent="0.3">
      <c r="A5" s="119"/>
      <c r="B5" s="119"/>
      <c r="C5" s="36" t="s">
        <v>401</v>
      </c>
      <c r="D5" s="36" t="s">
        <v>402</v>
      </c>
      <c r="E5" s="36" t="s">
        <v>403</v>
      </c>
      <c r="F5" s="36" t="s">
        <v>404</v>
      </c>
      <c r="G5" s="119"/>
    </row>
    <row r="6" spans="1:7" ht="14.4" x14ac:dyDescent="0.3">
      <c r="A6" s="22">
        <v>1</v>
      </c>
      <c r="B6" s="81" t="str">
        <f>Demographics!C7</f>
        <v>Beor</v>
      </c>
      <c r="C6" s="70">
        <f>Vaccines!C4*1.11</f>
        <v>62.525190000000009</v>
      </c>
      <c r="D6" s="70">
        <f>Vaccines!D4*10</f>
        <v>529.49260000000004</v>
      </c>
      <c r="E6" s="70">
        <f>Vaccines!C4*2/20*1.11</f>
        <v>6.2525190000000004</v>
      </c>
      <c r="F6" s="70">
        <f>Vaccines!D4*2*1.25/10*1.11</f>
        <v>14.693419650000003</v>
      </c>
      <c r="G6" s="70">
        <f t="shared" ref="G6" si="0">(C6+D6+E6+F6)/100</f>
        <v>6.1296372865000013</v>
      </c>
    </row>
    <row r="7" spans="1:7" ht="14.4" x14ac:dyDescent="0.3">
      <c r="A7" s="22">
        <v>2</v>
      </c>
      <c r="B7" s="81" t="str">
        <f>Demographics!C8</f>
        <v>Dakhali</v>
      </c>
      <c r="C7" s="70">
        <f>Vaccines!C5*1.11</f>
        <v>52.701303719999991</v>
      </c>
      <c r="D7" s="70">
        <f>Vaccines!D5*10</f>
        <v>446.2993287999999</v>
      </c>
      <c r="E7" s="70">
        <f>Vaccines!C5*2/20*1.11</f>
        <v>5.2701303719999988</v>
      </c>
      <c r="F7" s="70">
        <f>Vaccines!D5*2*1.25/10*1.11</f>
        <v>12.384806374199998</v>
      </c>
      <c r="G7" s="70">
        <f t="shared" ref="G7:G19" si="1">(C7+D7+E7+F7)/100</f>
        <v>5.1665556926619987</v>
      </c>
    </row>
    <row r="8" spans="1:7" ht="14.4" x14ac:dyDescent="0.3">
      <c r="A8" s="22">
        <v>3</v>
      </c>
      <c r="B8" s="81" t="str">
        <f>Demographics!C9</f>
        <v>Doberan Khurd</v>
      </c>
      <c r="C8" s="70">
        <f>Vaccines!C6*1.11</f>
        <v>44.987804940000004</v>
      </c>
      <c r="D8" s="70">
        <f>Vaccines!D6*10</f>
        <v>380.97780760000001</v>
      </c>
      <c r="E8" s="70">
        <f>Vaccines!C6*2/20*1.11</f>
        <v>4.4987804940000009</v>
      </c>
      <c r="F8" s="70">
        <f>Vaccines!D6*2*1.25/10*1.11</f>
        <v>10.572134160900001</v>
      </c>
      <c r="G8" s="70">
        <f t="shared" si="1"/>
        <v>4.4103652719490007</v>
      </c>
    </row>
    <row r="9" spans="1:7" ht="14.4" x14ac:dyDescent="0.3">
      <c r="A9" s="22">
        <v>4</v>
      </c>
      <c r="B9" s="81" t="str">
        <f>Demographics!C10</f>
        <v>Hothla</v>
      </c>
      <c r="C9" s="70">
        <f>Vaccines!C7*1.11</f>
        <v>56.910909900000014</v>
      </c>
      <c r="D9" s="70">
        <f>Vaccines!D7*10</f>
        <v>481.94824600000004</v>
      </c>
      <c r="E9" s="70">
        <f>Vaccines!C7*2/20*1.11</f>
        <v>5.6910909900000011</v>
      </c>
      <c r="F9" s="70">
        <f>Vaccines!D7*2*1.25/10*1.11</f>
        <v>13.374063826500002</v>
      </c>
      <c r="G9" s="70">
        <f t="shared" si="1"/>
        <v>5.5792431071650004</v>
      </c>
    </row>
    <row r="10" spans="1:7" ht="14.4" x14ac:dyDescent="0.3">
      <c r="A10" s="22">
        <v>5</v>
      </c>
      <c r="B10" s="81" t="str">
        <f>Demographics!C11</f>
        <v>Kahuta City 01</v>
      </c>
      <c r="C10" s="70">
        <f>Vaccines!C8*1.11</f>
        <v>56.669091960000003</v>
      </c>
      <c r="D10" s="70">
        <f>Vaccines!D8*10</f>
        <v>479.90041840000004</v>
      </c>
      <c r="E10" s="70">
        <f>Vaccines!C8*2/20*1.11</f>
        <v>5.6669091960000006</v>
      </c>
      <c r="F10" s="70">
        <f>Vaccines!D8*2*1.25/10*1.11</f>
        <v>13.317236610600002</v>
      </c>
      <c r="G10" s="70">
        <f t="shared" si="1"/>
        <v>5.5555365616660017</v>
      </c>
    </row>
    <row r="11" spans="1:7" ht="14.4" x14ac:dyDescent="0.3">
      <c r="A11" s="22">
        <v>6</v>
      </c>
      <c r="B11" s="81" t="str">
        <f>Demographics!C12</f>
        <v>Kahuta City 02</v>
      </c>
      <c r="C11" s="70">
        <f>Vaccines!C9*1.11</f>
        <v>57.801688230000003</v>
      </c>
      <c r="D11" s="70">
        <f>Vaccines!D9*10</f>
        <v>489.4917741999999</v>
      </c>
      <c r="E11" s="70">
        <f>Vaccines!C9*2/20*1.11</f>
        <v>5.7801688229999995</v>
      </c>
      <c r="F11" s="70">
        <f>Vaccines!D9*2*1.25/10*1.11</f>
        <v>13.583396734049998</v>
      </c>
      <c r="G11" s="70">
        <f t="shared" si="1"/>
        <v>5.6665702798704993</v>
      </c>
    </row>
    <row r="12" spans="1:7" ht="14.4" x14ac:dyDescent="0.3">
      <c r="A12" s="22">
        <v>7</v>
      </c>
      <c r="B12" s="81" t="str">
        <f>Demographics!C13</f>
        <v>Kahuta City 03</v>
      </c>
      <c r="C12" s="70">
        <f>Vaccines!C10*1.11</f>
        <v>56.005234999999999</v>
      </c>
      <c r="D12" s="70">
        <f>Vaccines!D10*10</f>
        <v>474.27856666666662</v>
      </c>
      <c r="E12" s="70">
        <f>Vaccines!C10*2/20*1.11</f>
        <v>5.6005234999999995</v>
      </c>
      <c r="F12" s="70">
        <f>Vaccines!D10*2*1.25/10*1.11</f>
        <v>13.161230225000001</v>
      </c>
      <c r="G12" s="70">
        <f t="shared" si="1"/>
        <v>5.4904555539166662</v>
      </c>
    </row>
    <row r="13" spans="1:7" ht="14.4" x14ac:dyDescent="0.3">
      <c r="A13" s="22">
        <v>8</v>
      </c>
      <c r="B13" s="81" t="str">
        <f>Demographics!C14</f>
        <v>Khadiot</v>
      </c>
      <c r="C13" s="70">
        <f>Vaccines!C11*1.11</f>
        <v>34.708960000000005</v>
      </c>
      <c r="D13" s="70">
        <f>Vaccines!D11*10</f>
        <v>293.93173333333334</v>
      </c>
      <c r="E13" s="70">
        <f>Vaccines!C11*2/20*1.11</f>
        <v>3.4708960000000006</v>
      </c>
      <c r="F13" s="70">
        <f>Vaccines!D11*2*1.25/10*1.11</f>
        <v>8.1566056000000007</v>
      </c>
      <c r="G13" s="70">
        <f t="shared" si="1"/>
        <v>3.4026819493333331</v>
      </c>
    </row>
    <row r="14" spans="1:7" ht="14.4" x14ac:dyDescent="0.3">
      <c r="A14" s="22">
        <v>9</v>
      </c>
      <c r="B14" s="81" t="str">
        <f>Demographics!C15</f>
        <v>Punjar</v>
      </c>
      <c r="C14" s="70">
        <f>Vaccines!C12*1.11</f>
        <v>33.068750000000001</v>
      </c>
      <c r="D14" s="70">
        <f>Vaccines!D12*10</f>
        <v>280.04166666666669</v>
      </c>
      <c r="E14" s="70">
        <f>Vaccines!C12*2/20*1.11</f>
        <v>3.3068750000000007</v>
      </c>
      <c r="F14" s="70">
        <f>Vaccines!D12*2*1.25/10*1.11</f>
        <v>7.7711562500000015</v>
      </c>
      <c r="G14" s="70">
        <f t="shared" si="1"/>
        <v>3.241884479166667</v>
      </c>
    </row>
    <row r="15" spans="1:7" ht="14.4" x14ac:dyDescent="0.3">
      <c r="A15" s="22">
        <v>10</v>
      </c>
      <c r="B15" s="81" t="str">
        <f>Demographics!C16</f>
        <v>Lehari</v>
      </c>
      <c r="C15" s="70">
        <f>Vaccines!C13*1.11</f>
        <v>34.024569150000005</v>
      </c>
      <c r="D15" s="70">
        <f>Vaccines!D13*10</f>
        <v>288.13599099999999</v>
      </c>
      <c r="E15" s="70">
        <f>Vaccines!C13*2/20*1.11</f>
        <v>3.4024569150000001</v>
      </c>
      <c r="F15" s="70">
        <f>Vaccines!D13*2*1.25/10*1.11</f>
        <v>7.9957737502499997</v>
      </c>
      <c r="G15" s="70">
        <f t="shared" si="1"/>
        <v>3.3355879081525002</v>
      </c>
    </row>
    <row r="16" spans="1:7" ht="14.4" x14ac:dyDescent="0.3">
      <c r="A16" s="22">
        <v>11</v>
      </c>
      <c r="B16" s="81" t="str">
        <f>Demographics!C17</f>
        <v>Mator</v>
      </c>
      <c r="C16" s="70">
        <f>Vaccines!C14*1.11</f>
        <v>42.658456620000003</v>
      </c>
      <c r="D16" s="70">
        <f>Vaccines!D14*10</f>
        <v>361.25179479999991</v>
      </c>
      <c r="E16" s="70">
        <f>Vaccines!C14*2/20*1.11</f>
        <v>4.2658456620000003</v>
      </c>
      <c r="F16" s="70">
        <f>Vaccines!D14*2*1.25/10*1.11</f>
        <v>10.024737305699999</v>
      </c>
      <c r="G16" s="70">
        <f t="shared" si="1"/>
        <v>4.1820083438769986</v>
      </c>
    </row>
    <row r="17" spans="1:7" ht="14.4" x14ac:dyDescent="0.3">
      <c r="A17" s="22">
        <v>12</v>
      </c>
      <c r="B17" s="81" t="str">
        <f>Demographics!C18</f>
        <v>Mowara</v>
      </c>
      <c r="C17" s="70">
        <f>Vaccines!C15*1.11</f>
        <v>34.954827960000003</v>
      </c>
      <c r="D17" s="70">
        <f>Vaccines!D15*10</f>
        <v>296.0138584</v>
      </c>
      <c r="E17" s="70">
        <f>Vaccines!C15*2/20*1.11</f>
        <v>3.4954827960000001</v>
      </c>
      <c r="F17" s="70">
        <f>Vaccines!D15*2*1.25/10*1.11</f>
        <v>8.2143845706</v>
      </c>
      <c r="G17" s="70">
        <f t="shared" si="1"/>
        <v>3.4267855372659994</v>
      </c>
    </row>
    <row r="18" spans="1:7" ht="14.4" x14ac:dyDescent="0.3">
      <c r="A18" s="22">
        <v>13</v>
      </c>
      <c r="B18" s="81" t="str">
        <f>Demographics!C19</f>
        <v>Nara</v>
      </c>
      <c r="C18" s="70">
        <f>Vaccines!C16*1.11</f>
        <v>34.92768513</v>
      </c>
      <c r="D18" s="70">
        <f>Vaccines!D16*10</f>
        <v>295.78400019999992</v>
      </c>
      <c r="E18" s="70">
        <f>Vaccines!C16*2/20*1.11</f>
        <v>3.4927685130000001</v>
      </c>
      <c r="F18" s="70">
        <f>Vaccines!D16*2*1.25/10*1.11</f>
        <v>8.2080060055499988</v>
      </c>
      <c r="G18" s="70">
        <f t="shared" si="1"/>
        <v>3.4241245984854989</v>
      </c>
    </row>
    <row r="19" spans="1:7" ht="14.4" x14ac:dyDescent="0.3">
      <c r="A19" s="22">
        <v>14</v>
      </c>
      <c r="B19" s="81" t="str">
        <f>Demographics!C20</f>
        <v>Narar</v>
      </c>
      <c r="C19" s="70">
        <f>Vaccines!C17*1.11</f>
        <v>35.670411660000013</v>
      </c>
      <c r="D19" s="70">
        <f>Vaccines!D17*10</f>
        <v>302.07375640000004</v>
      </c>
      <c r="E19" s="70">
        <f>Vaccines!C17*2/20*1.11</f>
        <v>3.567041166000001</v>
      </c>
      <c r="F19" s="70">
        <f>Vaccines!D17*2*1.25/10*1.11</f>
        <v>8.3825467401000022</v>
      </c>
      <c r="G19" s="70">
        <f t="shared" si="1"/>
        <v>3.4969375596610006</v>
      </c>
    </row>
    <row r="20" spans="1:7" ht="15.75" customHeight="1" x14ac:dyDescent="0.3"/>
    <row r="21" spans="1:7" ht="15.75" customHeight="1" x14ac:dyDescent="0.3"/>
    <row r="22" spans="1:7" ht="15.75" customHeight="1" x14ac:dyDescent="0.3"/>
    <row r="23" spans="1:7" ht="15.75" customHeight="1" x14ac:dyDescent="0.3"/>
    <row r="24" spans="1:7" ht="15.75" customHeight="1" x14ac:dyDescent="0.3"/>
    <row r="25" spans="1:7" ht="15.75" customHeight="1" x14ac:dyDescent="0.3"/>
    <row r="26" spans="1:7" ht="15.75" customHeight="1" x14ac:dyDescent="0.3"/>
    <row r="27" spans="1:7" ht="15.75" customHeight="1" x14ac:dyDescent="0.3"/>
    <row r="28" spans="1:7" ht="15.75" customHeight="1" x14ac:dyDescent="0.3"/>
    <row r="29" spans="1:7" ht="15.75" customHeight="1" x14ac:dyDescent="0.3"/>
    <row r="30" spans="1:7" ht="15.75" customHeight="1" x14ac:dyDescent="0.3"/>
    <row r="31" spans="1:7" ht="15.75" customHeight="1" x14ac:dyDescent="0.3"/>
    <row r="32" spans="1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</sheetData>
  <mergeCells count="6">
    <mergeCell ref="A1:G1"/>
    <mergeCell ref="A2:G2"/>
    <mergeCell ref="A4:A5"/>
    <mergeCell ref="B4:B5"/>
    <mergeCell ref="C4:F4"/>
    <mergeCell ref="G4:G5"/>
  </mergeCells>
  <pageMargins left="0.7" right="0.7" top="0.75" bottom="0.75" header="0" footer="0"/>
  <pageSetup paperSize="9" fitToWidth="0" fitToHeight="0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45" workbookViewId="0">
      <selection activeCell="C28" sqref="C28:D49"/>
    </sheetView>
  </sheetViews>
  <sheetFormatPr defaultColWidth="13" defaultRowHeight="15" customHeight="1" x14ac:dyDescent="0.3"/>
  <cols>
    <col min="1" max="1" width="8.77734375" customWidth="1"/>
    <col min="2" max="2" width="32.109375" customWidth="1"/>
    <col min="3" max="4" width="24.44140625" customWidth="1"/>
    <col min="5" max="5" width="45.77734375" customWidth="1"/>
    <col min="6" max="6" width="16" customWidth="1"/>
    <col min="7" max="7" width="8.88671875" bestFit="1" customWidth="1"/>
    <col min="8" max="8" width="60.109375" customWidth="1"/>
    <col min="9" max="26" width="8.77734375" customWidth="1"/>
  </cols>
  <sheetData>
    <row r="1" spans="1:8" ht="14.4" x14ac:dyDescent="0.3">
      <c r="A1" s="113" t="s">
        <v>405</v>
      </c>
      <c r="B1" s="114"/>
      <c r="C1" s="114"/>
      <c r="D1" s="114"/>
      <c r="E1" s="114"/>
      <c r="F1" s="114"/>
      <c r="G1" s="114"/>
      <c r="H1" s="114"/>
    </row>
    <row r="2" spans="1:8" ht="14.4" x14ac:dyDescent="0.3">
      <c r="A2" s="113" t="s">
        <v>406</v>
      </c>
      <c r="B2" s="114"/>
      <c r="C2" s="114"/>
      <c r="D2" s="114"/>
      <c r="E2" s="114"/>
      <c r="F2" s="114"/>
      <c r="G2" s="114"/>
      <c r="H2" s="114"/>
    </row>
    <row r="3" spans="1:8" ht="14.4" x14ac:dyDescent="0.3">
      <c r="B3" s="3" t="s">
        <v>407</v>
      </c>
    </row>
    <row r="4" spans="1:8" ht="31.2" x14ac:dyDescent="0.3">
      <c r="A4" s="82" t="s">
        <v>4</v>
      </c>
      <c r="B4" s="82" t="s">
        <v>5</v>
      </c>
      <c r="C4" s="82" t="s">
        <v>408</v>
      </c>
      <c r="D4" s="82" t="s">
        <v>409</v>
      </c>
      <c r="E4" s="82" t="s">
        <v>410</v>
      </c>
      <c r="F4" s="82" t="s">
        <v>411</v>
      </c>
      <c r="G4" s="82" t="s">
        <v>412</v>
      </c>
      <c r="H4" s="82" t="s">
        <v>413</v>
      </c>
    </row>
    <row r="5" spans="1:8" ht="21" x14ac:dyDescent="0.4">
      <c r="A5" s="21">
        <v>1</v>
      </c>
      <c r="B5" s="23" t="s">
        <v>17</v>
      </c>
      <c r="C5" s="83" t="s">
        <v>451</v>
      </c>
      <c r="D5" s="83" t="s">
        <v>414</v>
      </c>
      <c r="E5" s="84" t="s">
        <v>415</v>
      </c>
      <c r="F5" s="21"/>
      <c r="G5" s="21"/>
      <c r="H5" s="21"/>
    </row>
    <row r="6" spans="1:8" ht="21" x14ac:dyDescent="0.4">
      <c r="A6" s="21">
        <v>2</v>
      </c>
      <c r="B6" s="23" t="s">
        <v>444</v>
      </c>
      <c r="C6" s="85" t="s">
        <v>451</v>
      </c>
      <c r="D6" s="85" t="s">
        <v>414</v>
      </c>
      <c r="E6" s="86" t="s">
        <v>416</v>
      </c>
      <c r="F6" s="21"/>
      <c r="G6" s="21"/>
      <c r="H6" s="21"/>
    </row>
    <row r="7" spans="1:8" ht="21" x14ac:dyDescent="0.4">
      <c r="A7" s="21">
        <v>3</v>
      </c>
      <c r="B7" s="23" t="s">
        <v>445</v>
      </c>
      <c r="C7" s="85" t="s">
        <v>451</v>
      </c>
      <c r="D7" s="85" t="s">
        <v>414</v>
      </c>
      <c r="E7" s="86" t="s">
        <v>417</v>
      </c>
      <c r="F7" s="21"/>
      <c r="G7" s="21"/>
      <c r="H7" s="21"/>
    </row>
    <row r="8" spans="1:8" ht="21" x14ac:dyDescent="0.4">
      <c r="A8" s="21">
        <v>4</v>
      </c>
      <c r="B8" s="23" t="s">
        <v>446</v>
      </c>
      <c r="C8" s="87" t="s">
        <v>451</v>
      </c>
      <c r="D8" s="85" t="s">
        <v>414</v>
      </c>
      <c r="E8" s="86" t="s">
        <v>418</v>
      </c>
      <c r="F8" s="21"/>
      <c r="G8" s="21"/>
      <c r="H8" s="21"/>
    </row>
    <row r="9" spans="1:8" ht="21" x14ac:dyDescent="0.4">
      <c r="A9" s="21">
        <v>5</v>
      </c>
      <c r="B9" s="23" t="s">
        <v>447</v>
      </c>
      <c r="C9" s="85" t="s">
        <v>451</v>
      </c>
      <c r="D9" s="85" t="s">
        <v>414</v>
      </c>
      <c r="E9" s="86" t="s">
        <v>419</v>
      </c>
      <c r="F9" s="21"/>
      <c r="G9" s="21"/>
      <c r="H9" s="21"/>
    </row>
    <row r="10" spans="1:8" ht="21" x14ac:dyDescent="0.4">
      <c r="A10" s="21">
        <v>6</v>
      </c>
      <c r="B10" s="23" t="s">
        <v>38</v>
      </c>
      <c r="C10" s="85" t="s">
        <v>451</v>
      </c>
      <c r="D10" s="85" t="s">
        <v>414</v>
      </c>
      <c r="E10" s="86" t="s">
        <v>420</v>
      </c>
      <c r="F10" s="21"/>
      <c r="G10" s="21"/>
      <c r="H10" s="21"/>
    </row>
    <row r="11" spans="1:8" ht="21" x14ac:dyDescent="0.4">
      <c r="A11" s="21">
        <v>7</v>
      </c>
      <c r="B11" s="23" t="s">
        <v>22</v>
      </c>
      <c r="C11" s="85" t="s">
        <v>451</v>
      </c>
      <c r="D11" s="85" t="s">
        <v>414</v>
      </c>
      <c r="E11" s="86" t="s">
        <v>421</v>
      </c>
      <c r="F11" s="21"/>
      <c r="G11" s="21"/>
      <c r="H11" s="21"/>
    </row>
    <row r="12" spans="1:8" ht="21" x14ac:dyDescent="0.4">
      <c r="A12" s="21">
        <v>8</v>
      </c>
      <c r="B12" s="23" t="s">
        <v>448</v>
      </c>
      <c r="C12" s="85" t="s">
        <v>451</v>
      </c>
      <c r="D12" s="85" t="s">
        <v>414</v>
      </c>
      <c r="E12" s="86" t="s">
        <v>422</v>
      </c>
      <c r="F12" s="21"/>
      <c r="G12" s="21"/>
      <c r="H12" s="21"/>
    </row>
    <row r="13" spans="1:8" ht="21" x14ac:dyDescent="0.4">
      <c r="A13" s="21">
        <v>9</v>
      </c>
      <c r="B13" s="23" t="s">
        <v>40</v>
      </c>
      <c r="C13" s="85" t="s">
        <v>451</v>
      </c>
      <c r="D13" s="85" t="s">
        <v>414</v>
      </c>
      <c r="E13" s="86" t="s">
        <v>423</v>
      </c>
      <c r="F13" s="21"/>
      <c r="G13" s="21"/>
      <c r="H13" s="21"/>
    </row>
    <row r="14" spans="1:8" ht="14.4" x14ac:dyDescent="0.3">
      <c r="A14" s="88">
        <v>10</v>
      </c>
      <c r="B14" s="23" t="s">
        <v>449</v>
      </c>
      <c r="C14" s="89" t="s">
        <v>451</v>
      </c>
      <c r="D14" s="89" t="s">
        <v>414</v>
      </c>
      <c r="E14" s="90" t="s">
        <v>417</v>
      </c>
      <c r="F14" s="88"/>
      <c r="G14" s="88"/>
      <c r="H14" s="88"/>
    </row>
    <row r="15" spans="1:8" ht="14.4" x14ac:dyDescent="0.3">
      <c r="A15" s="88">
        <v>11</v>
      </c>
      <c r="B15" s="23" t="s">
        <v>42</v>
      </c>
      <c r="C15" s="89" t="s">
        <v>451</v>
      </c>
      <c r="D15" s="89" t="s">
        <v>414</v>
      </c>
      <c r="E15" s="90" t="s">
        <v>423</v>
      </c>
      <c r="F15" s="88"/>
      <c r="G15" s="88"/>
      <c r="H15" s="88"/>
    </row>
    <row r="16" spans="1:8" ht="14.4" x14ac:dyDescent="0.3">
      <c r="A16" s="88">
        <v>12</v>
      </c>
      <c r="B16" s="23" t="s">
        <v>44</v>
      </c>
      <c r="C16" s="89" t="s">
        <v>451</v>
      </c>
      <c r="D16" s="89" t="s">
        <v>414</v>
      </c>
      <c r="E16" s="90" t="s">
        <v>420</v>
      </c>
      <c r="F16" s="88"/>
      <c r="G16" s="88"/>
      <c r="H16" s="88"/>
    </row>
    <row r="17" spans="1:26" ht="14.4" x14ac:dyDescent="0.3">
      <c r="A17" s="88">
        <v>13</v>
      </c>
      <c r="B17" s="23" t="s">
        <v>450</v>
      </c>
      <c r="C17" s="89" t="s">
        <v>451</v>
      </c>
      <c r="D17" s="89" t="s">
        <v>414</v>
      </c>
      <c r="E17" s="90" t="s">
        <v>422</v>
      </c>
      <c r="F17" s="88"/>
      <c r="G17" s="88"/>
      <c r="H17" s="88"/>
    </row>
    <row r="18" spans="1:26" ht="14.4" x14ac:dyDescent="0.3">
      <c r="A18" s="88">
        <v>14</v>
      </c>
      <c r="B18" s="23" t="s">
        <v>24</v>
      </c>
      <c r="C18" s="89" t="s">
        <v>451</v>
      </c>
      <c r="D18" s="89" t="s">
        <v>414</v>
      </c>
      <c r="E18" s="90" t="s">
        <v>419</v>
      </c>
      <c r="F18" s="88"/>
      <c r="G18" s="88"/>
      <c r="H18" s="88"/>
    </row>
    <row r="19" spans="1:26" ht="14.4" x14ac:dyDescent="0.3">
      <c r="A19" s="88">
        <v>15</v>
      </c>
      <c r="B19" s="91"/>
      <c r="C19" s="89"/>
      <c r="D19" s="89"/>
      <c r="E19" s="90"/>
      <c r="F19" s="88"/>
      <c r="G19" s="88"/>
      <c r="H19" s="88"/>
    </row>
    <row r="20" spans="1:26" ht="14.4" x14ac:dyDescent="0.3">
      <c r="A20" s="88">
        <v>16</v>
      </c>
      <c r="B20" s="91"/>
      <c r="C20" s="89"/>
      <c r="D20" s="89"/>
      <c r="E20" s="92"/>
      <c r="F20" s="88"/>
      <c r="G20" s="88"/>
      <c r="H20" s="88"/>
    </row>
    <row r="21" spans="1:26" ht="15.75" customHeight="1" x14ac:dyDescent="0.3">
      <c r="A21" s="88">
        <v>17</v>
      </c>
      <c r="B21" s="91"/>
      <c r="C21" s="89"/>
      <c r="D21" s="89"/>
      <c r="E21" s="90"/>
      <c r="F21" s="88"/>
      <c r="G21" s="88"/>
      <c r="H21" s="88"/>
    </row>
    <row r="22" spans="1:26" ht="15.75" customHeight="1" x14ac:dyDescent="0.3">
      <c r="A22" s="88">
        <v>18</v>
      </c>
      <c r="B22" s="91"/>
      <c r="C22" s="89"/>
      <c r="D22" s="89"/>
      <c r="E22" s="90"/>
      <c r="F22" s="88"/>
      <c r="G22" s="88"/>
      <c r="H22" s="88"/>
    </row>
    <row r="23" spans="1:26" ht="15.75" customHeight="1" x14ac:dyDescent="0.3">
      <c r="A23" s="88">
        <v>19</v>
      </c>
      <c r="B23" s="91"/>
      <c r="C23" s="89"/>
      <c r="D23" s="89"/>
      <c r="E23" s="93"/>
      <c r="F23" s="88"/>
      <c r="G23" s="88"/>
      <c r="H23" s="88"/>
    </row>
    <row r="24" spans="1:26" ht="15.75" customHeight="1" x14ac:dyDescent="0.3">
      <c r="A24" s="88">
        <v>20</v>
      </c>
      <c r="B24" s="91"/>
      <c r="C24" s="89"/>
      <c r="D24" s="89"/>
      <c r="E24" s="90"/>
      <c r="F24" s="88"/>
      <c r="G24" s="88"/>
      <c r="H24" s="88"/>
    </row>
    <row r="25" spans="1:26" ht="15.75" customHeight="1" x14ac:dyDescent="0.3">
      <c r="A25" s="88">
        <v>21</v>
      </c>
      <c r="B25" s="91"/>
      <c r="C25" s="89"/>
      <c r="D25" s="89"/>
      <c r="E25" s="90"/>
      <c r="F25" s="88"/>
      <c r="G25" s="88"/>
      <c r="H25" s="88"/>
    </row>
    <row r="26" spans="1:26" ht="15.75" customHeight="1" x14ac:dyDescent="0.3">
      <c r="A26" s="88">
        <v>22</v>
      </c>
      <c r="B26" s="91"/>
      <c r="C26" s="89"/>
      <c r="D26" s="89"/>
      <c r="E26" s="92"/>
      <c r="F26" s="88"/>
      <c r="G26" s="88"/>
      <c r="H26" s="88"/>
    </row>
    <row r="27" spans="1:26" ht="15.75" customHeight="1" x14ac:dyDescent="0.3">
      <c r="A27" s="88">
        <v>23</v>
      </c>
      <c r="B27" s="91"/>
      <c r="C27" s="89"/>
      <c r="D27" s="89"/>
      <c r="E27" s="90"/>
      <c r="F27" s="88"/>
      <c r="G27" s="88"/>
      <c r="H27" s="88"/>
    </row>
    <row r="28" spans="1:26" ht="15.75" customHeight="1" x14ac:dyDescent="0.3">
      <c r="A28" s="88">
        <v>24</v>
      </c>
      <c r="B28" s="94"/>
      <c r="C28" s="89"/>
      <c r="D28" s="89"/>
      <c r="E28" s="95"/>
      <c r="F28" s="96"/>
      <c r="G28" s="96"/>
      <c r="H28" s="96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spans="1:26" ht="15.75" customHeight="1" x14ac:dyDescent="0.3">
      <c r="A29" s="98">
        <v>25</v>
      </c>
      <c r="B29" s="99"/>
      <c r="C29" s="100"/>
      <c r="D29" s="101"/>
      <c r="E29" s="102"/>
      <c r="F29" s="103"/>
      <c r="G29" s="103"/>
      <c r="H29" s="103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spans="1:26" ht="15.75" customHeight="1" x14ac:dyDescent="0.3">
      <c r="A30" s="98">
        <v>26</v>
      </c>
      <c r="B30" s="99"/>
      <c r="C30" s="100"/>
      <c r="D30" s="101"/>
      <c r="E30" s="102"/>
      <c r="F30" s="103"/>
      <c r="G30" s="103"/>
      <c r="H30" s="103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spans="1:26" ht="15.75" customHeight="1" x14ac:dyDescent="0.3">
      <c r="A31" s="98">
        <v>27</v>
      </c>
      <c r="B31" s="99"/>
      <c r="C31" s="100"/>
      <c r="D31" s="101"/>
      <c r="E31" s="102"/>
      <c r="F31" s="103"/>
      <c r="G31" s="103"/>
      <c r="H31" s="103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spans="1:26" ht="15.75" customHeight="1" x14ac:dyDescent="0.3">
      <c r="A32" s="98">
        <v>28</v>
      </c>
      <c r="B32" s="99"/>
      <c r="C32" s="100"/>
      <c r="D32" s="101"/>
      <c r="E32" s="102"/>
      <c r="F32" s="103"/>
      <c r="G32" s="103"/>
      <c r="H32" s="103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spans="1:26" ht="15.75" customHeight="1" x14ac:dyDescent="0.3">
      <c r="A33" s="98">
        <v>29</v>
      </c>
      <c r="B33" s="99"/>
      <c r="C33" s="100"/>
      <c r="D33" s="101"/>
      <c r="E33" s="102"/>
      <c r="F33" s="103"/>
      <c r="G33" s="103"/>
      <c r="H33" s="103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spans="1:26" ht="15.75" customHeight="1" x14ac:dyDescent="0.3">
      <c r="A34" s="98">
        <v>30</v>
      </c>
      <c r="B34" s="99"/>
      <c r="C34" s="100"/>
      <c r="D34" s="101"/>
      <c r="E34" s="102"/>
      <c r="F34" s="103"/>
      <c r="G34" s="103"/>
      <c r="H34" s="103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spans="1:26" ht="15.75" customHeight="1" x14ac:dyDescent="0.3">
      <c r="A35" s="98">
        <v>31</v>
      </c>
      <c r="B35" s="99"/>
      <c r="C35" s="100"/>
      <c r="D35" s="101"/>
      <c r="E35" s="102"/>
      <c r="F35" s="103"/>
      <c r="G35" s="103"/>
      <c r="H35" s="103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spans="1:26" ht="15.75" customHeight="1" x14ac:dyDescent="0.3">
      <c r="A36" s="98">
        <v>32</v>
      </c>
      <c r="B36" s="99"/>
      <c r="C36" s="100"/>
      <c r="D36" s="101"/>
      <c r="E36" s="102"/>
      <c r="F36" s="103"/>
      <c r="G36" s="103"/>
      <c r="H36" s="103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spans="1:26" ht="15.75" customHeight="1" x14ac:dyDescent="0.3">
      <c r="A37" s="98">
        <v>33</v>
      </c>
      <c r="B37" s="99"/>
      <c r="C37" s="100"/>
      <c r="D37" s="101"/>
      <c r="E37" s="102"/>
      <c r="F37" s="103"/>
      <c r="G37" s="103"/>
      <c r="H37" s="103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spans="1:26" ht="15.75" customHeight="1" x14ac:dyDescent="0.3">
      <c r="A38" s="98">
        <v>34</v>
      </c>
      <c r="B38" s="104"/>
      <c r="C38" s="100"/>
      <c r="D38" s="105"/>
      <c r="E38" s="106"/>
      <c r="F38" s="106"/>
      <c r="G38" s="106"/>
      <c r="H38" s="106"/>
    </row>
    <row r="39" spans="1:26" ht="15.75" customHeight="1" x14ac:dyDescent="0.3">
      <c r="A39" s="98">
        <v>35</v>
      </c>
      <c r="B39" s="104"/>
      <c r="C39" s="100"/>
      <c r="D39" s="105"/>
      <c r="E39" s="106"/>
      <c r="F39" s="106"/>
      <c r="G39" s="106"/>
      <c r="H39" s="106"/>
    </row>
    <row r="40" spans="1:26" ht="15.75" customHeight="1" x14ac:dyDescent="0.3">
      <c r="A40" s="98">
        <v>36</v>
      </c>
      <c r="B40" s="104"/>
      <c r="C40" s="100"/>
      <c r="D40" s="105"/>
      <c r="E40" s="106"/>
      <c r="F40" s="106"/>
      <c r="G40" s="106"/>
      <c r="H40" s="106"/>
    </row>
    <row r="41" spans="1:26" ht="15.75" customHeight="1" x14ac:dyDescent="0.3">
      <c r="A41" s="98">
        <v>37</v>
      </c>
      <c r="B41" s="104"/>
      <c r="C41" s="100"/>
      <c r="D41" s="105"/>
      <c r="E41" s="106"/>
      <c r="F41" s="106"/>
      <c r="G41" s="106"/>
      <c r="H41" s="106"/>
    </row>
    <row r="42" spans="1:26" ht="15.75" customHeight="1" x14ac:dyDescent="0.3">
      <c r="A42" s="98">
        <v>38</v>
      </c>
      <c r="B42" s="104"/>
      <c r="C42" s="100"/>
      <c r="D42" s="105"/>
      <c r="E42" s="106"/>
      <c r="F42" s="106"/>
      <c r="G42" s="106"/>
      <c r="H42" s="106"/>
    </row>
    <row r="43" spans="1:26" ht="15.75" customHeight="1" x14ac:dyDescent="0.3">
      <c r="A43" s="98">
        <v>39</v>
      </c>
      <c r="B43" s="104"/>
      <c r="C43" s="100"/>
      <c r="D43" s="105"/>
      <c r="E43" s="106"/>
      <c r="F43" s="106"/>
      <c r="G43" s="106"/>
      <c r="H43" s="106"/>
    </row>
    <row r="44" spans="1:26" ht="15.75" customHeight="1" x14ac:dyDescent="0.3">
      <c r="A44" s="98">
        <v>40</v>
      </c>
      <c r="B44" s="104"/>
      <c r="C44" s="100"/>
      <c r="D44" s="105"/>
      <c r="E44" s="106"/>
      <c r="F44" s="106"/>
      <c r="G44" s="106"/>
      <c r="H44" s="106"/>
    </row>
    <row r="45" spans="1:26" ht="15.75" customHeight="1" x14ac:dyDescent="0.3">
      <c r="A45" s="98">
        <v>41</v>
      </c>
      <c r="B45" s="104"/>
      <c r="C45" s="100"/>
      <c r="D45" s="105"/>
      <c r="E45" s="106"/>
      <c r="F45" s="106"/>
      <c r="G45" s="106"/>
      <c r="H45" s="106"/>
    </row>
    <row r="46" spans="1:26" ht="15.75" customHeight="1" x14ac:dyDescent="0.3">
      <c r="A46" s="98">
        <v>42</v>
      </c>
      <c r="B46" s="104"/>
      <c r="C46" s="100"/>
      <c r="D46" s="105"/>
      <c r="E46" s="106"/>
      <c r="F46" s="106"/>
      <c r="G46" s="106"/>
      <c r="H46" s="106"/>
    </row>
    <row r="47" spans="1:26" ht="15.75" customHeight="1" x14ac:dyDescent="0.3">
      <c r="A47" s="98">
        <v>43</v>
      </c>
      <c r="B47" s="104"/>
      <c r="C47" s="100"/>
      <c r="D47" s="105"/>
      <c r="E47" s="106"/>
      <c r="F47" s="106"/>
      <c r="G47" s="106"/>
      <c r="H47" s="106"/>
    </row>
    <row r="48" spans="1:26" ht="15.75" customHeight="1" x14ac:dyDescent="0.3">
      <c r="A48" s="98">
        <v>44</v>
      </c>
      <c r="B48" s="104"/>
      <c r="C48" s="100"/>
      <c r="D48" s="105"/>
      <c r="E48" s="106"/>
      <c r="F48" s="106"/>
      <c r="G48" s="106"/>
      <c r="H48" s="106"/>
    </row>
    <row r="49" spans="1:8" ht="15.75" customHeight="1" x14ac:dyDescent="0.3">
      <c r="A49" s="98">
        <v>45</v>
      </c>
      <c r="B49" s="104"/>
      <c r="C49" s="100"/>
      <c r="D49" s="105"/>
      <c r="E49" s="106"/>
      <c r="F49" s="106"/>
      <c r="G49" s="106"/>
      <c r="H49" s="106"/>
    </row>
    <row r="50" spans="1:8" ht="15.75" customHeight="1" x14ac:dyDescent="0.3">
      <c r="A50" s="98">
        <v>46</v>
      </c>
      <c r="B50" s="104"/>
      <c r="C50" s="100"/>
      <c r="D50" s="105"/>
      <c r="E50" s="106"/>
      <c r="F50" s="106"/>
      <c r="G50" s="106"/>
      <c r="H50" s="106"/>
    </row>
    <row r="51" spans="1:8" ht="15.75" customHeight="1" x14ac:dyDescent="0.3">
      <c r="A51" s="21">
        <v>47</v>
      </c>
      <c r="B51" s="24"/>
      <c r="C51" s="21"/>
      <c r="D51" s="107"/>
      <c r="E51" s="108"/>
      <c r="F51" s="108"/>
      <c r="G51" s="108"/>
      <c r="H51" s="108"/>
    </row>
    <row r="52" spans="1:8" ht="15.75" customHeight="1" x14ac:dyDescent="0.3">
      <c r="A52" s="21">
        <v>48</v>
      </c>
      <c r="B52" s="24"/>
      <c r="C52" s="21"/>
      <c r="D52" s="21"/>
      <c r="E52" s="109"/>
      <c r="F52" s="109"/>
      <c r="G52" s="109"/>
      <c r="H52" s="109"/>
    </row>
    <row r="53" spans="1:8" ht="15.75" customHeight="1" x14ac:dyDescent="0.3">
      <c r="A53" s="21">
        <v>1</v>
      </c>
      <c r="B53" s="38"/>
      <c r="C53" s="38"/>
      <c r="D53" s="38"/>
      <c r="E53" s="110"/>
    </row>
    <row r="54" spans="1:8" ht="15.75" customHeight="1" x14ac:dyDescent="0.3">
      <c r="A54" s="21">
        <v>2</v>
      </c>
      <c r="B54" s="38"/>
      <c r="C54" s="38"/>
      <c r="D54" s="38"/>
      <c r="E54" s="110"/>
    </row>
    <row r="55" spans="1:8" ht="15.75" customHeight="1" x14ac:dyDescent="0.3">
      <c r="A55" s="21">
        <v>3</v>
      </c>
      <c r="B55" s="38"/>
      <c r="C55" s="38"/>
      <c r="D55" s="38"/>
      <c r="E55" s="110"/>
    </row>
    <row r="56" spans="1:8" ht="15.75" customHeight="1" x14ac:dyDescent="0.3">
      <c r="A56" s="21">
        <v>4</v>
      </c>
      <c r="B56" s="38"/>
      <c r="C56" s="38"/>
      <c r="D56" s="38"/>
      <c r="E56" s="110"/>
    </row>
    <row r="57" spans="1:8" ht="15.75" customHeight="1" x14ac:dyDescent="0.3">
      <c r="A57" s="21">
        <v>5</v>
      </c>
      <c r="B57" s="38"/>
      <c r="C57" s="38"/>
      <c r="D57" s="38"/>
      <c r="E57" s="110"/>
    </row>
    <row r="58" spans="1:8" ht="15.75" customHeight="1" x14ac:dyDescent="0.3">
      <c r="A58" s="21">
        <v>6</v>
      </c>
      <c r="B58" s="38"/>
      <c r="C58" s="38"/>
      <c r="D58" s="38"/>
      <c r="E58" s="110"/>
    </row>
    <row r="59" spans="1:8" ht="15.75" customHeight="1" x14ac:dyDescent="0.3">
      <c r="A59" s="21">
        <v>7</v>
      </c>
      <c r="B59" s="38"/>
      <c r="C59" s="38"/>
      <c r="D59" s="38"/>
      <c r="E59" s="110"/>
    </row>
    <row r="60" spans="1:8" ht="15.75" customHeight="1" x14ac:dyDescent="0.3">
      <c r="A60" s="21">
        <v>8</v>
      </c>
      <c r="B60" s="38"/>
      <c r="C60" s="38"/>
      <c r="D60" s="38"/>
      <c r="E60" s="110"/>
    </row>
    <row r="61" spans="1:8" ht="15.75" customHeight="1" x14ac:dyDescent="0.3">
      <c r="A61" s="21">
        <v>9</v>
      </c>
      <c r="B61" s="38"/>
      <c r="C61" s="38"/>
      <c r="D61" s="38"/>
      <c r="E61" s="110"/>
    </row>
    <row r="62" spans="1:8" ht="15.75" customHeight="1" x14ac:dyDescent="0.3">
      <c r="A62" s="21">
        <v>10</v>
      </c>
      <c r="B62" s="38"/>
      <c r="C62" s="38"/>
      <c r="D62" s="38"/>
      <c r="E62" s="110"/>
    </row>
    <row r="63" spans="1:8" ht="15.75" customHeight="1" x14ac:dyDescent="0.3">
      <c r="A63" s="21">
        <v>11</v>
      </c>
      <c r="B63" s="38"/>
      <c r="C63" s="38"/>
      <c r="D63" s="38"/>
      <c r="E63" s="110"/>
    </row>
    <row r="64" spans="1:8" ht="15.75" customHeight="1" x14ac:dyDescent="0.3">
      <c r="A64" s="21">
        <v>12</v>
      </c>
      <c r="B64" s="38"/>
      <c r="C64" s="38"/>
      <c r="D64" s="38"/>
      <c r="E64" s="110"/>
    </row>
    <row r="65" spans="1:5" ht="15.75" customHeight="1" x14ac:dyDescent="0.3">
      <c r="A65" s="21">
        <v>13</v>
      </c>
      <c r="B65" s="38"/>
      <c r="C65" s="38"/>
      <c r="D65" s="38"/>
      <c r="E65" s="110"/>
    </row>
    <row r="66" spans="1:5" ht="15.75" customHeight="1" x14ac:dyDescent="0.3">
      <c r="A66" s="21">
        <v>14</v>
      </c>
      <c r="B66" s="38"/>
      <c r="C66" s="38"/>
      <c r="D66" s="38"/>
      <c r="E66" s="110"/>
    </row>
    <row r="67" spans="1:5" ht="15.75" customHeight="1" x14ac:dyDescent="0.3">
      <c r="A67" s="21">
        <v>15</v>
      </c>
      <c r="B67" s="38"/>
      <c r="C67" s="38"/>
      <c r="D67" s="38"/>
      <c r="E67" s="110"/>
    </row>
    <row r="68" spans="1:5" ht="15.75" customHeight="1" x14ac:dyDescent="0.3">
      <c r="A68" s="21">
        <v>16</v>
      </c>
      <c r="B68" s="38"/>
      <c r="C68" s="38"/>
      <c r="D68" s="38"/>
      <c r="E68" s="110"/>
    </row>
    <row r="69" spans="1:5" ht="15.75" customHeight="1" x14ac:dyDescent="0.3">
      <c r="A69" s="21">
        <v>17</v>
      </c>
      <c r="B69" s="38"/>
      <c r="C69" s="38"/>
      <c r="D69" s="38"/>
      <c r="E69" s="110"/>
    </row>
    <row r="70" spans="1:5" ht="15.75" customHeight="1" x14ac:dyDescent="0.3">
      <c r="A70" s="21">
        <v>18</v>
      </c>
      <c r="B70" s="38"/>
      <c r="C70" s="38"/>
      <c r="D70" s="38"/>
      <c r="E70" s="110"/>
    </row>
    <row r="71" spans="1:5" ht="15.75" customHeight="1" x14ac:dyDescent="0.3">
      <c r="A71" s="21">
        <v>19</v>
      </c>
      <c r="B71" s="38"/>
      <c r="C71" s="38"/>
      <c r="D71" s="38"/>
      <c r="E71" s="110"/>
    </row>
    <row r="72" spans="1:5" ht="15.75" customHeight="1" x14ac:dyDescent="0.3">
      <c r="A72" s="21">
        <v>20</v>
      </c>
      <c r="B72" s="38"/>
      <c r="C72" s="38"/>
      <c r="D72" s="38"/>
      <c r="E72" s="110"/>
    </row>
    <row r="73" spans="1:5" ht="15.75" customHeight="1" x14ac:dyDescent="0.3">
      <c r="A73" s="21">
        <v>21</v>
      </c>
      <c r="B73" s="38"/>
      <c r="C73" s="38"/>
      <c r="D73" s="38"/>
      <c r="E73" s="110"/>
    </row>
    <row r="74" spans="1:5" ht="15.75" customHeight="1" x14ac:dyDescent="0.3">
      <c r="A74" s="21">
        <v>22</v>
      </c>
      <c r="B74" s="38"/>
      <c r="C74" s="38"/>
      <c r="D74" s="38"/>
      <c r="E74" s="110"/>
    </row>
    <row r="75" spans="1:5" ht="15.75" customHeight="1" x14ac:dyDescent="0.3">
      <c r="A75" s="21">
        <v>23</v>
      </c>
      <c r="B75" s="38"/>
      <c r="C75" s="38"/>
      <c r="D75" s="38"/>
      <c r="E75" s="110"/>
    </row>
    <row r="76" spans="1:5" ht="15.75" customHeight="1" x14ac:dyDescent="0.3">
      <c r="A76" s="21">
        <v>24</v>
      </c>
      <c r="B76" s="38"/>
      <c r="C76" s="38"/>
      <c r="D76" s="38"/>
      <c r="E76" s="110"/>
    </row>
    <row r="77" spans="1:5" ht="15.75" customHeight="1" x14ac:dyDescent="0.3">
      <c r="A77" s="21">
        <v>25</v>
      </c>
      <c r="B77" s="38"/>
      <c r="C77" s="38"/>
      <c r="D77" s="38"/>
      <c r="E77" s="110"/>
    </row>
    <row r="78" spans="1:5" ht="15.75" customHeight="1" x14ac:dyDescent="0.3">
      <c r="A78" s="21">
        <v>26</v>
      </c>
      <c r="B78" s="38"/>
      <c r="C78" s="38"/>
      <c r="D78" s="38"/>
      <c r="E78" s="110"/>
    </row>
    <row r="79" spans="1:5" ht="15.75" customHeight="1" x14ac:dyDescent="0.3">
      <c r="A79" s="21">
        <v>27</v>
      </c>
      <c r="B79" s="38"/>
      <c r="C79" s="38"/>
      <c r="D79" s="38"/>
      <c r="E79" s="110"/>
    </row>
    <row r="80" spans="1:5" ht="15.75" customHeight="1" x14ac:dyDescent="0.3">
      <c r="A80" s="21">
        <v>28</v>
      </c>
      <c r="B80" s="38"/>
      <c r="C80" s="38"/>
      <c r="D80" s="38"/>
      <c r="E80" s="110"/>
    </row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H1"/>
    <mergeCell ref="A2:H2"/>
  </mergeCells>
  <pageMargins left="0.7" right="0.7" top="0.75" bottom="0.75" header="0" footer="0"/>
  <pageSetup paperSize="9" fitToWidth="0" fitToHeight="0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0"/>
  <sheetViews>
    <sheetView zoomScale="70" workbookViewId="0">
      <selection activeCell="C8" sqref="C8"/>
    </sheetView>
  </sheetViews>
  <sheetFormatPr defaultColWidth="13" defaultRowHeight="15" customHeight="1" x14ac:dyDescent="0.3"/>
  <cols>
    <col min="1" max="1" width="8.77734375" customWidth="1"/>
    <col min="2" max="3" width="22.21875" customWidth="1"/>
    <col min="4" max="4" width="15.21875" customWidth="1"/>
    <col min="5" max="5" width="23.44140625" customWidth="1"/>
    <col min="6" max="6" width="24.109375" customWidth="1"/>
    <col min="7" max="7" width="28.77734375" customWidth="1"/>
    <col min="8" max="26" width="8.77734375" customWidth="1"/>
  </cols>
  <sheetData>
    <row r="1" spans="1:7" ht="14.4" x14ac:dyDescent="0.3">
      <c r="A1" s="113" t="s">
        <v>424</v>
      </c>
      <c r="B1" s="114"/>
      <c r="C1" s="114"/>
      <c r="D1" s="114"/>
      <c r="E1" s="114"/>
      <c r="F1" s="114"/>
      <c r="G1" s="114"/>
    </row>
    <row r="2" spans="1:7" ht="14.4" x14ac:dyDescent="0.3">
      <c r="A2" s="113" t="s">
        <v>425</v>
      </c>
      <c r="B2" s="114"/>
      <c r="C2" s="114"/>
      <c r="D2" s="114"/>
      <c r="E2" s="114"/>
      <c r="F2" s="114"/>
      <c r="G2" s="114"/>
    </row>
    <row r="3" spans="1:7" ht="14.4" x14ac:dyDescent="0.3">
      <c r="B3" s="3" t="s">
        <v>426</v>
      </c>
    </row>
    <row r="4" spans="1:7" ht="28.8" x14ac:dyDescent="0.3">
      <c r="A4" s="36" t="s">
        <v>4</v>
      </c>
      <c r="B4" s="36" t="s">
        <v>384</v>
      </c>
      <c r="C4" s="36" t="s">
        <v>427</v>
      </c>
      <c r="D4" s="36" t="s">
        <v>409</v>
      </c>
      <c r="E4" s="36" t="s">
        <v>428</v>
      </c>
      <c r="F4" s="36" t="s">
        <v>429</v>
      </c>
      <c r="G4" s="36" t="s">
        <v>430</v>
      </c>
    </row>
    <row r="5" spans="1:7" ht="14.4" x14ac:dyDescent="0.3">
      <c r="A5" s="21">
        <v>1</v>
      </c>
      <c r="B5" s="44" t="s">
        <v>17</v>
      </c>
      <c r="C5" s="24" t="s">
        <v>63</v>
      </c>
      <c r="D5" s="31" t="s">
        <v>431</v>
      </c>
      <c r="E5" s="21" t="s">
        <v>432</v>
      </c>
      <c r="F5" s="24" t="s">
        <v>60</v>
      </c>
      <c r="G5" s="21"/>
    </row>
    <row r="6" spans="1:7" ht="14.4" x14ac:dyDescent="0.3">
      <c r="A6" s="21">
        <v>2</v>
      </c>
      <c r="B6" s="44" t="s">
        <v>20</v>
      </c>
      <c r="C6" s="25" t="s">
        <v>442</v>
      </c>
      <c r="D6" s="31" t="s">
        <v>431</v>
      </c>
      <c r="E6" s="21" t="s">
        <v>432</v>
      </c>
      <c r="F6" s="24" t="s">
        <v>87</v>
      </c>
      <c r="G6" s="21"/>
    </row>
    <row r="7" spans="1:7" ht="14.4" x14ac:dyDescent="0.3">
      <c r="A7" s="21">
        <v>3</v>
      </c>
      <c r="B7" s="44" t="s">
        <v>22</v>
      </c>
      <c r="C7" s="25" t="s">
        <v>107</v>
      </c>
      <c r="D7" s="31" t="s">
        <v>431</v>
      </c>
      <c r="E7" s="21" t="s">
        <v>432</v>
      </c>
      <c r="F7" s="24" t="s">
        <v>103</v>
      </c>
      <c r="G7" s="21"/>
    </row>
    <row r="8" spans="1:7" ht="14.4" x14ac:dyDescent="0.3">
      <c r="A8" s="21">
        <v>4</v>
      </c>
      <c r="B8" s="44" t="s">
        <v>24</v>
      </c>
      <c r="C8" s="25" t="s">
        <v>455</v>
      </c>
      <c r="D8" s="31" t="s">
        <v>431</v>
      </c>
      <c r="E8" s="21" t="s">
        <v>432</v>
      </c>
      <c r="F8" s="29" t="s">
        <v>433</v>
      </c>
      <c r="G8" s="21"/>
    </row>
    <row r="9" spans="1:7" ht="14.4" x14ac:dyDescent="0.3">
      <c r="A9" s="21">
        <v>5</v>
      </c>
      <c r="B9" s="44" t="s">
        <v>26</v>
      </c>
      <c r="C9" s="25" t="s">
        <v>434</v>
      </c>
      <c r="D9" s="31" t="s">
        <v>435</v>
      </c>
      <c r="E9" s="21" t="s">
        <v>432</v>
      </c>
      <c r="F9" s="24" t="s">
        <v>436</v>
      </c>
      <c r="G9" s="21"/>
    </row>
    <row r="10" spans="1:7" ht="14.4" x14ac:dyDescent="0.3">
      <c r="A10" s="21">
        <v>6</v>
      </c>
      <c r="B10" s="44" t="s">
        <v>29</v>
      </c>
      <c r="C10" s="24" t="s">
        <v>150</v>
      </c>
      <c r="D10" s="31" t="s">
        <v>431</v>
      </c>
      <c r="E10" s="21" t="s">
        <v>432</v>
      </c>
      <c r="F10" s="24" t="s">
        <v>436</v>
      </c>
      <c r="G10" s="21"/>
    </row>
    <row r="11" spans="1:7" ht="14.4" x14ac:dyDescent="0.3">
      <c r="A11" s="21">
        <v>7</v>
      </c>
      <c r="B11" s="44" t="s">
        <v>31</v>
      </c>
      <c r="C11" s="25" t="s">
        <v>104</v>
      </c>
      <c r="D11" s="31" t="s">
        <v>104</v>
      </c>
      <c r="E11" s="21" t="s">
        <v>432</v>
      </c>
      <c r="F11" s="24" t="s">
        <v>436</v>
      </c>
      <c r="G11" s="21"/>
    </row>
    <row r="12" spans="1:7" ht="14.4" x14ac:dyDescent="0.3">
      <c r="A12" s="21">
        <v>8</v>
      </c>
      <c r="B12" s="44" t="s">
        <v>32</v>
      </c>
      <c r="C12" s="24" t="s">
        <v>316</v>
      </c>
      <c r="D12" s="31" t="s">
        <v>431</v>
      </c>
      <c r="E12" s="21" t="s">
        <v>432</v>
      </c>
      <c r="F12" s="24" t="s">
        <v>163</v>
      </c>
      <c r="G12" s="21"/>
    </row>
    <row r="13" spans="1:7" ht="14.4" x14ac:dyDescent="0.3">
      <c r="A13" s="21">
        <v>9</v>
      </c>
      <c r="B13" s="44" t="s">
        <v>35</v>
      </c>
      <c r="C13" s="25" t="s">
        <v>437</v>
      </c>
      <c r="D13" s="31" t="s">
        <v>438</v>
      </c>
      <c r="E13" s="21" t="s">
        <v>432</v>
      </c>
      <c r="F13" s="24" t="s">
        <v>215</v>
      </c>
      <c r="G13" s="21"/>
    </row>
    <row r="14" spans="1:7" ht="14.4" x14ac:dyDescent="0.3">
      <c r="A14" s="21">
        <v>10</v>
      </c>
      <c r="B14" s="44" t="s">
        <v>36</v>
      </c>
      <c r="C14" s="25" t="s">
        <v>439</v>
      </c>
      <c r="D14" s="31" t="s">
        <v>440</v>
      </c>
      <c r="E14" s="21" t="s">
        <v>432</v>
      </c>
      <c r="F14" s="24" t="s">
        <v>183</v>
      </c>
      <c r="G14" s="21"/>
    </row>
    <row r="15" spans="1:7" ht="14.4" x14ac:dyDescent="0.3">
      <c r="A15" s="21">
        <v>11</v>
      </c>
      <c r="B15" s="44" t="s">
        <v>38</v>
      </c>
      <c r="C15" s="24" t="s">
        <v>202</v>
      </c>
      <c r="D15" s="31" t="s">
        <v>431</v>
      </c>
      <c r="E15" s="21" t="s">
        <v>432</v>
      </c>
      <c r="F15" s="24" t="s">
        <v>199</v>
      </c>
      <c r="G15" s="21"/>
    </row>
    <row r="16" spans="1:7" ht="14.4" x14ac:dyDescent="0.3">
      <c r="A16" s="21">
        <v>12</v>
      </c>
      <c r="B16" s="44" t="s">
        <v>40</v>
      </c>
      <c r="C16" s="25" t="s">
        <v>441</v>
      </c>
      <c r="D16" s="31" t="s">
        <v>431</v>
      </c>
      <c r="E16" s="21" t="s">
        <v>432</v>
      </c>
      <c r="F16" s="24" t="s">
        <v>215</v>
      </c>
      <c r="G16" s="21"/>
    </row>
    <row r="17" spans="1:7" ht="14.4" x14ac:dyDescent="0.3">
      <c r="A17" s="21">
        <v>13</v>
      </c>
      <c r="B17" s="44" t="s">
        <v>42</v>
      </c>
      <c r="C17" s="25" t="s">
        <v>231</v>
      </c>
      <c r="D17" s="111" t="s">
        <v>431</v>
      </c>
      <c r="E17" s="21" t="s">
        <v>432</v>
      </c>
      <c r="F17" s="24" t="s">
        <v>228</v>
      </c>
      <c r="G17" s="21"/>
    </row>
    <row r="18" spans="1:7" ht="14.4" x14ac:dyDescent="0.3">
      <c r="A18" s="21">
        <v>14</v>
      </c>
      <c r="B18" s="44" t="s">
        <v>44</v>
      </c>
      <c r="C18" s="24" t="s">
        <v>244</v>
      </c>
      <c r="D18" s="111" t="s">
        <v>431</v>
      </c>
      <c r="E18" s="21" t="s">
        <v>432</v>
      </c>
      <c r="F18" s="24" t="s">
        <v>241</v>
      </c>
      <c r="G18" s="21"/>
    </row>
    <row r="19" spans="1:7" ht="15.75" customHeight="1" x14ac:dyDescent="0.3"/>
    <row r="20" spans="1:7" ht="15.75" customHeight="1" x14ac:dyDescent="0.3"/>
    <row r="21" spans="1:7" ht="15.75" customHeight="1" x14ac:dyDescent="0.3"/>
    <row r="22" spans="1:7" ht="15.75" customHeight="1" x14ac:dyDescent="0.3"/>
    <row r="23" spans="1:7" ht="15.75" customHeight="1" x14ac:dyDescent="0.3"/>
    <row r="24" spans="1:7" ht="15.75" customHeight="1" x14ac:dyDescent="0.3"/>
    <row r="25" spans="1:7" ht="15.75" customHeight="1" x14ac:dyDescent="0.3"/>
    <row r="26" spans="1:7" ht="15.75" customHeight="1" x14ac:dyDescent="0.3"/>
    <row r="27" spans="1:7" ht="15.75" customHeight="1" x14ac:dyDescent="0.3"/>
    <row r="28" spans="1:7" ht="15.75" customHeight="1" x14ac:dyDescent="0.3"/>
    <row r="29" spans="1:7" ht="15.75" customHeight="1" x14ac:dyDescent="0.3"/>
    <row r="30" spans="1:7" ht="15.75" customHeight="1" x14ac:dyDescent="0.3"/>
    <row r="31" spans="1:7" ht="15.75" customHeight="1" x14ac:dyDescent="0.3"/>
    <row r="32" spans="1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</sheetData>
  <mergeCells count="2">
    <mergeCell ref="A1:G1"/>
    <mergeCell ref="A2:G2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3"/>
  <sheetViews>
    <sheetView tabSelected="1" zoomScale="52" workbookViewId="0">
      <pane ySplit="4" topLeftCell="A5" activePane="bottomLeft" state="frozen"/>
      <selection pane="bottomLeft" activeCell="F6" sqref="F6"/>
    </sheetView>
  </sheetViews>
  <sheetFormatPr defaultColWidth="13" defaultRowHeight="15" customHeight="1" x14ac:dyDescent="0.3"/>
  <cols>
    <col min="1" max="1" width="12.109375" customWidth="1"/>
    <col min="2" max="2" width="5.77734375" customWidth="1"/>
    <col min="3" max="3" width="15.77734375" customWidth="1"/>
    <col min="4" max="4" width="21.77734375" customWidth="1"/>
    <col min="5" max="5" width="23" customWidth="1"/>
    <col min="6" max="6" width="15.77734375" customWidth="1"/>
    <col min="7" max="7" width="18.5546875" customWidth="1"/>
    <col min="8" max="8" width="15.77734375" customWidth="1"/>
    <col min="9" max="9" width="19.5546875" customWidth="1"/>
    <col min="10" max="10" width="25" customWidth="1"/>
    <col min="11" max="11" width="20.21875" customWidth="1"/>
    <col min="12" max="12" width="20.44140625" customWidth="1"/>
    <col min="13" max="13" width="21.109375" customWidth="1"/>
    <col min="14" max="31" width="15.77734375" customWidth="1"/>
    <col min="32" max="33" width="8.77734375" customWidth="1"/>
    <col min="34" max="36" width="12.77734375" customWidth="1"/>
    <col min="37" max="39" width="8.77734375" customWidth="1"/>
  </cols>
  <sheetData>
    <row r="1" spans="1:37" ht="27" customHeight="1" x14ac:dyDescent="0.3">
      <c r="A1" s="113" t="s">
        <v>46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37" ht="19.2" customHeight="1" x14ac:dyDescent="0.3">
      <c r="A2" s="113" t="str">
        <f>Demographics!A2</f>
        <v>District:_____________RAWALPINDI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37" ht="14.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7" ht="43.2" x14ac:dyDescent="0.3">
      <c r="A4" s="20" t="s">
        <v>3</v>
      </c>
      <c r="B4" s="20" t="s">
        <v>4</v>
      </c>
      <c r="C4" s="20" t="s">
        <v>5</v>
      </c>
      <c r="D4" s="20" t="s">
        <v>47</v>
      </c>
      <c r="E4" s="20" t="s">
        <v>48</v>
      </c>
      <c r="F4" s="20" t="s">
        <v>49</v>
      </c>
      <c r="G4" s="20" t="s">
        <v>50</v>
      </c>
      <c r="H4" s="20" t="s">
        <v>51</v>
      </c>
      <c r="I4" s="20" t="s">
        <v>52</v>
      </c>
      <c r="J4" s="20" t="s">
        <v>53</v>
      </c>
      <c r="K4" s="20" t="s">
        <v>54</v>
      </c>
      <c r="L4" s="20" t="s">
        <v>55</v>
      </c>
      <c r="M4" s="20" t="s">
        <v>56</v>
      </c>
      <c r="N4" s="20" t="s">
        <v>57</v>
      </c>
      <c r="O4" s="20" t="s">
        <v>58</v>
      </c>
      <c r="P4" s="20" t="s">
        <v>58</v>
      </c>
      <c r="Q4" s="20" t="s">
        <v>58</v>
      </c>
      <c r="R4" s="20" t="s">
        <v>58</v>
      </c>
      <c r="S4" s="20" t="s">
        <v>58</v>
      </c>
      <c r="T4" s="20" t="s">
        <v>58</v>
      </c>
      <c r="U4" s="20" t="s">
        <v>58</v>
      </c>
      <c r="V4" s="20" t="s">
        <v>58</v>
      </c>
      <c r="W4" s="20" t="s">
        <v>58</v>
      </c>
      <c r="X4" s="20" t="s">
        <v>58</v>
      </c>
      <c r="Y4" s="20" t="s">
        <v>58</v>
      </c>
      <c r="Z4" s="20" t="s">
        <v>58</v>
      </c>
      <c r="AA4" s="20" t="s">
        <v>58</v>
      </c>
      <c r="AB4" s="20" t="s">
        <v>58</v>
      </c>
      <c r="AC4" s="20" t="s">
        <v>58</v>
      </c>
      <c r="AD4" s="20" t="s">
        <v>58</v>
      </c>
      <c r="AE4" s="20" t="s">
        <v>58</v>
      </c>
      <c r="AF4" s="20" t="s">
        <v>58</v>
      </c>
      <c r="AG4" s="20" t="s">
        <v>58</v>
      </c>
      <c r="AH4" s="20" t="s">
        <v>58</v>
      </c>
      <c r="AI4" s="20" t="s">
        <v>58</v>
      </c>
      <c r="AJ4" s="20" t="s">
        <v>59</v>
      </c>
      <c r="AK4" s="21"/>
    </row>
    <row r="5" spans="1:37" ht="19.5" customHeight="1" x14ac:dyDescent="0.3">
      <c r="A5" s="21" t="str">
        <f>Demographics!A7</f>
        <v>KAHUTA</v>
      </c>
      <c r="B5" s="22">
        <v>1</v>
      </c>
      <c r="C5" s="23" t="str">
        <f>Demographics!C7</f>
        <v>Beor</v>
      </c>
      <c r="D5" s="24" t="s">
        <v>60</v>
      </c>
      <c r="E5" s="112" t="s">
        <v>34</v>
      </c>
      <c r="F5" s="112" t="s">
        <v>34</v>
      </c>
      <c r="G5" s="24" t="s">
        <v>61</v>
      </c>
      <c r="H5" s="24" t="s">
        <v>62</v>
      </c>
      <c r="I5" s="24" t="s">
        <v>62</v>
      </c>
      <c r="J5" s="25" t="s">
        <v>63</v>
      </c>
      <c r="K5" s="26" t="s">
        <v>219</v>
      </c>
      <c r="L5" s="24" t="s">
        <v>64</v>
      </c>
      <c r="M5" s="24" t="s">
        <v>61</v>
      </c>
      <c r="N5" s="27" t="s">
        <v>65</v>
      </c>
      <c r="O5" s="28" t="s">
        <v>66</v>
      </c>
      <c r="P5" s="28" t="s">
        <v>67</v>
      </c>
      <c r="Q5" s="28" t="s">
        <v>68</v>
      </c>
      <c r="R5" s="28" t="s">
        <v>69</v>
      </c>
      <c r="S5" s="28" t="s">
        <v>70</v>
      </c>
      <c r="T5" s="28" t="s">
        <v>71</v>
      </c>
      <c r="U5" s="28" t="s">
        <v>72</v>
      </c>
      <c r="V5" s="28" t="s">
        <v>73</v>
      </c>
      <c r="W5" s="28" t="s">
        <v>74</v>
      </c>
      <c r="X5" s="28" t="s">
        <v>75</v>
      </c>
      <c r="Y5" s="28" t="s">
        <v>76</v>
      </c>
      <c r="Z5" s="28" t="s">
        <v>77</v>
      </c>
      <c r="AA5" s="28" t="s">
        <v>78</v>
      </c>
      <c r="AB5" s="28" t="s">
        <v>79</v>
      </c>
      <c r="AC5" s="28" t="s">
        <v>80</v>
      </c>
      <c r="AD5" s="28" t="s">
        <v>81</v>
      </c>
      <c r="AE5" s="28" t="s">
        <v>82</v>
      </c>
      <c r="AF5" s="28" t="s">
        <v>83</v>
      </c>
      <c r="AG5" s="28" t="s">
        <v>84</v>
      </c>
      <c r="AH5" s="28" t="s">
        <v>85</v>
      </c>
      <c r="AI5" s="28" t="s">
        <v>86</v>
      </c>
      <c r="AJ5" s="29">
        <v>21</v>
      </c>
    </row>
    <row r="6" spans="1:37" ht="19.5" customHeight="1" x14ac:dyDescent="0.3">
      <c r="A6" s="21" t="str">
        <f>Demographics!A8</f>
        <v>KAHUTA</v>
      </c>
      <c r="B6" s="22">
        <v>2</v>
      </c>
      <c r="C6" s="23" t="str">
        <f>Demographics!C8</f>
        <v>Dakhali</v>
      </c>
      <c r="D6" s="24" t="s">
        <v>87</v>
      </c>
      <c r="E6" s="25" t="s">
        <v>462</v>
      </c>
      <c r="F6" s="25" t="s">
        <v>463</v>
      </c>
      <c r="G6" s="24" t="s">
        <v>88</v>
      </c>
      <c r="H6" s="24" t="s">
        <v>62</v>
      </c>
      <c r="I6" s="24" t="s">
        <v>62</v>
      </c>
      <c r="J6" s="25" t="s">
        <v>89</v>
      </c>
      <c r="K6" s="25"/>
      <c r="L6" s="24" t="s">
        <v>64</v>
      </c>
      <c r="M6" s="24" t="s">
        <v>88</v>
      </c>
      <c r="N6" s="27" t="s">
        <v>91</v>
      </c>
      <c r="O6" s="28" t="s">
        <v>92</v>
      </c>
      <c r="P6" s="28" t="s">
        <v>93</v>
      </c>
      <c r="Q6" s="28" t="s">
        <v>94</v>
      </c>
      <c r="R6" s="28" t="s">
        <v>95</v>
      </c>
      <c r="S6" s="28" t="s">
        <v>96</v>
      </c>
      <c r="T6" s="28" t="s">
        <v>97</v>
      </c>
      <c r="U6" s="28" t="s">
        <v>98</v>
      </c>
      <c r="V6" s="28" t="s">
        <v>99</v>
      </c>
      <c r="W6" s="28" t="s">
        <v>100</v>
      </c>
      <c r="X6" s="28" t="s">
        <v>101</v>
      </c>
      <c r="Y6" s="28" t="s">
        <v>102</v>
      </c>
      <c r="Z6" s="27"/>
      <c r="AA6" s="27"/>
      <c r="AB6" s="27"/>
      <c r="AC6" s="27"/>
      <c r="AD6" s="27"/>
      <c r="AE6" s="27"/>
      <c r="AF6" s="27"/>
      <c r="AG6" s="27"/>
      <c r="AH6" s="30"/>
      <c r="AI6" s="30"/>
      <c r="AJ6" s="30">
        <v>11</v>
      </c>
      <c r="AK6" s="21"/>
    </row>
    <row r="7" spans="1:37" ht="19.5" customHeight="1" x14ac:dyDescent="0.3">
      <c r="A7" s="21" t="str">
        <f>Demographics!A9</f>
        <v>KAHUTA</v>
      </c>
      <c r="B7" s="22">
        <v>3</v>
      </c>
      <c r="C7" s="23" t="str">
        <f>Demographics!C9</f>
        <v>Doberan Khurd</v>
      </c>
      <c r="D7" s="24" t="s">
        <v>103</v>
      </c>
      <c r="E7" s="25" t="s">
        <v>104</v>
      </c>
      <c r="F7" s="25" t="s">
        <v>34</v>
      </c>
      <c r="G7" s="24" t="s">
        <v>105</v>
      </c>
      <c r="H7" s="24" t="s">
        <v>62</v>
      </c>
      <c r="I7" s="24" t="s">
        <v>106</v>
      </c>
      <c r="J7" s="25" t="s">
        <v>107</v>
      </c>
      <c r="K7" s="24" t="s">
        <v>108</v>
      </c>
      <c r="L7" s="24" t="s">
        <v>64</v>
      </c>
      <c r="M7" s="24" t="s">
        <v>105</v>
      </c>
      <c r="N7" s="27" t="s">
        <v>109</v>
      </c>
      <c r="O7" s="28" t="s">
        <v>110</v>
      </c>
      <c r="P7" s="28" t="s">
        <v>111</v>
      </c>
      <c r="Q7" s="28" t="s">
        <v>112</v>
      </c>
      <c r="R7" s="28" t="s">
        <v>113</v>
      </c>
      <c r="S7" s="28" t="s">
        <v>114</v>
      </c>
      <c r="T7" s="28" t="s">
        <v>71</v>
      </c>
      <c r="U7" s="28" t="s">
        <v>115</v>
      </c>
      <c r="V7" s="28" t="s">
        <v>116</v>
      </c>
      <c r="W7" s="28" t="s">
        <v>117</v>
      </c>
      <c r="X7" s="28" t="s">
        <v>118</v>
      </c>
      <c r="Y7" s="28" t="s">
        <v>119</v>
      </c>
      <c r="Z7" s="28" t="s">
        <v>120</v>
      </c>
      <c r="AA7" s="28" t="s">
        <v>121</v>
      </c>
      <c r="AB7" s="28" t="s">
        <v>115</v>
      </c>
      <c r="AC7" s="28" t="s">
        <v>122</v>
      </c>
      <c r="AD7" s="28" t="s">
        <v>123</v>
      </c>
      <c r="AE7" s="28" t="s">
        <v>124</v>
      </c>
      <c r="AF7" s="27"/>
      <c r="AG7" s="27"/>
      <c r="AH7" s="27"/>
      <c r="AI7" s="27"/>
      <c r="AJ7" s="27">
        <v>17</v>
      </c>
      <c r="AK7" s="21"/>
    </row>
    <row r="8" spans="1:37" ht="19.5" customHeight="1" x14ac:dyDescent="0.3">
      <c r="A8" s="21" t="str">
        <f>Demographics!A10</f>
        <v>KAHUTA</v>
      </c>
      <c r="B8" s="22">
        <v>4</v>
      </c>
      <c r="C8" s="23" t="str">
        <f>Demographics!C10</f>
        <v>Hothla</v>
      </c>
      <c r="D8" s="25" t="s">
        <v>125</v>
      </c>
      <c r="E8" s="25" t="s">
        <v>34</v>
      </c>
      <c r="F8" s="25" t="s">
        <v>34</v>
      </c>
      <c r="G8" s="25" t="s">
        <v>126</v>
      </c>
      <c r="H8" s="24" t="s">
        <v>62</v>
      </c>
      <c r="I8" s="24" t="s">
        <v>62</v>
      </c>
      <c r="J8" s="25" t="s">
        <v>455</v>
      </c>
      <c r="K8" s="24" t="s">
        <v>64</v>
      </c>
      <c r="L8" s="24" t="s">
        <v>64</v>
      </c>
      <c r="M8" s="24"/>
      <c r="N8" s="27" t="s">
        <v>127</v>
      </c>
      <c r="O8" s="28"/>
      <c r="P8" s="28" t="s">
        <v>128</v>
      </c>
      <c r="Q8" s="30" t="s">
        <v>129</v>
      </c>
      <c r="R8" s="28" t="s">
        <v>130</v>
      </c>
      <c r="S8" s="28" t="s">
        <v>131</v>
      </c>
      <c r="T8" s="28" t="s">
        <v>132</v>
      </c>
      <c r="U8" s="28" t="s">
        <v>133</v>
      </c>
      <c r="V8" s="28" t="s">
        <v>134</v>
      </c>
      <c r="W8" s="28" t="s">
        <v>135</v>
      </c>
      <c r="X8" s="21"/>
      <c r="Y8" s="27"/>
      <c r="Z8" s="27"/>
      <c r="AA8" s="27"/>
      <c r="AB8" s="27"/>
      <c r="AC8" s="27"/>
      <c r="AD8" s="27"/>
      <c r="AE8" s="27"/>
      <c r="AF8" s="27"/>
      <c r="AG8" s="27"/>
      <c r="AH8" s="30"/>
      <c r="AI8" s="30"/>
      <c r="AJ8" s="30">
        <v>8</v>
      </c>
      <c r="AK8" s="31"/>
    </row>
    <row r="9" spans="1:37" ht="19.5" customHeight="1" x14ac:dyDescent="0.3">
      <c r="A9" s="21" t="str">
        <f>Demographics!A11</f>
        <v>KAHUTA</v>
      </c>
      <c r="B9" s="22">
        <v>5</v>
      </c>
      <c r="C9" s="23" t="str">
        <f>Demographics!C11</f>
        <v>Kahuta City 01</v>
      </c>
      <c r="D9" s="24" t="s">
        <v>136</v>
      </c>
      <c r="E9" s="25" t="s">
        <v>137</v>
      </c>
      <c r="F9" s="25">
        <v>3365602449</v>
      </c>
      <c r="G9" s="25" t="s">
        <v>138</v>
      </c>
      <c r="H9" s="24" t="s">
        <v>62</v>
      </c>
      <c r="I9" s="24" t="s">
        <v>62</v>
      </c>
      <c r="J9" s="25" t="s">
        <v>90</v>
      </c>
      <c r="K9" s="24" t="s">
        <v>139</v>
      </c>
      <c r="L9" s="24" t="s">
        <v>64</v>
      </c>
      <c r="M9" s="24"/>
      <c r="N9" s="27" t="s">
        <v>140</v>
      </c>
      <c r="O9" s="28" t="s">
        <v>141</v>
      </c>
      <c r="P9" s="28" t="s">
        <v>142</v>
      </c>
      <c r="Q9" s="28" t="s">
        <v>143</v>
      </c>
      <c r="R9" s="28" t="s">
        <v>144</v>
      </c>
      <c r="S9" s="28" t="s">
        <v>145</v>
      </c>
      <c r="T9" s="28" t="s">
        <v>134</v>
      </c>
      <c r="U9" s="28" t="s">
        <v>146</v>
      </c>
      <c r="V9" s="28" t="s">
        <v>147</v>
      </c>
      <c r="W9" s="28" t="s">
        <v>148</v>
      </c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30">
        <v>9</v>
      </c>
      <c r="AK9" s="21"/>
    </row>
    <row r="10" spans="1:37" ht="19.5" customHeight="1" x14ac:dyDescent="0.3">
      <c r="A10" s="21" t="str">
        <f>Demographics!A12</f>
        <v>KAHUTA</v>
      </c>
      <c r="B10" s="22">
        <v>6</v>
      </c>
      <c r="C10" s="23" t="str">
        <f>Demographics!C12</f>
        <v>Kahuta City 02</v>
      </c>
      <c r="D10" s="24"/>
      <c r="E10" s="24"/>
      <c r="F10" s="24"/>
      <c r="G10" s="25" t="s">
        <v>149</v>
      </c>
      <c r="H10" s="24" t="s">
        <v>62</v>
      </c>
      <c r="I10" s="24" t="s">
        <v>62</v>
      </c>
      <c r="J10" s="24" t="s">
        <v>150</v>
      </c>
      <c r="K10" s="24" t="s">
        <v>64</v>
      </c>
      <c r="L10" s="24" t="s">
        <v>64</v>
      </c>
      <c r="M10" s="24"/>
      <c r="N10" s="27" t="s">
        <v>140</v>
      </c>
      <c r="O10" s="30" t="s">
        <v>151</v>
      </c>
      <c r="P10" s="30" t="s">
        <v>152</v>
      </c>
      <c r="Q10" s="30" t="s">
        <v>153</v>
      </c>
      <c r="R10" s="30" t="s">
        <v>154</v>
      </c>
      <c r="S10" s="30" t="s">
        <v>155</v>
      </c>
      <c r="T10" s="30" t="s">
        <v>156</v>
      </c>
      <c r="U10" s="28"/>
      <c r="V10" s="28"/>
      <c r="W10" s="28"/>
      <c r="X10" s="28"/>
      <c r="Y10" s="28"/>
      <c r="AC10" s="27"/>
      <c r="AD10" s="27"/>
      <c r="AE10" s="27"/>
      <c r="AF10" s="27"/>
      <c r="AG10" s="27"/>
      <c r="AH10" s="30"/>
      <c r="AI10" s="30"/>
      <c r="AJ10" s="30">
        <v>6</v>
      </c>
      <c r="AK10" s="21"/>
    </row>
    <row r="11" spans="1:37" ht="19.5" customHeight="1" x14ac:dyDescent="0.3">
      <c r="A11" s="21" t="str">
        <f>Demographics!A13</f>
        <v>KAHUTA</v>
      </c>
      <c r="B11" s="22">
        <v>7</v>
      </c>
      <c r="C11" s="23" t="str">
        <f>Demographics!C13</f>
        <v>Kahuta City 03</v>
      </c>
      <c r="D11" s="24"/>
      <c r="E11" s="24"/>
      <c r="F11" s="24"/>
      <c r="G11" s="25" t="s">
        <v>157</v>
      </c>
      <c r="H11" s="24" t="s">
        <v>62</v>
      </c>
      <c r="I11" s="25" t="s">
        <v>158</v>
      </c>
      <c r="J11" s="25" t="s">
        <v>90</v>
      </c>
      <c r="K11" s="25" t="s">
        <v>159</v>
      </c>
      <c r="L11" s="24"/>
      <c r="M11" s="24"/>
      <c r="N11" s="27" t="s">
        <v>140</v>
      </c>
      <c r="O11" s="28" t="s">
        <v>160</v>
      </c>
      <c r="P11" s="28" t="s">
        <v>144</v>
      </c>
      <c r="Q11" s="28" t="s">
        <v>161</v>
      </c>
      <c r="R11" s="28" t="s">
        <v>162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30"/>
      <c r="AI11" s="30"/>
      <c r="AJ11" s="30">
        <v>4</v>
      </c>
      <c r="AK11" s="21"/>
    </row>
    <row r="12" spans="1:37" ht="19.5" customHeight="1" x14ac:dyDescent="0.3">
      <c r="A12" s="21" t="str">
        <f>Demographics!A14</f>
        <v>KAHUTA</v>
      </c>
      <c r="B12" s="22">
        <v>8</v>
      </c>
      <c r="C12" s="23" t="str">
        <f>Demographics!C14</f>
        <v>Khadiot</v>
      </c>
      <c r="D12" s="24" t="s">
        <v>163</v>
      </c>
      <c r="E12" s="112" t="s">
        <v>467</v>
      </c>
      <c r="F12" s="112" t="s">
        <v>468</v>
      </c>
      <c r="G12" s="24" t="s">
        <v>164</v>
      </c>
      <c r="H12" s="24" t="s">
        <v>62</v>
      </c>
      <c r="I12" s="25" t="s">
        <v>165</v>
      </c>
      <c r="J12" s="25" t="s">
        <v>166</v>
      </c>
      <c r="K12" s="25" t="s">
        <v>167</v>
      </c>
      <c r="L12" s="24" t="s">
        <v>64</v>
      </c>
      <c r="M12" s="24" t="s">
        <v>164</v>
      </c>
      <c r="N12" s="27" t="s">
        <v>168</v>
      </c>
      <c r="O12" s="28" t="s">
        <v>169</v>
      </c>
      <c r="P12" s="28" t="s">
        <v>170</v>
      </c>
      <c r="Q12" s="28" t="s">
        <v>171</v>
      </c>
      <c r="R12" s="28" t="s">
        <v>172</v>
      </c>
      <c r="S12" s="28" t="s">
        <v>173</v>
      </c>
      <c r="T12" s="28" t="s">
        <v>174</v>
      </c>
      <c r="U12" s="28" t="s">
        <v>175</v>
      </c>
      <c r="V12" s="28" t="s">
        <v>176</v>
      </c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>
        <v>8</v>
      </c>
      <c r="AK12" s="21"/>
    </row>
    <row r="13" spans="1:37" ht="19.5" customHeight="1" x14ac:dyDescent="0.3">
      <c r="A13" s="21" t="str">
        <f>Demographics!A15</f>
        <v>KAHUTA</v>
      </c>
      <c r="B13" s="22">
        <v>9</v>
      </c>
      <c r="C13" s="23" t="str">
        <f>Demographics!C15</f>
        <v>Punjar</v>
      </c>
      <c r="D13" s="24" t="s">
        <v>241</v>
      </c>
      <c r="E13" s="25" t="s">
        <v>104</v>
      </c>
      <c r="F13" s="25" t="s">
        <v>34</v>
      </c>
      <c r="G13" s="24" t="s">
        <v>242</v>
      </c>
      <c r="H13" s="24" t="s">
        <v>62</v>
      </c>
      <c r="I13" s="24" t="s">
        <v>243</v>
      </c>
      <c r="J13" s="24" t="s">
        <v>244</v>
      </c>
      <c r="K13" s="25" t="s">
        <v>245</v>
      </c>
      <c r="L13" s="24" t="s">
        <v>64</v>
      </c>
      <c r="M13" s="24" t="s">
        <v>138</v>
      </c>
      <c r="N13" s="27" t="s">
        <v>233</v>
      </c>
      <c r="O13" s="28" t="s">
        <v>246</v>
      </c>
      <c r="P13" s="28" t="s">
        <v>247</v>
      </c>
      <c r="Q13" s="28" t="s">
        <v>248</v>
      </c>
      <c r="R13" s="28" t="s">
        <v>134</v>
      </c>
      <c r="S13" s="28" t="s">
        <v>249</v>
      </c>
      <c r="T13" s="28" t="s">
        <v>250</v>
      </c>
      <c r="U13" s="28" t="s">
        <v>251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>
        <v>8</v>
      </c>
      <c r="AK13" s="21"/>
    </row>
    <row r="14" spans="1:37" ht="19.5" customHeight="1" x14ac:dyDescent="0.3">
      <c r="A14" s="21" t="str">
        <f>Demographics!A16</f>
        <v>KAHUTA</v>
      </c>
      <c r="B14" s="22">
        <v>10</v>
      </c>
      <c r="C14" s="23" t="str">
        <f>Demographics!C16</f>
        <v>Lehari</v>
      </c>
      <c r="D14" s="24" t="s">
        <v>159</v>
      </c>
      <c r="E14" s="24" t="s">
        <v>62</v>
      </c>
      <c r="F14" s="24"/>
      <c r="G14" s="25" t="s">
        <v>177</v>
      </c>
      <c r="H14" s="24" t="s">
        <v>62</v>
      </c>
      <c r="I14" s="24" t="s">
        <v>62</v>
      </c>
      <c r="J14" s="25" t="s">
        <v>178</v>
      </c>
      <c r="K14" s="24" t="s">
        <v>64</v>
      </c>
      <c r="L14" s="24" t="s">
        <v>64</v>
      </c>
      <c r="M14" s="24"/>
      <c r="N14" s="27" t="s">
        <v>179</v>
      </c>
      <c r="O14" s="28" t="s">
        <v>180</v>
      </c>
      <c r="P14" s="28" t="s">
        <v>181</v>
      </c>
      <c r="Q14" s="28" t="s">
        <v>182</v>
      </c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>
        <v>3</v>
      </c>
      <c r="AK14" s="21"/>
    </row>
    <row r="15" spans="1:37" ht="19.5" customHeight="1" x14ac:dyDescent="0.3">
      <c r="A15" s="21" t="str">
        <f>Demographics!A17</f>
        <v>KAHUTA</v>
      </c>
      <c r="B15" s="22">
        <v>11</v>
      </c>
      <c r="C15" s="23" t="str">
        <f>Demographics!C17</f>
        <v>Mator</v>
      </c>
      <c r="D15" s="24" t="s">
        <v>183</v>
      </c>
      <c r="E15" s="25" t="s">
        <v>184</v>
      </c>
      <c r="F15" s="32" t="s">
        <v>185</v>
      </c>
      <c r="G15" s="24" t="s">
        <v>186</v>
      </c>
      <c r="H15" s="24" t="s">
        <v>62</v>
      </c>
      <c r="I15" s="24" t="s">
        <v>62</v>
      </c>
      <c r="J15" s="25" t="s">
        <v>90</v>
      </c>
      <c r="K15" s="25" t="s">
        <v>187</v>
      </c>
      <c r="L15" s="24" t="s">
        <v>64</v>
      </c>
      <c r="M15" s="24" t="s">
        <v>186</v>
      </c>
      <c r="N15" s="27" t="s">
        <v>188</v>
      </c>
      <c r="O15" s="28" t="s">
        <v>189</v>
      </c>
      <c r="P15" s="28" t="s">
        <v>190</v>
      </c>
      <c r="Q15" s="28" t="s">
        <v>191</v>
      </c>
      <c r="R15" s="28" t="s">
        <v>192</v>
      </c>
      <c r="S15" s="28" t="s">
        <v>193</v>
      </c>
      <c r="T15" s="28" t="s">
        <v>194</v>
      </c>
      <c r="U15" s="28" t="s">
        <v>195</v>
      </c>
      <c r="V15" s="28" t="s">
        <v>180</v>
      </c>
      <c r="W15" s="28" t="s">
        <v>196</v>
      </c>
      <c r="X15" s="28" t="s">
        <v>197</v>
      </c>
      <c r="Y15" s="28" t="s">
        <v>198</v>
      </c>
      <c r="AB15" s="27"/>
      <c r="AC15" s="27"/>
      <c r="AD15" s="27"/>
      <c r="AE15" s="27"/>
      <c r="AF15" s="27"/>
      <c r="AG15" s="27"/>
      <c r="AH15" s="30"/>
      <c r="AI15" s="30"/>
      <c r="AJ15" s="30">
        <v>11</v>
      </c>
      <c r="AK15" s="21"/>
    </row>
    <row r="16" spans="1:37" ht="19.5" customHeight="1" x14ac:dyDescent="0.3">
      <c r="A16" s="21" t="str">
        <f>Demographics!A18</f>
        <v>KAHUTA</v>
      </c>
      <c r="B16" s="22">
        <v>12</v>
      </c>
      <c r="C16" s="23" t="str">
        <f>Demographics!C18</f>
        <v>Mowara</v>
      </c>
      <c r="D16" s="24" t="s">
        <v>199</v>
      </c>
      <c r="E16" s="24"/>
      <c r="F16" s="32"/>
      <c r="G16" s="24" t="s">
        <v>200</v>
      </c>
      <c r="H16" s="24" t="s">
        <v>62</v>
      </c>
      <c r="I16" s="25" t="s">
        <v>201</v>
      </c>
      <c r="J16" s="24" t="s">
        <v>202</v>
      </c>
      <c r="K16" s="24" t="s">
        <v>203</v>
      </c>
      <c r="L16" s="24" t="s">
        <v>64</v>
      </c>
      <c r="M16" s="24" t="s">
        <v>200</v>
      </c>
      <c r="N16" s="27" t="s">
        <v>126</v>
      </c>
      <c r="O16" s="28" t="s">
        <v>204</v>
      </c>
      <c r="P16" s="28" t="s">
        <v>205</v>
      </c>
      <c r="Q16" s="28" t="s">
        <v>121</v>
      </c>
      <c r="R16" s="28" t="s">
        <v>206</v>
      </c>
      <c r="S16" s="28" t="s">
        <v>100</v>
      </c>
      <c r="T16" s="28" t="s">
        <v>207</v>
      </c>
      <c r="U16" s="28" t="s">
        <v>208</v>
      </c>
      <c r="V16" s="28" t="s">
        <v>77</v>
      </c>
      <c r="W16" s="28" t="s">
        <v>209</v>
      </c>
      <c r="X16" s="28" t="s">
        <v>210</v>
      </c>
      <c r="Y16" s="28" t="s">
        <v>211</v>
      </c>
      <c r="Z16" s="28" t="s">
        <v>212</v>
      </c>
      <c r="AA16" s="28" t="s">
        <v>213</v>
      </c>
      <c r="AB16" s="28" t="s">
        <v>214</v>
      </c>
      <c r="AC16" s="27"/>
      <c r="AD16" s="27"/>
      <c r="AE16" s="27"/>
      <c r="AF16" s="27"/>
      <c r="AG16" s="27"/>
      <c r="AH16" s="27"/>
      <c r="AI16" s="27"/>
      <c r="AJ16" s="27">
        <v>14</v>
      </c>
      <c r="AK16" s="21"/>
    </row>
    <row r="17" spans="1:37" ht="24.75" customHeight="1" x14ac:dyDescent="0.3">
      <c r="A17" s="21" t="str">
        <f>Demographics!A19</f>
        <v>KAHUTA</v>
      </c>
      <c r="B17" s="22">
        <v>13</v>
      </c>
      <c r="C17" s="23" t="str">
        <f>Demographics!C19</f>
        <v>Nara</v>
      </c>
      <c r="D17" s="24" t="s">
        <v>215</v>
      </c>
      <c r="E17" s="112" t="s">
        <v>465</v>
      </c>
      <c r="F17" s="112" t="s">
        <v>466</v>
      </c>
      <c r="G17" s="24" t="s">
        <v>216</v>
      </c>
      <c r="H17" s="24" t="s">
        <v>62</v>
      </c>
      <c r="I17" s="24" t="s">
        <v>217</v>
      </c>
      <c r="J17" s="25" t="s">
        <v>218</v>
      </c>
      <c r="K17" s="112" t="s">
        <v>104</v>
      </c>
      <c r="L17" s="24" t="s">
        <v>64</v>
      </c>
      <c r="M17" s="24" t="s">
        <v>216</v>
      </c>
      <c r="N17" s="27" t="s">
        <v>179</v>
      </c>
      <c r="O17" s="28" t="s">
        <v>220</v>
      </c>
      <c r="P17" s="28" t="s">
        <v>221</v>
      </c>
      <c r="Q17" s="28" t="s">
        <v>222</v>
      </c>
      <c r="R17" s="28" t="s">
        <v>223</v>
      </c>
      <c r="S17" s="28" t="s">
        <v>224</v>
      </c>
      <c r="T17" s="28" t="s">
        <v>170</v>
      </c>
      <c r="U17" s="28" t="s">
        <v>225</v>
      </c>
      <c r="V17" s="28" t="s">
        <v>226</v>
      </c>
      <c r="W17" s="28" t="s">
        <v>227</v>
      </c>
      <c r="Y17" s="27"/>
      <c r="Z17" s="27"/>
      <c r="AA17" s="27"/>
      <c r="AB17" s="27"/>
      <c r="AC17" s="27"/>
      <c r="AD17" s="27"/>
      <c r="AE17" s="27"/>
      <c r="AF17" s="27"/>
      <c r="AG17" s="27"/>
      <c r="AH17" s="30"/>
      <c r="AI17" s="30"/>
      <c r="AJ17" s="30">
        <v>9</v>
      </c>
      <c r="AK17" s="21"/>
    </row>
    <row r="18" spans="1:37" ht="19.5" customHeight="1" x14ac:dyDescent="0.3">
      <c r="A18" s="21" t="str">
        <f>Demographics!A20</f>
        <v>KAHUTA</v>
      </c>
      <c r="B18" s="22">
        <v>14</v>
      </c>
      <c r="C18" s="23" t="str">
        <f>Demographics!C20</f>
        <v>Narar</v>
      </c>
      <c r="D18" s="24" t="s">
        <v>228</v>
      </c>
      <c r="E18" s="25" t="s">
        <v>443</v>
      </c>
      <c r="F18" s="24"/>
      <c r="G18" s="24" t="s">
        <v>229</v>
      </c>
      <c r="H18" s="24" t="s">
        <v>62</v>
      </c>
      <c r="I18" s="25" t="s">
        <v>230</v>
      </c>
      <c r="J18" s="25" t="s">
        <v>231</v>
      </c>
      <c r="K18" s="24" t="s">
        <v>232</v>
      </c>
      <c r="L18" s="24" t="s">
        <v>64</v>
      </c>
      <c r="M18" s="25" t="s">
        <v>104</v>
      </c>
      <c r="N18" s="27" t="s">
        <v>233</v>
      </c>
      <c r="O18" s="28" t="s">
        <v>234</v>
      </c>
      <c r="P18" s="28" t="s">
        <v>235</v>
      </c>
      <c r="Q18" s="30" t="s">
        <v>236</v>
      </c>
      <c r="R18" s="28" t="s">
        <v>237</v>
      </c>
      <c r="S18" s="28" t="s">
        <v>238</v>
      </c>
      <c r="T18" s="28" t="s">
        <v>239</v>
      </c>
      <c r="U18" s="28" t="s">
        <v>240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>
        <v>7</v>
      </c>
      <c r="AK18" s="21"/>
    </row>
    <row r="19" spans="1:37" ht="19.5" customHeight="1" x14ac:dyDescent="0.3">
      <c r="A19" s="21"/>
      <c r="B19" s="22"/>
      <c r="C19" s="23"/>
      <c r="D19" s="24"/>
      <c r="E19" s="25"/>
      <c r="F19" s="25" t="s">
        <v>34</v>
      </c>
      <c r="G19" s="24"/>
      <c r="H19" s="24"/>
      <c r="I19" s="24"/>
      <c r="J19" s="24"/>
      <c r="K19" s="25"/>
      <c r="L19" s="24"/>
      <c r="M19" s="24"/>
      <c r="N19" s="27"/>
      <c r="O19" s="28"/>
      <c r="P19" s="28"/>
      <c r="Q19" s="28"/>
      <c r="R19" s="28"/>
      <c r="S19" s="28"/>
      <c r="T19" s="28"/>
      <c r="U19" s="28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>
        <v>7</v>
      </c>
      <c r="AK19" s="21"/>
    </row>
    <row r="20" spans="1:37" ht="15.75" customHeight="1" x14ac:dyDescent="0.3"/>
    <row r="21" spans="1:37" ht="15.75" customHeight="1" x14ac:dyDescent="0.3"/>
    <row r="22" spans="1:37" ht="15.75" customHeight="1" x14ac:dyDescent="0.3"/>
    <row r="23" spans="1:37" ht="15.75" customHeight="1" x14ac:dyDescent="0.3"/>
    <row r="24" spans="1:37" ht="15.75" customHeight="1" x14ac:dyDescent="0.3"/>
    <row r="25" spans="1:37" ht="15.75" customHeight="1" x14ac:dyDescent="0.3"/>
    <row r="26" spans="1:37" ht="15.75" customHeight="1" x14ac:dyDescent="0.3"/>
    <row r="27" spans="1:37" ht="15.75" customHeight="1" x14ac:dyDescent="0.3"/>
    <row r="28" spans="1:37" ht="15.75" customHeight="1" x14ac:dyDescent="0.3"/>
    <row r="29" spans="1:37" ht="15.75" customHeight="1" x14ac:dyDescent="0.3"/>
    <row r="30" spans="1:37" ht="15.75" customHeight="1" x14ac:dyDescent="0.3"/>
    <row r="31" spans="1:37" ht="15.75" customHeight="1" x14ac:dyDescent="0.3"/>
    <row r="32" spans="1:3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</sheetData>
  <mergeCells count="2">
    <mergeCell ref="A1:P1"/>
    <mergeCell ref="A2:P2"/>
  </mergeCells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6"/>
  <sheetViews>
    <sheetView topLeftCell="H1" zoomScale="55" workbookViewId="0">
      <pane ySplit="1" topLeftCell="A2" activePane="bottomLeft" state="frozen"/>
      <selection pane="bottomLeft" activeCell="C5" sqref="C5"/>
    </sheetView>
  </sheetViews>
  <sheetFormatPr defaultColWidth="13" defaultRowHeight="15" customHeight="1" x14ac:dyDescent="0.3"/>
  <cols>
    <col min="1" max="1" width="14" customWidth="1"/>
    <col min="2" max="2" width="7.5546875" customWidth="1"/>
    <col min="3" max="4" width="23.77734375" customWidth="1"/>
    <col min="5" max="5" width="16.5546875" customWidth="1"/>
    <col min="6" max="6" width="24" customWidth="1"/>
    <col min="7" max="7" width="16.44140625" customWidth="1"/>
    <col min="8" max="8" width="14.5546875" customWidth="1"/>
    <col min="9" max="9" width="11.109375" customWidth="1"/>
    <col min="10" max="10" width="10.77734375" customWidth="1"/>
    <col min="11" max="11" width="22.109375" customWidth="1"/>
    <col min="12" max="26" width="8.77734375" customWidth="1"/>
  </cols>
  <sheetData>
    <row r="1" spans="1:21" ht="14.4" x14ac:dyDescent="0.3">
      <c r="B1" s="113" t="s">
        <v>252</v>
      </c>
      <c r="C1" s="114"/>
      <c r="D1" s="114"/>
      <c r="E1" s="114"/>
      <c r="F1" s="114"/>
      <c r="G1" s="114"/>
      <c r="H1" s="114"/>
      <c r="I1" s="114"/>
      <c r="J1" s="114"/>
      <c r="K1" s="114"/>
      <c r="L1" s="3"/>
      <c r="M1" s="3"/>
      <c r="N1" s="3"/>
      <c r="O1" s="3"/>
    </row>
    <row r="2" spans="1:21" ht="15.6" x14ac:dyDescent="0.3">
      <c r="B2" s="113" t="s">
        <v>253</v>
      </c>
      <c r="C2" s="114"/>
      <c r="D2" s="114"/>
      <c r="E2" s="114"/>
      <c r="F2" s="114"/>
      <c r="G2" s="114"/>
      <c r="H2" s="114"/>
      <c r="I2" s="114"/>
      <c r="J2" s="114"/>
      <c r="K2" s="114"/>
      <c r="L2" s="3"/>
      <c r="M2" s="3"/>
      <c r="N2" s="3"/>
      <c r="O2" s="33"/>
      <c r="P2" s="33"/>
      <c r="Q2" s="33"/>
      <c r="R2" s="33"/>
      <c r="S2" s="33"/>
      <c r="T2" s="33"/>
    </row>
    <row r="3" spans="1:21" ht="15.6" x14ac:dyDescent="0.3">
      <c r="U3" s="34"/>
    </row>
    <row r="4" spans="1:21" ht="28.8" x14ac:dyDescent="0.3">
      <c r="A4" s="21" t="s">
        <v>3</v>
      </c>
      <c r="B4" s="35" t="s">
        <v>4</v>
      </c>
      <c r="C4" s="36" t="s">
        <v>5</v>
      </c>
      <c r="D4" s="36" t="s">
        <v>254</v>
      </c>
      <c r="E4" s="36" t="s">
        <v>255</v>
      </c>
      <c r="F4" s="36" t="s">
        <v>256</v>
      </c>
      <c r="G4" s="36" t="s">
        <v>257</v>
      </c>
      <c r="H4" s="36" t="s">
        <v>258</v>
      </c>
      <c r="I4" s="36" t="s">
        <v>259</v>
      </c>
      <c r="J4" s="36" t="s">
        <v>260</v>
      </c>
      <c r="K4" s="36" t="s">
        <v>261</v>
      </c>
      <c r="U4" s="34"/>
    </row>
    <row r="5" spans="1:21" ht="15.6" x14ac:dyDescent="0.3">
      <c r="A5" s="37" t="str">
        <f>HR!A5</f>
        <v>KAHUTA</v>
      </c>
      <c r="B5" s="38">
        <v>1</v>
      </c>
      <c r="C5" s="39" t="s">
        <v>17</v>
      </c>
      <c r="D5" s="37" t="s">
        <v>262</v>
      </c>
      <c r="E5" s="37" t="s">
        <v>263</v>
      </c>
      <c r="F5" s="37" t="s">
        <v>263</v>
      </c>
      <c r="G5" s="24">
        <v>2021</v>
      </c>
      <c r="H5" s="24" t="s">
        <v>264</v>
      </c>
      <c r="I5" s="24">
        <v>2</v>
      </c>
      <c r="J5" s="25">
        <v>122</v>
      </c>
      <c r="K5" s="40" t="str">
        <f>Vaccines!O3</f>
        <v>Storage Volume litre</v>
      </c>
      <c r="U5" s="34"/>
    </row>
    <row r="6" spans="1:21" ht="15.6" x14ac:dyDescent="0.3">
      <c r="A6" s="41" t="str">
        <f>HR!A6</f>
        <v>KAHUTA</v>
      </c>
      <c r="B6" s="38">
        <v>2</v>
      </c>
      <c r="C6" s="39" t="s">
        <v>20</v>
      </c>
      <c r="D6" s="37" t="s">
        <v>262</v>
      </c>
      <c r="E6" s="37" t="s">
        <v>263</v>
      </c>
      <c r="F6" s="37" t="s">
        <v>263</v>
      </c>
      <c r="G6" s="24">
        <v>2021</v>
      </c>
      <c r="H6" s="25" t="s">
        <v>264</v>
      </c>
      <c r="I6" s="24">
        <v>2</v>
      </c>
      <c r="J6" s="25">
        <v>56</v>
      </c>
      <c r="K6" s="40">
        <f>Vaccines!O4</f>
        <v>6.1916881863199995</v>
      </c>
      <c r="U6" s="42"/>
    </row>
    <row r="7" spans="1:21" ht="15.6" x14ac:dyDescent="0.3">
      <c r="A7" s="41" t="str">
        <f>HR!A7</f>
        <v>KAHUTA</v>
      </c>
      <c r="B7" s="38">
        <v>3</v>
      </c>
      <c r="C7" s="39" t="s">
        <v>22</v>
      </c>
      <c r="D7" s="37" t="s">
        <v>262</v>
      </c>
      <c r="E7" s="37" t="s">
        <v>265</v>
      </c>
      <c r="F7" s="37" t="s">
        <v>265</v>
      </c>
      <c r="G7" s="24">
        <v>2021</v>
      </c>
      <c r="H7" s="24" t="s">
        <v>264</v>
      </c>
      <c r="I7" s="24">
        <v>2</v>
      </c>
      <c r="J7" s="24"/>
      <c r="K7" s="40">
        <f>Vaccines!O5</f>
        <v>5.2188572261321591</v>
      </c>
      <c r="U7" s="42"/>
    </row>
    <row r="8" spans="1:21" ht="15.6" x14ac:dyDescent="0.3">
      <c r="A8" s="41" t="str">
        <f>HR!A8</f>
        <v>KAHUTA</v>
      </c>
      <c r="B8" s="38">
        <v>4</v>
      </c>
      <c r="C8" s="39" t="s">
        <v>24</v>
      </c>
      <c r="D8" s="37" t="s">
        <v>262</v>
      </c>
      <c r="E8" s="41" t="s">
        <v>263</v>
      </c>
      <c r="F8" s="41" t="s">
        <v>263</v>
      </c>
      <c r="G8" s="24">
        <v>2021</v>
      </c>
      <c r="H8" s="24" t="s">
        <v>264</v>
      </c>
      <c r="I8" s="24">
        <v>1</v>
      </c>
      <c r="J8" s="25">
        <v>122</v>
      </c>
      <c r="K8" s="40">
        <f>Vaccines!O6</f>
        <v>4.4550118180443201</v>
      </c>
      <c r="U8" s="42"/>
    </row>
    <row r="9" spans="1:21" ht="15.6" x14ac:dyDescent="0.3">
      <c r="A9" s="41" t="str">
        <f>HR!A9</f>
        <v>KAHUTA</v>
      </c>
      <c r="B9" s="38">
        <v>5</v>
      </c>
      <c r="C9" s="39" t="s">
        <v>26</v>
      </c>
      <c r="D9" s="37" t="s">
        <v>262</v>
      </c>
      <c r="E9" s="37" t="s">
        <v>265</v>
      </c>
      <c r="F9" s="37" t="s">
        <v>265</v>
      </c>
      <c r="G9" s="24">
        <v>2021</v>
      </c>
      <c r="H9" s="24" t="s">
        <v>264</v>
      </c>
      <c r="I9" s="24">
        <v>2</v>
      </c>
      <c r="J9" s="24"/>
      <c r="K9" s="40">
        <f>Vaccines!O7</f>
        <v>5.6357223144872002</v>
      </c>
      <c r="U9" s="42"/>
    </row>
    <row r="10" spans="1:21" ht="15.6" x14ac:dyDescent="0.3">
      <c r="A10" s="41" t="str">
        <f>HR!A10</f>
        <v>KAHUTA</v>
      </c>
      <c r="B10" s="38">
        <v>6</v>
      </c>
      <c r="C10" s="39" t="s">
        <v>29</v>
      </c>
      <c r="D10" s="41" t="s">
        <v>266</v>
      </c>
      <c r="E10" s="41" t="s">
        <v>267</v>
      </c>
      <c r="F10" s="41" t="s">
        <v>267</v>
      </c>
      <c r="G10" s="24">
        <v>2021</v>
      </c>
      <c r="H10" s="24" t="s">
        <v>264</v>
      </c>
      <c r="I10" s="24">
        <v>1</v>
      </c>
      <c r="J10" s="25">
        <v>80.5</v>
      </c>
      <c r="K10" s="40">
        <f>Vaccines!O8</f>
        <v>5.6117757853788817</v>
      </c>
      <c r="U10" s="42"/>
    </row>
    <row r="11" spans="1:21" ht="15.6" x14ac:dyDescent="0.3">
      <c r="A11" s="41" t="str">
        <f>HR!A11</f>
        <v>KAHUTA</v>
      </c>
      <c r="B11" s="38">
        <v>7</v>
      </c>
      <c r="C11" s="39" t="s">
        <v>31</v>
      </c>
      <c r="D11" s="41" t="s">
        <v>266</v>
      </c>
      <c r="E11" s="41" t="s">
        <v>267</v>
      </c>
      <c r="F11" s="41" t="s">
        <v>267</v>
      </c>
      <c r="G11" s="24">
        <v>2021</v>
      </c>
      <c r="H11" s="24" t="s">
        <v>264</v>
      </c>
      <c r="I11" s="24">
        <v>1</v>
      </c>
      <c r="J11" s="25">
        <v>80.5</v>
      </c>
      <c r="K11" s="40">
        <f>Vaccines!O9</f>
        <v>5.7239335084474403</v>
      </c>
      <c r="U11" s="42"/>
    </row>
    <row r="12" spans="1:21" ht="15.6" x14ac:dyDescent="0.3">
      <c r="A12" s="41" t="str">
        <f>HR!A12</f>
        <v>KAHUTA</v>
      </c>
      <c r="B12" s="38">
        <v>8</v>
      </c>
      <c r="C12" s="39" t="s">
        <v>32</v>
      </c>
      <c r="D12" s="41" t="s">
        <v>266</v>
      </c>
      <c r="E12" s="41" t="s">
        <v>267</v>
      </c>
      <c r="F12" s="41" t="s">
        <v>267</v>
      </c>
      <c r="G12" s="24">
        <v>2021</v>
      </c>
      <c r="H12" s="24" t="s">
        <v>264</v>
      </c>
      <c r="I12" s="25">
        <v>1</v>
      </c>
      <c r="J12" s="25">
        <v>80.5</v>
      </c>
      <c r="K12" s="40">
        <f>Vaccines!O10</f>
        <v>5.5460359564133341</v>
      </c>
      <c r="U12" s="42"/>
    </row>
    <row r="13" spans="1:21" ht="15.6" x14ac:dyDescent="0.3">
      <c r="A13" s="41" t="str">
        <f>HR!A13</f>
        <v>KAHUTA</v>
      </c>
      <c r="B13" s="38">
        <v>9</v>
      </c>
      <c r="C13" s="39" t="s">
        <v>44</v>
      </c>
      <c r="D13" s="37" t="s">
        <v>262</v>
      </c>
      <c r="E13" s="41" t="s">
        <v>265</v>
      </c>
      <c r="F13" s="41" t="s">
        <v>265</v>
      </c>
      <c r="G13" s="24">
        <v>2021</v>
      </c>
      <c r="H13" s="25" t="s">
        <v>271</v>
      </c>
      <c r="I13" s="24">
        <v>1</v>
      </c>
      <c r="J13" s="25">
        <v>54</v>
      </c>
      <c r="K13" s="40">
        <f>Vaccines!O11</f>
        <v>3.4371276215466668</v>
      </c>
      <c r="U13" s="42"/>
    </row>
    <row r="14" spans="1:21" ht="14.4" x14ac:dyDescent="0.3">
      <c r="A14" s="41" t="str">
        <f>HR!A14</f>
        <v>KAHUTA</v>
      </c>
      <c r="B14" s="38">
        <v>10</v>
      </c>
      <c r="C14" s="39" t="s">
        <v>35</v>
      </c>
      <c r="D14" s="41" t="s">
        <v>266</v>
      </c>
      <c r="E14" s="41" t="s">
        <v>268</v>
      </c>
      <c r="F14" s="41" t="s">
        <v>268</v>
      </c>
      <c r="G14" s="24">
        <v>2018</v>
      </c>
      <c r="H14" s="24" t="s">
        <v>264</v>
      </c>
      <c r="I14" s="25">
        <v>1</v>
      </c>
      <c r="J14" s="25">
        <v>80.5</v>
      </c>
      <c r="K14" s="40">
        <f>Vaccines!O12</f>
        <v>3.2747023833333335</v>
      </c>
    </row>
    <row r="15" spans="1:21" ht="14.4" x14ac:dyDescent="0.3">
      <c r="A15" s="41" t="str">
        <f>HR!A15</f>
        <v>KAHUTA</v>
      </c>
      <c r="B15" s="38">
        <v>11</v>
      </c>
      <c r="C15" s="39" t="s">
        <v>36</v>
      </c>
      <c r="D15" s="37" t="s">
        <v>262</v>
      </c>
      <c r="E15" s="41" t="s">
        <v>269</v>
      </c>
      <c r="F15" s="41" t="s">
        <v>269</v>
      </c>
      <c r="G15" s="24">
        <v>2021</v>
      </c>
      <c r="H15" s="24" t="s">
        <v>264</v>
      </c>
      <c r="I15" s="25">
        <v>3</v>
      </c>
      <c r="J15" s="25">
        <v>60</v>
      </c>
      <c r="K15" s="40">
        <f>Vaccines!O13</f>
        <v>3.3693543810211999</v>
      </c>
    </row>
    <row r="16" spans="1:21" ht="14.4" x14ac:dyDescent="0.3">
      <c r="A16" s="41" t="str">
        <f>HR!A16</f>
        <v>KAHUTA</v>
      </c>
      <c r="B16" s="38">
        <v>12</v>
      </c>
      <c r="C16" s="39" t="s">
        <v>38</v>
      </c>
      <c r="D16" s="37" t="s">
        <v>262</v>
      </c>
      <c r="E16" s="37" t="s">
        <v>265</v>
      </c>
      <c r="F16" s="37" t="s">
        <v>265</v>
      </c>
      <c r="G16" s="24">
        <v>2021</v>
      </c>
      <c r="H16" s="24" t="s">
        <v>264</v>
      </c>
      <c r="I16" s="24">
        <v>2</v>
      </c>
      <c r="J16" s="25">
        <v>122</v>
      </c>
      <c r="K16" s="40">
        <f>Vaccines!O14</f>
        <v>4.2243432111233599</v>
      </c>
    </row>
    <row r="17" spans="1:11" ht="14.4" x14ac:dyDescent="0.3">
      <c r="A17" s="41" t="str">
        <f>HR!A17</f>
        <v>KAHUTA</v>
      </c>
      <c r="B17" s="38">
        <v>13</v>
      </c>
      <c r="C17" s="39" t="s">
        <v>40</v>
      </c>
      <c r="D17" s="37" t="s">
        <v>262</v>
      </c>
      <c r="E17" s="37" t="s">
        <v>265</v>
      </c>
      <c r="F17" s="37" t="s">
        <v>265</v>
      </c>
      <c r="G17" s="24">
        <v>2021</v>
      </c>
      <c r="H17" s="25" t="s">
        <v>264</v>
      </c>
      <c r="I17" s="24">
        <v>1</v>
      </c>
      <c r="J17" s="25">
        <v>150</v>
      </c>
      <c r="K17" s="40">
        <f>Vaccines!O15</f>
        <v>3.4614752123868806</v>
      </c>
    </row>
    <row r="18" spans="1:11" ht="14.4" x14ac:dyDescent="0.3">
      <c r="A18" s="41" t="str">
        <f>HR!A18</f>
        <v>KAHUTA</v>
      </c>
      <c r="B18" s="38">
        <v>14</v>
      </c>
      <c r="C18" s="39" t="s">
        <v>42</v>
      </c>
      <c r="D18" s="37" t="s">
        <v>262</v>
      </c>
      <c r="E18" s="41" t="s">
        <v>263</v>
      </c>
      <c r="F18" s="41" t="s">
        <v>263</v>
      </c>
      <c r="G18" s="24">
        <v>2021</v>
      </c>
      <c r="H18" s="24" t="s">
        <v>264</v>
      </c>
      <c r="I18" s="24">
        <v>1</v>
      </c>
      <c r="J18" s="25">
        <v>150</v>
      </c>
      <c r="K18" s="40">
        <f>Vaccines!O16</f>
        <v>3.4587873366706394</v>
      </c>
    </row>
    <row r="19" spans="1:11" ht="14.4" x14ac:dyDescent="0.3">
      <c r="A19" s="37"/>
      <c r="B19" s="38"/>
      <c r="C19" s="43"/>
      <c r="D19" s="37"/>
      <c r="E19" s="41"/>
      <c r="F19" s="41"/>
      <c r="G19" s="24"/>
      <c r="H19" s="25"/>
      <c r="I19" s="24"/>
      <c r="J19" s="25"/>
      <c r="K19" s="40"/>
    </row>
    <row r="20" spans="1:11" ht="15.75" customHeight="1" x14ac:dyDescent="0.3"/>
    <row r="21" spans="1:11" ht="15.75" customHeight="1" x14ac:dyDescent="0.3"/>
    <row r="22" spans="1:11" ht="15.75" customHeight="1" x14ac:dyDescent="0.3"/>
    <row r="23" spans="1:11" ht="15.75" customHeight="1" x14ac:dyDescent="0.3"/>
    <row r="24" spans="1:11" ht="15.75" customHeight="1" x14ac:dyDescent="0.3"/>
    <row r="25" spans="1:11" ht="15.75" customHeight="1" x14ac:dyDescent="0.3"/>
    <row r="26" spans="1:11" ht="15.75" customHeight="1" x14ac:dyDescent="0.3"/>
    <row r="27" spans="1:11" ht="15.75" customHeight="1" x14ac:dyDescent="0.3"/>
    <row r="28" spans="1:11" ht="15.75" customHeight="1" x14ac:dyDescent="0.3"/>
    <row r="29" spans="1:11" ht="15.75" customHeight="1" x14ac:dyDescent="0.3"/>
    <row r="30" spans="1:11" ht="15.75" customHeight="1" x14ac:dyDescent="0.3"/>
    <row r="31" spans="1:11" ht="15.75" customHeight="1" x14ac:dyDescent="0.3"/>
    <row r="32" spans="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</sheetData>
  <mergeCells count="2">
    <mergeCell ref="B1:K1"/>
    <mergeCell ref="B2:K2"/>
  </mergeCells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2"/>
  <sheetViews>
    <sheetView topLeftCell="K1" zoomScale="80" workbookViewId="0">
      <selection activeCell="D21" sqref="D21"/>
    </sheetView>
  </sheetViews>
  <sheetFormatPr defaultColWidth="13" defaultRowHeight="15" customHeight="1" x14ac:dyDescent="0.3"/>
  <cols>
    <col min="1" max="1" width="11.88671875" customWidth="1"/>
    <col min="2" max="2" width="14.77734375" customWidth="1"/>
    <col min="3" max="4" width="23.77734375" customWidth="1"/>
    <col min="5" max="5" width="16.5546875" customWidth="1"/>
    <col min="6" max="7" width="16.44140625" customWidth="1"/>
    <col min="8" max="8" width="11.88671875" customWidth="1"/>
    <col min="9" max="9" width="11.109375" customWidth="1"/>
    <col min="10" max="10" width="10.77734375" customWidth="1"/>
    <col min="11" max="11" width="11.5546875" customWidth="1"/>
    <col min="12" max="26" width="8.77734375" customWidth="1"/>
  </cols>
  <sheetData>
    <row r="1" spans="1:21" ht="14.4" x14ac:dyDescent="0.3">
      <c r="B1" s="113" t="s">
        <v>273</v>
      </c>
      <c r="C1" s="114"/>
      <c r="D1" s="114"/>
      <c r="E1" s="114"/>
      <c r="F1" s="114"/>
      <c r="G1" s="114"/>
      <c r="H1" s="114"/>
      <c r="I1" s="114"/>
      <c r="J1" s="114"/>
      <c r="K1" s="114"/>
      <c r="L1" s="3"/>
      <c r="M1" s="3"/>
      <c r="N1" s="3"/>
      <c r="O1" s="3"/>
    </row>
    <row r="2" spans="1:21" ht="15.6" x14ac:dyDescent="0.3">
      <c r="B2" s="113" t="s">
        <v>274</v>
      </c>
      <c r="C2" s="114"/>
      <c r="D2" s="114"/>
      <c r="E2" s="114"/>
      <c r="F2" s="114"/>
      <c r="G2" s="114"/>
      <c r="H2" s="114"/>
      <c r="I2" s="114"/>
      <c r="J2" s="114"/>
      <c r="K2" s="114"/>
      <c r="L2" s="3"/>
      <c r="M2" s="3"/>
      <c r="N2" s="3"/>
      <c r="O2" s="33"/>
      <c r="P2" s="33"/>
      <c r="Q2" s="33"/>
      <c r="R2" s="33"/>
      <c r="S2" s="33"/>
      <c r="T2" s="33"/>
    </row>
    <row r="3" spans="1:21" ht="15.6" x14ac:dyDescent="0.3">
      <c r="U3" s="34"/>
    </row>
    <row r="4" spans="1:21" ht="28.8" x14ac:dyDescent="0.3">
      <c r="A4" s="21" t="s">
        <v>3</v>
      </c>
      <c r="B4" s="35" t="s">
        <v>4</v>
      </c>
      <c r="C4" s="36" t="s">
        <v>5</v>
      </c>
      <c r="D4" s="36" t="s">
        <v>254</v>
      </c>
      <c r="E4" s="36" t="s">
        <v>255</v>
      </c>
      <c r="F4" s="36" t="s">
        <v>256</v>
      </c>
      <c r="G4" s="36" t="s">
        <v>257</v>
      </c>
      <c r="H4" s="36" t="s">
        <v>258</v>
      </c>
      <c r="I4" s="36" t="s">
        <v>259</v>
      </c>
      <c r="J4" s="36" t="s">
        <v>260</v>
      </c>
      <c r="K4" s="36" t="s">
        <v>275</v>
      </c>
      <c r="U4" s="34"/>
    </row>
    <row r="5" spans="1:21" ht="15.6" x14ac:dyDescent="0.3">
      <c r="A5" s="21" t="str">
        <f>HR!A5</f>
        <v>KAHUTA</v>
      </c>
      <c r="B5" s="38">
        <v>1</v>
      </c>
      <c r="C5" s="44" t="s">
        <v>17</v>
      </c>
      <c r="D5" s="37" t="s">
        <v>262</v>
      </c>
      <c r="E5" s="24" t="str">
        <f t="shared" ref="E5:E9" si="0">F5</f>
        <v>HBC 150</v>
      </c>
      <c r="F5" s="45" t="s">
        <v>263</v>
      </c>
      <c r="G5" s="24">
        <v>2021</v>
      </c>
      <c r="H5" s="27" t="s">
        <v>272</v>
      </c>
      <c r="I5" s="24">
        <v>1</v>
      </c>
      <c r="J5" s="24">
        <v>8</v>
      </c>
      <c r="K5" s="24">
        <v>0</v>
      </c>
      <c r="U5" s="34"/>
    </row>
    <row r="6" spans="1:21" ht="15.6" x14ac:dyDescent="0.3">
      <c r="A6" s="21" t="str">
        <f>HR!A6</f>
        <v>KAHUTA</v>
      </c>
      <c r="B6" s="38">
        <v>2</v>
      </c>
      <c r="C6" s="44" t="s">
        <v>20</v>
      </c>
      <c r="D6" s="37" t="s">
        <v>262</v>
      </c>
      <c r="E6" s="24" t="str">
        <f t="shared" si="0"/>
        <v>HBC 150</v>
      </c>
      <c r="F6" s="45" t="s">
        <v>263</v>
      </c>
      <c r="G6" s="24">
        <v>2021</v>
      </c>
      <c r="H6" s="27" t="s">
        <v>272</v>
      </c>
      <c r="I6" s="24">
        <v>1</v>
      </c>
      <c r="J6" s="24">
        <v>8</v>
      </c>
      <c r="K6" s="24">
        <v>0</v>
      </c>
      <c r="U6" s="42"/>
    </row>
    <row r="7" spans="1:21" ht="15.6" x14ac:dyDescent="0.3">
      <c r="A7" s="21" t="str">
        <f>HR!A7</f>
        <v>KAHUTA</v>
      </c>
      <c r="B7" s="38">
        <v>3</v>
      </c>
      <c r="C7" s="44" t="s">
        <v>22</v>
      </c>
      <c r="D7" s="37" t="s">
        <v>262</v>
      </c>
      <c r="E7" s="24" t="str">
        <f t="shared" si="0"/>
        <v>HBC 260</v>
      </c>
      <c r="F7" s="45" t="s">
        <v>265</v>
      </c>
      <c r="G7" s="24">
        <v>2021</v>
      </c>
      <c r="H7" s="27" t="s">
        <v>272</v>
      </c>
      <c r="I7" s="24">
        <v>1</v>
      </c>
      <c r="J7" s="24">
        <v>8</v>
      </c>
      <c r="K7" s="24">
        <v>0</v>
      </c>
      <c r="U7" s="42"/>
    </row>
    <row r="8" spans="1:21" ht="15.6" x14ac:dyDescent="0.3">
      <c r="A8" s="21" t="str">
        <f>HR!A8</f>
        <v>KAHUTA</v>
      </c>
      <c r="B8" s="38">
        <v>4</v>
      </c>
      <c r="C8" s="44" t="s">
        <v>24</v>
      </c>
      <c r="D8" s="37" t="s">
        <v>262</v>
      </c>
      <c r="E8" s="24" t="str">
        <f t="shared" si="0"/>
        <v>HBC 150</v>
      </c>
      <c r="F8" s="46" t="s">
        <v>263</v>
      </c>
      <c r="G8" s="24">
        <v>2021</v>
      </c>
      <c r="H8" s="27" t="s">
        <v>272</v>
      </c>
      <c r="I8" s="24">
        <v>1</v>
      </c>
      <c r="J8" s="24">
        <v>8</v>
      </c>
      <c r="K8" s="24">
        <v>0</v>
      </c>
      <c r="U8" s="42"/>
    </row>
    <row r="9" spans="1:21" ht="15.6" x14ac:dyDescent="0.3">
      <c r="A9" s="21" t="str">
        <f>HR!A9</f>
        <v>KAHUTA</v>
      </c>
      <c r="B9" s="38">
        <v>5</v>
      </c>
      <c r="C9" s="44" t="s">
        <v>26</v>
      </c>
      <c r="D9" s="37" t="s">
        <v>262</v>
      </c>
      <c r="E9" s="24" t="str">
        <f t="shared" si="0"/>
        <v>HBC 260</v>
      </c>
      <c r="F9" s="45" t="s">
        <v>265</v>
      </c>
      <c r="G9" s="24">
        <v>2021</v>
      </c>
      <c r="H9" s="27" t="s">
        <v>272</v>
      </c>
      <c r="I9" s="24">
        <v>1</v>
      </c>
      <c r="J9" s="24">
        <v>8</v>
      </c>
      <c r="K9" s="24">
        <v>0</v>
      </c>
      <c r="U9" s="42"/>
    </row>
    <row r="10" spans="1:21" ht="15.6" x14ac:dyDescent="0.3">
      <c r="A10" s="21" t="str">
        <f>HR!A10</f>
        <v>KAHUTA</v>
      </c>
      <c r="B10" s="38">
        <v>6</v>
      </c>
      <c r="C10" s="44" t="s">
        <v>29</v>
      </c>
      <c r="D10" s="41" t="s">
        <v>266</v>
      </c>
      <c r="E10" s="41" t="s">
        <v>267</v>
      </c>
      <c r="F10" s="41" t="s">
        <v>267</v>
      </c>
      <c r="G10" s="24">
        <v>2021</v>
      </c>
      <c r="H10" s="27" t="s">
        <v>272</v>
      </c>
      <c r="I10" s="24">
        <v>1</v>
      </c>
      <c r="J10" s="24">
        <v>8</v>
      </c>
      <c r="K10" s="24">
        <v>0</v>
      </c>
      <c r="U10" s="42"/>
    </row>
    <row r="11" spans="1:21" ht="15.6" x14ac:dyDescent="0.3">
      <c r="A11" s="21" t="s">
        <v>270</v>
      </c>
      <c r="B11" s="38">
        <v>7</v>
      </c>
      <c r="C11" s="44" t="s">
        <v>31</v>
      </c>
      <c r="D11" s="41" t="s">
        <v>266</v>
      </c>
      <c r="E11" s="41" t="s">
        <v>267</v>
      </c>
      <c r="F11" s="41" t="s">
        <v>267</v>
      </c>
      <c r="G11" s="24">
        <v>2021</v>
      </c>
      <c r="H11" s="27" t="s">
        <v>272</v>
      </c>
      <c r="I11" s="24">
        <v>1</v>
      </c>
      <c r="J11" s="24">
        <v>8</v>
      </c>
      <c r="K11" s="24">
        <v>0</v>
      </c>
      <c r="U11" s="42"/>
    </row>
    <row r="12" spans="1:21" ht="15.6" x14ac:dyDescent="0.3">
      <c r="A12" s="21" t="str">
        <f>HR!A12</f>
        <v>KAHUTA</v>
      </c>
      <c r="B12" s="38">
        <v>8</v>
      </c>
      <c r="C12" s="44" t="s">
        <v>32</v>
      </c>
      <c r="D12" s="41" t="s">
        <v>266</v>
      </c>
      <c r="E12" s="41" t="s">
        <v>267</v>
      </c>
      <c r="F12" s="41" t="s">
        <v>267</v>
      </c>
      <c r="G12" s="24">
        <v>2021</v>
      </c>
      <c r="H12" s="27" t="s">
        <v>272</v>
      </c>
      <c r="I12" s="24">
        <v>1</v>
      </c>
      <c r="J12" s="24">
        <v>8</v>
      </c>
      <c r="K12" s="24">
        <v>0</v>
      </c>
      <c r="U12" s="42"/>
    </row>
    <row r="13" spans="1:21" ht="15.6" x14ac:dyDescent="0.3">
      <c r="A13" s="21" t="str">
        <f>HR!A13</f>
        <v>KAHUTA</v>
      </c>
      <c r="B13" s="38">
        <v>9</v>
      </c>
      <c r="C13" s="44" t="s">
        <v>44</v>
      </c>
      <c r="D13" s="37" t="s">
        <v>262</v>
      </c>
      <c r="E13" s="41" t="s">
        <v>265</v>
      </c>
      <c r="F13" s="41" t="s">
        <v>265</v>
      </c>
      <c r="G13" s="24">
        <v>2021</v>
      </c>
      <c r="H13" s="27" t="s">
        <v>272</v>
      </c>
      <c r="I13" s="24">
        <v>1</v>
      </c>
      <c r="J13" s="24">
        <v>8</v>
      </c>
      <c r="K13" s="24">
        <v>0</v>
      </c>
      <c r="U13" s="42"/>
    </row>
    <row r="14" spans="1:21" ht="15.6" x14ac:dyDescent="0.3">
      <c r="A14" s="21" t="str">
        <f>HR!A14</f>
        <v>KAHUTA</v>
      </c>
      <c r="B14" s="38">
        <v>10</v>
      </c>
      <c r="C14" s="44" t="s">
        <v>35</v>
      </c>
      <c r="D14" s="41" t="s">
        <v>266</v>
      </c>
      <c r="E14" s="41" t="s">
        <v>268</v>
      </c>
      <c r="F14" s="41" t="s">
        <v>268</v>
      </c>
      <c r="G14" s="24">
        <v>2018</v>
      </c>
      <c r="H14" s="27" t="s">
        <v>272</v>
      </c>
      <c r="I14" s="24">
        <v>1</v>
      </c>
      <c r="J14" s="24">
        <v>8</v>
      </c>
      <c r="K14" s="24">
        <v>0</v>
      </c>
      <c r="U14" s="42"/>
    </row>
    <row r="15" spans="1:21" ht="14.4" x14ac:dyDescent="0.3">
      <c r="A15" s="21" t="str">
        <f>HR!A15</f>
        <v>KAHUTA</v>
      </c>
      <c r="B15" s="38">
        <v>11</v>
      </c>
      <c r="C15" s="44" t="s">
        <v>36</v>
      </c>
      <c r="D15" s="37" t="s">
        <v>262</v>
      </c>
      <c r="E15" s="41" t="s">
        <v>269</v>
      </c>
      <c r="F15" s="41" t="s">
        <v>269</v>
      </c>
      <c r="G15" s="24">
        <v>2021</v>
      </c>
      <c r="H15" s="27" t="s">
        <v>272</v>
      </c>
      <c r="I15" s="24">
        <v>1</v>
      </c>
      <c r="J15" s="24">
        <v>8</v>
      </c>
      <c r="K15" s="24">
        <v>0</v>
      </c>
    </row>
    <row r="16" spans="1:21" ht="14.4" x14ac:dyDescent="0.3">
      <c r="A16" s="21" t="str">
        <f>HR!A16</f>
        <v>KAHUTA</v>
      </c>
      <c r="B16" s="38">
        <v>12</v>
      </c>
      <c r="C16" s="44" t="s">
        <v>38</v>
      </c>
      <c r="D16" s="37" t="s">
        <v>262</v>
      </c>
      <c r="E16" s="24" t="str">
        <f t="shared" ref="E16:E18" si="1">F16</f>
        <v>HBC 260</v>
      </c>
      <c r="F16" s="45" t="s">
        <v>265</v>
      </c>
      <c r="G16" s="24">
        <v>2021</v>
      </c>
      <c r="H16" s="27" t="s">
        <v>272</v>
      </c>
      <c r="I16" s="24">
        <v>1</v>
      </c>
      <c r="J16" s="24">
        <v>8</v>
      </c>
      <c r="K16" s="24">
        <v>0</v>
      </c>
    </row>
    <row r="17" spans="1:11" ht="14.4" x14ac:dyDescent="0.3">
      <c r="A17" s="21" t="str">
        <f>HR!A17</f>
        <v>KAHUTA</v>
      </c>
      <c r="B17" s="38">
        <v>13</v>
      </c>
      <c r="C17" s="44" t="s">
        <v>40</v>
      </c>
      <c r="D17" s="37" t="s">
        <v>262</v>
      </c>
      <c r="E17" s="24" t="str">
        <f t="shared" si="1"/>
        <v>HBC 260</v>
      </c>
      <c r="F17" s="45" t="s">
        <v>265</v>
      </c>
      <c r="G17" s="24">
        <v>2021</v>
      </c>
      <c r="H17" s="27" t="s">
        <v>272</v>
      </c>
      <c r="I17" s="24">
        <v>1</v>
      </c>
      <c r="J17" s="24">
        <v>8</v>
      </c>
      <c r="K17" s="24">
        <v>0</v>
      </c>
    </row>
    <row r="18" spans="1:11" ht="14.4" x14ac:dyDescent="0.3">
      <c r="A18" s="21" t="str">
        <f>HR!A18</f>
        <v>KAHUTA</v>
      </c>
      <c r="B18" s="38">
        <v>14</v>
      </c>
      <c r="C18" s="44" t="s">
        <v>42</v>
      </c>
      <c r="D18" s="37" t="s">
        <v>262</v>
      </c>
      <c r="E18" s="24" t="str">
        <f t="shared" si="1"/>
        <v>HBC 150</v>
      </c>
      <c r="F18" s="46" t="s">
        <v>263</v>
      </c>
      <c r="G18" s="24">
        <v>2021</v>
      </c>
      <c r="H18" s="27" t="s">
        <v>272</v>
      </c>
      <c r="I18" s="24">
        <v>1</v>
      </c>
      <c r="J18" s="24">
        <v>8</v>
      </c>
      <c r="K18" s="24">
        <v>0</v>
      </c>
    </row>
    <row r="19" spans="1:11" ht="14.4" x14ac:dyDescent="0.3">
      <c r="A19" s="21"/>
      <c r="B19" s="38"/>
      <c r="C19" s="44"/>
      <c r="D19" s="37"/>
      <c r="E19" s="41"/>
      <c r="F19" s="41"/>
      <c r="G19" s="24"/>
      <c r="H19" s="27"/>
      <c r="I19" s="24"/>
      <c r="J19" s="24"/>
      <c r="K19" s="24"/>
    </row>
    <row r="20" spans="1:11" ht="15.75" customHeight="1" x14ac:dyDescent="0.3"/>
    <row r="21" spans="1:11" ht="15.75" customHeight="1" x14ac:dyDescent="0.3"/>
    <row r="22" spans="1:11" ht="15.75" customHeight="1" x14ac:dyDescent="0.3"/>
    <row r="23" spans="1:11" ht="15.75" customHeight="1" x14ac:dyDescent="0.3"/>
    <row r="24" spans="1:11" ht="15.75" customHeight="1" x14ac:dyDescent="0.3"/>
    <row r="25" spans="1:11" ht="15.75" customHeight="1" x14ac:dyDescent="0.3"/>
    <row r="26" spans="1:11" ht="15.75" customHeight="1" x14ac:dyDescent="0.3"/>
    <row r="27" spans="1:11" ht="15.75" customHeight="1" x14ac:dyDescent="0.3"/>
    <row r="28" spans="1:11" ht="15.75" customHeight="1" x14ac:dyDescent="0.3"/>
    <row r="29" spans="1:11" ht="15.75" customHeight="1" x14ac:dyDescent="0.3"/>
    <row r="30" spans="1:11" ht="15.75" customHeight="1" x14ac:dyDescent="0.3"/>
    <row r="31" spans="1:11" ht="15.75" customHeight="1" x14ac:dyDescent="0.3"/>
    <row r="32" spans="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</sheetData>
  <mergeCells count="2">
    <mergeCell ref="B1:K1"/>
    <mergeCell ref="B2:K2"/>
  </mergeCells>
  <pageMargins left="0.7" right="0.7" top="0.75" bottom="0.75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3"/>
  <sheetViews>
    <sheetView topLeftCell="B1" zoomScale="76" workbookViewId="0">
      <selection activeCell="H8" sqref="H8"/>
    </sheetView>
  </sheetViews>
  <sheetFormatPr defaultColWidth="13" defaultRowHeight="15" customHeight="1" x14ac:dyDescent="0.3"/>
  <cols>
    <col min="1" max="1" width="7.5546875" customWidth="1"/>
    <col min="2" max="2" width="23.77734375" customWidth="1"/>
    <col min="3" max="3" width="20.44140625" customWidth="1"/>
    <col min="4" max="4" width="16.44140625" customWidth="1"/>
    <col min="5" max="5" width="16.77734375" customWidth="1"/>
    <col min="6" max="6" width="11.109375" customWidth="1"/>
    <col min="7" max="7" width="10.77734375" customWidth="1"/>
    <col min="8" max="8" width="11.5546875" customWidth="1"/>
    <col min="9" max="26" width="8.77734375" customWidth="1"/>
  </cols>
  <sheetData>
    <row r="1" spans="1:18" ht="14.4" x14ac:dyDescent="0.3">
      <c r="A1" s="113" t="s">
        <v>277</v>
      </c>
      <c r="B1" s="114"/>
      <c r="C1" s="114"/>
      <c r="D1" s="114"/>
      <c r="E1" s="114"/>
      <c r="F1" s="114"/>
      <c r="G1" s="114"/>
      <c r="H1" s="114"/>
      <c r="I1" s="3"/>
      <c r="J1" s="3"/>
      <c r="K1" s="3"/>
      <c r="L1" s="3"/>
    </row>
    <row r="2" spans="1:18" ht="15.6" x14ac:dyDescent="0.3">
      <c r="A2" s="113" t="s">
        <v>278</v>
      </c>
      <c r="B2" s="114"/>
      <c r="C2" s="114"/>
      <c r="D2" s="114"/>
      <c r="E2" s="114"/>
      <c r="F2" s="114"/>
      <c r="G2" s="114"/>
      <c r="H2" s="114"/>
      <c r="I2" s="3"/>
      <c r="J2" s="3"/>
      <c r="K2" s="3"/>
      <c r="L2" s="33"/>
      <c r="M2" s="33"/>
      <c r="N2" s="33"/>
      <c r="O2" s="33"/>
      <c r="P2" s="33"/>
      <c r="Q2" s="33"/>
    </row>
    <row r="3" spans="1:18" ht="15.6" x14ac:dyDescent="0.3">
      <c r="R3" s="34"/>
    </row>
    <row r="4" spans="1:18" ht="28.8" x14ac:dyDescent="0.3">
      <c r="A4" s="35" t="s">
        <v>4</v>
      </c>
      <c r="B4" s="36" t="s">
        <v>5</v>
      </c>
      <c r="C4" s="36" t="s">
        <v>279</v>
      </c>
      <c r="D4" s="36" t="s">
        <v>256</v>
      </c>
      <c r="E4" s="36" t="s">
        <v>258</v>
      </c>
      <c r="F4" s="36" t="s">
        <v>280</v>
      </c>
      <c r="G4" s="36" t="s">
        <v>259</v>
      </c>
      <c r="H4" s="36" t="s">
        <v>275</v>
      </c>
      <c r="R4" s="34"/>
    </row>
    <row r="5" spans="1:18" ht="15.6" x14ac:dyDescent="0.3">
      <c r="A5" s="38">
        <v>1</v>
      </c>
      <c r="B5" s="44" t="s">
        <v>17</v>
      </c>
      <c r="C5" s="21" t="s">
        <v>281</v>
      </c>
      <c r="D5" s="21" t="s">
        <v>282</v>
      </c>
      <c r="E5" s="24" t="s">
        <v>264</v>
      </c>
      <c r="F5" s="31">
        <v>230</v>
      </c>
      <c r="G5" s="24">
        <v>2</v>
      </c>
      <c r="H5" s="24">
        <v>1</v>
      </c>
      <c r="R5" s="34"/>
    </row>
    <row r="6" spans="1:18" ht="15.6" x14ac:dyDescent="0.3">
      <c r="A6" s="38">
        <v>2</v>
      </c>
      <c r="B6" s="44" t="s">
        <v>20</v>
      </c>
      <c r="C6" s="21" t="s">
        <v>281</v>
      </c>
      <c r="D6" s="21" t="s">
        <v>282</v>
      </c>
      <c r="E6" s="24" t="s">
        <v>264</v>
      </c>
      <c r="F6" s="31">
        <v>230</v>
      </c>
      <c r="G6" s="24">
        <v>2</v>
      </c>
      <c r="H6" s="24">
        <v>2</v>
      </c>
      <c r="R6" s="42"/>
    </row>
    <row r="7" spans="1:18" ht="15.6" x14ac:dyDescent="0.3">
      <c r="A7" s="38">
        <v>3</v>
      </c>
      <c r="B7" s="44" t="s">
        <v>22</v>
      </c>
      <c r="C7" s="21" t="s">
        <v>281</v>
      </c>
      <c r="D7" s="21" t="s">
        <v>282</v>
      </c>
      <c r="E7" s="24" t="s">
        <v>264</v>
      </c>
      <c r="F7" s="21" t="s">
        <v>34</v>
      </c>
      <c r="G7" s="24">
        <v>1</v>
      </c>
      <c r="H7" s="24">
        <v>1</v>
      </c>
      <c r="R7" s="42"/>
    </row>
    <row r="8" spans="1:18" ht="15.6" x14ac:dyDescent="0.3">
      <c r="A8" s="38">
        <v>4</v>
      </c>
      <c r="B8" s="44" t="s">
        <v>24</v>
      </c>
      <c r="C8" s="21" t="s">
        <v>178</v>
      </c>
      <c r="D8" s="21"/>
      <c r="E8" s="24"/>
      <c r="F8" s="31"/>
      <c r="G8" s="24"/>
      <c r="H8" s="24">
        <v>1</v>
      </c>
      <c r="R8" s="42"/>
    </row>
    <row r="9" spans="1:18" ht="15.6" x14ac:dyDescent="0.3">
      <c r="A9" s="38">
        <v>5</v>
      </c>
      <c r="B9" s="44" t="s">
        <v>26</v>
      </c>
      <c r="C9" s="21" t="s">
        <v>281</v>
      </c>
      <c r="D9" s="21" t="s">
        <v>282</v>
      </c>
      <c r="E9" s="24" t="s">
        <v>264</v>
      </c>
      <c r="F9" s="31">
        <v>230</v>
      </c>
      <c r="G9" s="24">
        <v>2</v>
      </c>
      <c r="H9" s="24">
        <v>1</v>
      </c>
      <c r="R9" s="42"/>
    </row>
    <row r="10" spans="1:18" ht="15.6" x14ac:dyDescent="0.3">
      <c r="A10" s="38">
        <v>6</v>
      </c>
      <c r="B10" s="44" t="s">
        <v>29</v>
      </c>
      <c r="C10" s="21" t="s">
        <v>281</v>
      </c>
      <c r="D10" s="31" t="s">
        <v>159</v>
      </c>
      <c r="E10" s="25" t="s">
        <v>159</v>
      </c>
      <c r="F10" s="31" t="s">
        <v>159</v>
      </c>
      <c r="G10" s="25">
        <v>0</v>
      </c>
      <c r="H10" s="24">
        <v>1</v>
      </c>
      <c r="R10" s="42"/>
    </row>
    <row r="11" spans="1:18" ht="15.6" x14ac:dyDescent="0.3">
      <c r="A11" s="38">
        <v>7</v>
      </c>
      <c r="B11" s="44" t="s">
        <v>31</v>
      </c>
      <c r="C11" s="21" t="s">
        <v>281</v>
      </c>
      <c r="D11" s="21" t="s">
        <v>282</v>
      </c>
      <c r="E11" s="24" t="s">
        <v>264</v>
      </c>
      <c r="F11" s="31">
        <v>230</v>
      </c>
      <c r="G11" s="24">
        <v>1</v>
      </c>
      <c r="H11" s="24">
        <v>1</v>
      </c>
      <c r="R11" s="42"/>
    </row>
    <row r="12" spans="1:18" ht="15.6" x14ac:dyDescent="0.3">
      <c r="A12" s="38">
        <v>8</v>
      </c>
      <c r="B12" s="44" t="s">
        <v>32</v>
      </c>
      <c r="C12" s="21" t="s">
        <v>281</v>
      </c>
      <c r="D12" s="21" t="s">
        <v>282</v>
      </c>
      <c r="E12" s="24" t="s">
        <v>264</v>
      </c>
      <c r="F12" s="31">
        <v>230</v>
      </c>
      <c r="G12" s="25">
        <v>1</v>
      </c>
      <c r="H12" s="24">
        <v>1</v>
      </c>
      <c r="R12" s="42"/>
    </row>
    <row r="13" spans="1:18" ht="15.6" x14ac:dyDescent="0.3">
      <c r="A13" s="38">
        <v>9</v>
      </c>
      <c r="B13" s="44" t="s">
        <v>44</v>
      </c>
      <c r="C13" s="21" t="s">
        <v>281</v>
      </c>
      <c r="D13" s="21" t="s">
        <v>282</v>
      </c>
      <c r="E13" s="24" t="s">
        <v>264</v>
      </c>
      <c r="F13" s="31">
        <v>220</v>
      </c>
      <c r="G13" s="24">
        <v>1</v>
      </c>
      <c r="H13" s="24">
        <v>1</v>
      </c>
      <c r="R13" s="42"/>
    </row>
    <row r="14" spans="1:18" ht="15.6" x14ac:dyDescent="0.3">
      <c r="A14" s="38">
        <v>10</v>
      </c>
      <c r="B14" s="44" t="s">
        <v>35</v>
      </c>
      <c r="C14" s="21" t="s">
        <v>281</v>
      </c>
      <c r="D14" s="21" t="s">
        <v>282</v>
      </c>
      <c r="E14" s="24" t="s">
        <v>264</v>
      </c>
      <c r="F14" s="31">
        <v>230</v>
      </c>
      <c r="G14" s="24">
        <v>2</v>
      </c>
      <c r="H14" s="24">
        <v>1</v>
      </c>
      <c r="R14" s="42"/>
    </row>
    <row r="15" spans="1:18" ht="14.4" x14ac:dyDescent="0.3">
      <c r="A15" s="38">
        <v>11</v>
      </c>
      <c r="B15" s="44" t="s">
        <v>36</v>
      </c>
      <c r="C15" s="21" t="s">
        <v>281</v>
      </c>
      <c r="D15" s="21" t="s">
        <v>282</v>
      </c>
      <c r="E15" s="24" t="s">
        <v>264</v>
      </c>
      <c r="F15" s="31">
        <v>230</v>
      </c>
      <c r="G15" s="25">
        <v>3</v>
      </c>
      <c r="H15" s="25">
        <v>0</v>
      </c>
    </row>
    <row r="16" spans="1:18" ht="14.4" x14ac:dyDescent="0.3">
      <c r="A16" s="38">
        <v>12</v>
      </c>
      <c r="B16" s="44" t="s">
        <v>38</v>
      </c>
      <c r="C16" s="21" t="s">
        <v>281</v>
      </c>
      <c r="D16" s="21" t="s">
        <v>282</v>
      </c>
      <c r="E16" s="24" t="s">
        <v>264</v>
      </c>
      <c r="F16" s="31">
        <v>230</v>
      </c>
      <c r="G16" s="24">
        <v>2</v>
      </c>
      <c r="H16" s="24">
        <v>1</v>
      </c>
    </row>
    <row r="17" spans="1:8" ht="14.4" x14ac:dyDescent="0.3">
      <c r="A17" s="38">
        <v>13</v>
      </c>
      <c r="B17" s="44" t="s">
        <v>40</v>
      </c>
      <c r="C17" s="21" t="s">
        <v>281</v>
      </c>
      <c r="D17" s="21" t="s">
        <v>282</v>
      </c>
      <c r="E17" s="24" t="s">
        <v>264</v>
      </c>
      <c r="F17" s="31">
        <v>230</v>
      </c>
      <c r="G17" s="24">
        <v>1</v>
      </c>
      <c r="H17" s="24">
        <v>1</v>
      </c>
    </row>
    <row r="18" spans="1:8" ht="14.4" x14ac:dyDescent="0.3">
      <c r="A18" s="38">
        <v>14</v>
      </c>
      <c r="B18" s="44" t="s">
        <v>42</v>
      </c>
      <c r="C18" s="21" t="s">
        <v>281</v>
      </c>
      <c r="D18" s="21" t="s">
        <v>282</v>
      </c>
      <c r="E18" s="24" t="s">
        <v>264</v>
      </c>
      <c r="F18" s="31">
        <v>230</v>
      </c>
      <c r="G18" s="24">
        <v>1</v>
      </c>
      <c r="H18" s="24">
        <v>1</v>
      </c>
    </row>
    <row r="19" spans="1:8" ht="14.4" x14ac:dyDescent="0.3">
      <c r="A19" s="38"/>
      <c r="B19" s="44"/>
      <c r="C19" s="21"/>
      <c r="D19" s="21"/>
      <c r="E19" s="24"/>
      <c r="F19" s="31"/>
      <c r="G19" s="24"/>
      <c r="H19" s="24"/>
    </row>
    <row r="20" spans="1:8" ht="15.75" customHeight="1" x14ac:dyDescent="0.3"/>
    <row r="21" spans="1:8" ht="15.75" customHeight="1" x14ac:dyDescent="0.3"/>
    <row r="22" spans="1:8" ht="15.75" customHeight="1" x14ac:dyDescent="0.3"/>
    <row r="23" spans="1:8" ht="15.75" customHeight="1" x14ac:dyDescent="0.3"/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</sheetData>
  <mergeCells count="2">
    <mergeCell ref="A1:H1"/>
    <mergeCell ref="A2:H2"/>
  </mergeCells>
  <pageMargins left="0.7" right="0.7" top="0.75" bottom="0.75" header="0" footer="0"/>
  <pageSetup paperSize="9" fitToWidth="0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0"/>
  <sheetViews>
    <sheetView topLeftCell="G1" zoomScale="40" workbookViewId="0">
      <selection activeCell="I6" sqref="I6"/>
    </sheetView>
  </sheetViews>
  <sheetFormatPr defaultColWidth="13" defaultRowHeight="15" customHeight="1" x14ac:dyDescent="0.3"/>
  <cols>
    <col min="1" max="1" width="8.77734375" customWidth="1"/>
    <col min="2" max="2" width="7.5546875" customWidth="1"/>
    <col min="3" max="3" width="23.77734375" customWidth="1"/>
    <col min="4" max="4" width="28.5546875" customWidth="1"/>
    <col min="5" max="5" width="8.21875" bestFit="1" customWidth="1"/>
    <col min="6" max="6" width="20.5546875" style="47" customWidth="1"/>
    <col min="7" max="7" width="27.44140625" customWidth="1"/>
    <col min="8" max="8" width="15.5546875" customWidth="1"/>
    <col min="9" max="9" width="16" customWidth="1"/>
    <col min="10" max="10" width="8.77734375" customWidth="1"/>
    <col min="11" max="11" width="19.33203125" customWidth="1"/>
    <col min="12" max="12" width="12.77734375" customWidth="1"/>
    <col min="13" max="26" width="8.77734375" customWidth="1"/>
  </cols>
  <sheetData>
    <row r="1" spans="2:13" ht="14.4" x14ac:dyDescent="0.3">
      <c r="B1" s="113" t="s">
        <v>283</v>
      </c>
      <c r="C1" s="114"/>
      <c r="D1" s="114"/>
      <c r="E1" s="3"/>
      <c r="F1" s="48"/>
      <c r="G1" s="3"/>
      <c r="H1" s="3"/>
      <c r="K1" s="49"/>
    </row>
    <row r="2" spans="2:13" ht="15.6" x14ac:dyDescent="0.3">
      <c r="B2" s="113" t="s">
        <v>284</v>
      </c>
      <c r="C2" s="114"/>
      <c r="D2" s="114"/>
      <c r="E2" s="3"/>
      <c r="F2" s="48"/>
      <c r="G2" s="3"/>
      <c r="H2" s="33"/>
      <c r="I2" s="33"/>
      <c r="J2" s="33"/>
      <c r="K2" s="50"/>
      <c r="L2" s="33"/>
    </row>
    <row r="3" spans="2:13" ht="15.6" x14ac:dyDescent="0.3">
      <c r="K3" s="49"/>
      <c r="M3" s="34"/>
    </row>
    <row r="4" spans="2:13" ht="57.6" x14ac:dyDescent="0.3">
      <c r="B4" s="35" t="s">
        <v>4</v>
      </c>
      <c r="C4" s="36" t="s">
        <v>5</v>
      </c>
      <c r="D4" s="36" t="s">
        <v>285</v>
      </c>
      <c r="E4" s="36" t="s">
        <v>286</v>
      </c>
      <c r="F4" s="36" t="s">
        <v>287</v>
      </c>
      <c r="G4" s="36" t="s">
        <v>288</v>
      </c>
      <c r="H4" s="36" t="s">
        <v>289</v>
      </c>
      <c r="I4" s="36" t="s">
        <v>290</v>
      </c>
      <c r="J4" s="36" t="s">
        <v>291</v>
      </c>
      <c r="K4" s="51" t="s">
        <v>287</v>
      </c>
      <c r="L4" s="36" t="s">
        <v>288</v>
      </c>
      <c r="M4" s="34"/>
    </row>
    <row r="5" spans="2:13" ht="30" customHeight="1" x14ac:dyDescent="0.35">
      <c r="B5" s="38">
        <v>1</v>
      </c>
      <c r="C5" s="44" t="str">
        <f>Demographics!C7</f>
        <v>Beor</v>
      </c>
      <c r="D5" s="24" t="str">
        <f>HR!J5</f>
        <v>Shaheen Iqbal</v>
      </c>
      <c r="E5" s="21" t="s">
        <v>292</v>
      </c>
      <c r="F5" s="52">
        <v>358297310293501</v>
      </c>
      <c r="G5" s="53">
        <v>3022311493</v>
      </c>
      <c r="H5" s="21" t="s">
        <v>60</v>
      </c>
      <c r="I5" s="21" t="s">
        <v>293</v>
      </c>
      <c r="J5" s="21" t="s">
        <v>292</v>
      </c>
      <c r="K5" s="54">
        <v>357812086716542</v>
      </c>
      <c r="L5" s="31">
        <v>3309288713</v>
      </c>
      <c r="M5" s="34"/>
    </row>
    <row r="6" spans="2:13" ht="30" customHeight="1" x14ac:dyDescent="0.35">
      <c r="B6" s="38">
        <v>2</v>
      </c>
      <c r="C6" s="44" t="str">
        <f>Demographics!C8</f>
        <v>Dakhali</v>
      </c>
      <c r="D6" s="24" t="str">
        <f>HR!J6</f>
        <v>Husnain Naseem</v>
      </c>
      <c r="E6" s="21" t="s">
        <v>292</v>
      </c>
      <c r="F6" s="52">
        <v>354358110397126</v>
      </c>
      <c r="G6" s="53">
        <v>3015017665</v>
      </c>
      <c r="H6" s="21" t="s">
        <v>87</v>
      </c>
      <c r="I6" s="31" t="s">
        <v>464</v>
      </c>
      <c r="J6" s="21" t="s">
        <v>292</v>
      </c>
      <c r="K6" s="54">
        <v>356275073656801</v>
      </c>
      <c r="L6" s="31" t="s">
        <v>159</v>
      </c>
      <c r="M6" s="42"/>
    </row>
    <row r="7" spans="2:13" ht="30" customHeight="1" x14ac:dyDescent="0.35">
      <c r="B7" s="38">
        <v>3</v>
      </c>
      <c r="C7" s="44" t="str">
        <f>Demographics!C9</f>
        <v>Doberan Khurd</v>
      </c>
      <c r="D7" s="24" t="str">
        <f>HR!J7</f>
        <v>Sohail Khalid</v>
      </c>
      <c r="E7" s="21" t="s">
        <v>292</v>
      </c>
      <c r="F7" s="52">
        <v>353184117009449</v>
      </c>
      <c r="G7" s="55">
        <v>3338167396</v>
      </c>
      <c r="H7" s="21" t="s">
        <v>103</v>
      </c>
      <c r="I7" s="21" t="s">
        <v>108</v>
      </c>
      <c r="J7" s="21" t="s">
        <v>292</v>
      </c>
      <c r="K7" s="56">
        <v>357812087342793</v>
      </c>
      <c r="L7" s="21"/>
      <c r="M7" s="42"/>
    </row>
    <row r="8" spans="2:13" ht="30" customHeight="1" x14ac:dyDescent="0.3">
      <c r="B8" s="38">
        <v>4</v>
      </c>
      <c r="C8" s="44" t="str">
        <f>Demographics!C10</f>
        <v>Hothla</v>
      </c>
      <c r="D8" s="24" t="str">
        <f>HR!J8</f>
        <v>M Suhail</v>
      </c>
      <c r="E8" s="21" t="s">
        <v>292</v>
      </c>
      <c r="F8" s="57">
        <v>351525693390123</v>
      </c>
      <c r="G8" s="31">
        <v>3215555173</v>
      </c>
      <c r="H8" s="21" t="s">
        <v>178</v>
      </c>
      <c r="I8" s="31" t="s">
        <v>159</v>
      </c>
      <c r="J8" s="31" t="s">
        <v>294</v>
      </c>
      <c r="K8" s="58" t="s">
        <v>159</v>
      </c>
      <c r="L8" s="31" t="s">
        <v>159</v>
      </c>
      <c r="M8" s="42"/>
    </row>
    <row r="9" spans="2:13" ht="30" customHeight="1" x14ac:dyDescent="0.35">
      <c r="B9" s="38">
        <v>5</v>
      </c>
      <c r="C9" s="44" t="str">
        <f>Demographics!C11</f>
        <v>Kahuta City 01</v>
      </c>
      <c r="D9" s="24" t="str">
        <f>HR!J9</f>
        <v>vacant</v>
      </c>
      <c r="E9" s="21" t="s">
        <v>292</v>
      </c>
      <c r="F9" s="52">
        <v>358297310151204</v>
      </c>
      <c r="G9" s="53">
        <v>3345241060</v>
      </c>
      <c r="H9" s="31" t="s">
        <v>136</v>
      </c>
      <c r="I9" s="21" t="s">
        <v>139</v>
      </c>
      <c r="J9" s="21" t="s">
        <v>292</v>
      </c>
      <c r="K9" s="58">
        <v>863872030499642</v>
      </c>
      <c r="L9" s="21"/>
      <c r="M9" s="42"/>
    </row>
    <row r="10" spans="2:13" ht="30" customHeight="1" x14ac:dyDescent="0.35">
      <c r="B10" s="38">
        <v>6</v>
      </c>
      <c r="C10" s="44" t="str">
        <f>Demographics!C12</f>
        <v>Kahuta City 02</v>
      </c>
      <c r="D10" s="24" t="str">
        <f>HR!J10</f>
        <v>Sobia Shabir</v>
      </c>
      <c r="E10" s="21" t="s">
        <v>292</v>
      </c>
      <c r="F10" s="52">
        <v>351544830516904</v>
      </c>
      <c r="G10" s="53">
        <v>341001775</v>
      </c>
      <c r="H10" s="21" t="s">
        <v>178</v>
      </c>
      <c r="I10" s="31" t="s">
        <v>159</v>
      </c>
      <c r="J10" s="31" t="s">
        <v>294</v>
      </c>
      <c r="K10" s="58" t="s">
        <v>159</v>
      </c>
      <c r="L10" s="31" t="s">
        <v>159</v>
      </c>
      <c r="M10" s="42"/>
    </row>
    <row r="11" spans="2:13" ht="30" customHeight="1" x14ac:dyDescent="0.35">
      <c r="B11" s="38">
        <v>7</v>
      </c>
      <c r="C11" s="44" t="str">
        <f>Demographics!C13</f>
        <v>Kahuta City 03</v>
      </c>
      <c r="D11" s="24" t="str">
        <f>HR!J11</f>
        <v>vacant</v>
      </c>
      <c r="E11" s="21" t="s">
        <v>292</v>
      </c>
      <c r="F11" s="52" t="s">
        <v>34</v>
      </c>
      <c r="G11" s="53" t="s">
        <v>34</v>
      </c>
      <c r="H11" s="21" t="s">
        <v>178</v>
      </c>
      <c r="I11" s="31" t="s">
        <v>159</v>
      </c>
      <c r="J11" s="31" t="s">
        <v>294</v>
      </c>
      <c r="K11" s="58" t="s">
        <v>159</v>
      </c>
      <c r="L11" s="31" t="s">
        <v>159</v>
      </c>
      <c r="M11" s="42"/>
    </row>
    <row r="12" spans="2:13" ht="30" customHeight="1" x14ac:dyDescent="0.35">
      <c r="B12" s="38">
        <v>8</v>
      </c>
      <c r="C12" s="44" t="str">
        <f>Demographics!C14</f>
        <v>Khadiot</v>
      </c>
      <c r="D12" s="24" t="str">
        <f>HR!J12</f>
        <v>Afzaal Hussain</v>
      </c>
      <c r="E12" s="21" t="s">
        <v>292</v>
      </c>
      <c r="F12" s="52">
        <v>3.53392099489845E+16</v>
      </c>
      <c r="G12" s="53">
        <v>3015223154</v>
      </c>
      <c r="H12" s="21" t="s">
        <v>295</v>
      </c>
      <c r="I12" s="21" t="s">
        <v>296</v>
      </c>
      <c r="J12" s="21" t="s">
        <v>292</v>
      </c>
      <c r="K12" s="59">
        <v>351812087341813</v>
      </c>
      <c r="L12" s="31">
        <v>3105356699</v>
      </c>
      <c r="M12" s="42"/>
    </row>
    <row r="13" spans="2:13" ht="30" customHeight="1" x14ac:dyDescent="0.35">
      <c r="B13" s="38">
        <v>9</v>
      </c>
      <c r="C13" s="44" t="str">
        <f>Demographics!C15</f>
        <v>Punjar</v>
      </c>
      <c r="D13" s="24" t="str">
        <f>HR!J13</f>
        <v>Sajid Hussain</v>
      </c>
      <c r="E13" s="21" t="s">
        <v>292</v>
      </c>
      <c r="F13" s="52" t="s">
        <v>34</v>
      </c>
      <c r="G13" s="53" t="s">
        <v>34</v>
      </c>
      <c r="H13" s="31" t="s">
        <v>34</v>
      </c>
      <c r="I13" s="31" t="s">
        <v>34</v>
      </c>
      <c r="J13" s="31" t="s">
        <v>34</v>
      </c>
      <c r="K13" s="58" t="s">
        <v>34</v>
      </c>
      <c r="L13" s="31" t="s">
        <v>34</v>
      </c>
      <c r="M13" s="42"/>
    </row>
    <row r="14" spans="2:13" ht="30" customHeight="1" x14ac:dyDescent="0.35">
      <c r="B14" s="38">
        <v>10</v>
      </c>
      <c r="C14" s="44" t="str">
        <f>Demographics!C16</f>
        <v>Lehari</v>
      </c>
      <c r="D14" s="24" t="str">
        <f>HR!J14</f>
        <v>Nill</v>
      </c>
      <c r="E14" s="21" t="s">
        <v>292</v>
      </c>
      <c r="F14" s="52">
        <v>353392099594032</v>
      </c>
      <c r="G14" s="53">
        <v>3085195096</v>
      </c>
      <c r="H14" s="21" t="s">
        <v>178</v>
      </c>
      <c r="I14" s="31" t="s">
        <v>159</v>
      </c>
      <c r="J14" s="31" t="s">
        <v>294</v>
      </c>
      <c r="K14" s="58" t="s">
        <v>159</v>
      </c>
      <c r="L14" s="31" t="s">
        <v>159</v>
      </c>
    </row>
    <row r="15" spans="2:13" ht="30" customHeight="1" x14ac:dyDescent="0.35">
      <c r="B15" s="38">
        <v>11</v>
      </c>
      <c r="C15" s="44" t="str">
        <f>Demographics!C17</f>
        <v>Mator</v>
      </c>
      <c r="D15" s="24" t="str">
        <f>HR!J15</f>
        <v>vacant</v>
      </c>
      <c r="E15" s="21" t="s">
        <v>292</v>
      </c>
      <c r="F15" s="52">
        <v>358297310495786</v>
      </c>
      <c r="G15" s="53" t="s">
        <v>297</v>
      </c>
      <c r="H15" s="21" t="s">
        <v>298</v>
      </c>
      <c r="I15" s="21" t="s">
        <v>299</v>
      </c>
      <c r="J15" s="21" t="s">
        <v>292</v>
      </c>
      <c r="K15" s="54">
        <v>357812086714760</v>
      </c>
      <c r="L15" s="31">
        <v>3338372527</v>
      </c>
    </row>
    <row r="16" spans="2:13" ht="30" customHeight="1" x14ac:dyDescent="0.35">
      <c r="B16" s="38">
        <v>12</v>
      </c>
      <c r="C16" s="44" t="str">
        <f>Demographics!C18</f>
        <v>Mowara</v>
      </c>
      <c r="D16" s="24" t="str">
        <f>HR!J16</f>
        <v>Amir Muneer</v>
      </c>
      <c r="E16" s="21" t="s">
        <v>292</v>
      </c>
      <c r="F16" s="52" t="s">
        <v>300</v>
      </c>
      <c r="G16" s="53">
        <v>3425606925</v>
      </c>
      <c r="H16" s="21" t="s">
        <v>199</v>
      </c>
      <c r="I16" s="21" t="s">
        <v>203</v>
      </c>
      <c r="J16" s="21" t="s">
        <v>292</v>
      </c>
      <c r="K16" s="60">
        <v>357812087344161</v>
      </c>
      <c r="L16" s="31">
        <v>3335456236</v>
      </c>
    </row>
    <row r="17" spans="2:12" ht="30" customHeight="1" x14ac:dyDescent="0.35">
      <c r="B17" s="38">
        <v>13</v>
      </c>
      <c r="C17" s="44" t="str">
        <f>Demographics!C19</f>
        <v>Nara</v>
      </c>
      <c r="D17" s="24" t="str">
        <f>HR!J17</f>
        <v>Nadeem Rehman</v>
      </c>
      <c r="E17" s="21" t="s">
        <v>292</v>
      </c>
      <c r="F17" s="52">
        <v>35829731068560</v>
      </c>
      <c r="G17" s="53">
        <v>3105231443</v>
      </c>
      <c r="H17" s="21" t="s">
        <v>215</v>
      </c>
      <c r="I17" s="21" t="s">
        <v>219</v>
      </c>
      <c r="J17" s="21" t="s">
        <v>292</v>
      </c>
      <c r="K17" s="56">
        <v>357812088078859</v>
      </c>
      <c r="L17" s="31">
        <v>3325433291</v>
      </c>
    </row>
    <row r="18" spans="2:12" ht="30" customHeight="1" x14ac:dyDescent="0.35">
      <c r="B18" s="38">
        <v>14</v>
      </c>
      <c r="C18" s="44" t="str">
        <f>Demographics!C20</f>
        <v>Narar</v>
      </c>
      <c r="D18" s="24" t="str">
        <f>HR!J18</f>
        <v>Muhammad Asif</v>
      </c>
      <c r="E18" s="21" t="s">
        <v>301</v>
      </c>
      <c r="F18" s="52">
        <v>358297310268560</v>
      </c>
      <c r="G18" s="53">
        <v>3135217834</v>
      </c>
      <c r="H18" s="21" t="s">
        <v>302</v>
      </c>
      <c r="I18" s="21" t="s">
        <v>303</v>
      </c>
      <c r="J18" s="21" t="s">
        <v>292</v>
      </c>
      <c r="K18" s="54">
        <v>357812088080525</v>
      </c>
      <c r="L18" s="31">
        <v>3328590075</v>
      </c>
    </row>
    <row r="19" spans="2:12" ht="15.75" customHeight="1" x14ac:dyDescent="0.3">
      <c r="K19" s="49"/>
    </row>
    <row r="20" spans="2:12" ht="15.75" customHeight="1" x14ac:dyDescent="0.3">
      <c r="K20" s="49"/>
    </row>
    <row r="21" spans="2:12" ht="15.75" customHeight="1" x14ac:dyDescent="0.3">
      <c r="K21" s="49"/>
    </row>
    <row r="22" spans="2:12" ht="15.75" customHeight="1" x14ac:dyDescent="0.3">
      <c r="K22" s="49"/>
    </row>
    <row r="23" spans="2:12" ht="15.75" customHeight="1" x14ac:dyDescent="0.3">
      <c r="K23" s="49"/>
    </row>
    <row r="24" spans="2:12" ht="15.75" customHeight="1" x14ac:dyDescent="0.3">
      <c r="K24" s="49"/>
    </row>
    <row r="25" spans="2:12" ht="15.75" customHeight="1" x14ac:dyDescent="0.3">
      <c r="K25" s="49"/>
    </row>
    <row r="26" spans="2:12" ht="15.75" customHeight="1" x14ac:dyDescent="0.3">
      <c r="K26" s="49"/>
    </row>
    <row r="27" spans="2:12" ht="15.75" customHeight="1" x14ac:dyDescent="0.3">
      <c r="K27" s="49"/>
    </row>
    <row r="28" spans="2:12" ht="15.75" customHeight="1" x14ac:dyDescent="0.3">
      <c r="K28" s="49"/>
    </row>
    <row r="29" spans="2:12" ht="15.75" customHeight="1" x14ac:dyDescent="0.3">
      <c r="K29" s="49"/>
    </row>
    <row r="30" spans="2:12" ht="15.75" customHeight="1" x14ac:dyDescent="0.3">
      <c r="K30" s="49"/>
    </row>
    <row r="31" spans="2:12" ht="15.75" customHeight="1" x14ac:dyDescent="0.3">
      <c r="K31" s="49"/>
    </row>
    <row r="32" spans="2:12" ht="15.75" customHeight="1" x14ac:dyDescent="0.3">
      <c r="K32" s="49"/>
    </row>
    <row r="33" spans="11:11" ht="15.75" customHeight="1" x14ac:dyDescent="0.3">
      <c r="K33" s="49"/>
    </row>
    <row r="34" spans="11:11" ht="15.75" customHeight="1" x14ac:dyDescent="0.3">
      <c r="K34" s="49"/>
    </row>
    <row r="35" spans="11:11" ht="15.75" customHeight="1" x14ac:dyDescent="0.3">
      <c r="K35" s="49"/>
    </row>
    <row r="36" spans="11:11" ht="15.75" customHeight="1" x14ac:dyDescent="0.3">
      <c r="K36" s="49"/>
    </row>
    <row r="37" spans="11:11" ht="15.75" customHeight="1" x14ac:dyDescent="0.3">
      <c r="K37" s="49"/>
    </row>
    <row r="38" spans="11:11" ht="15.75" customHeight="1" x14ac:dyDescent="0.3">
      <c r="K38" s="49"/>
    </row>
    <row r="39" spans="11:11" ht="15.75" customHeight="1" x14ac:dyDescent="0.3">
      <c r="K39" s="49"/>
    </row>
    <row r="40" spans="11:11" ht="15.75" customHeight="1" x14ac:dyDescent="0.3">
      <c r="K40" s="49"/>
    </row>
    <row r="41" spans="11:11" ht="15.75" customHeight="1" x14ac:dyDescent="0.3">
      <c r="K41" s="49"/>
    </row>
    <row r="42" spans="11:11" ht="15.75" customHeight="1" x14ac:dyDescent="0.3">
      <c r="K42" s="49"/>
    </row>
    <row r="43" spans="11:11" ht="15.75" customHeight="1" x14ac:dyDescent="0.3">
      <c r="K43" s="49"/>
    </row>
    <row r="44" spans="11:11" ht="15.75" customHeight="1" x14ac:dyDescent="0.3">
      <c r="K44" s="49"/>
    </row>
    <row r="45" spans="11:11" ht="15.75" customHeight="1" x14ac:dyDescent="0.3">
      <c r="K45" s="49"/>
    </row>
    <row r="46" spans="11:11" ht="15.75" customHeight="1" x14ac:dyDescent="0.3">
      <c r="K46" s="49"/>
    </row>
    <row r="47" spans="11:11" ht="15.75" customHeight="1" x14ac:dyDescent="0.3">
      <c r="K47" s="49"/>
    </row>
    <row r="48" spans="11:11" ht="15.75" customHeight="1" x14ac:dyDescent="0.3">
      <c r="K48" s="49"/>
    </row>
    <row r="49" spans="11:11" ht="15.75" customHeight="1" x14ac:dyDescent="0.3">
      <c r="K49" s="49"/>
    </row>
    <row r="50" spans="11:11" ht="15.75" customHeight="1" x14ac:dyDescent="0.3">
      <c r="K50" s="49"/>
    </row>
    <row r="51" spans="11:11" ht="15.75" customHeight="1" x14ac:dyDescent="0.3">
      <c r="K51" s="49"/>
    </row>
    <row r="52" spans="11:11" ht="15.75" customHeight="1" x14ac:dyDescent="0.3">
      <c r="K52" s="49"/>
    </row>
    <row r="53" spans="11:11" ht="15.75" customHeight="1" x14ac:dyDescent="0.3">
      <c r="K53" s="49"/>
    </row>
    <row r="54" spans="11:11" ht="15.75" customHeight="1" x14ac:dyDescent="0.3">
      <c r="K54" s="49"/>
    </row>
    <row r="55" spans="11:11" ht="15.75" customHeight="1" x14ac:dyDescent="0.3">
      <c r="K55" s="49"/>
    </row>
    <row r="56" spans="11:11" ht="15.75" customHeight="1" x14ac:dyDescent="0.3">
      <c r="K56" s="49"/>
    </row>
    <row r="57" spans="11:11" ht="15.75" customHeight="1" x14ac:dyDescent="0.3">
      <c r="K57" s="49"/>
    </row>
    <row r="58" spans="11:11" ht="15.75" customHeight="1" x14ac:dyDescent="0.3">
      <c r="K58" s="49"/>
    </row>
    <row r="59" spans="11:11" ht="15.75" customHeight="1" x14ac:dyDescent="0.3">
      <c r="K59" s="49"/>
    </row>
    <row r="60" spans="11:11" ht="15.75" customHeight="1" x14ac:dyDescent="0.3">
      <c r="K60" s="49"/>
    </row>
    <row r="61" spans="11:11" ht="15.75" customHeight="1" x14ac:dyDescent="0.3">
      <c r="K61" s="49"/>
    </row>
    <row r="62" spans="11:11" ht="15.75" customHeight="1" x14ac:dyDescent="0.3">
      <c r="K62" s="49"/>
    </row>
    <row r="63" spans="11:11" ht="15.75" customHeight="1" x14ac:dyDescent="0.3">
      <c r="K63" s="49"/>
    </row>
    <row r="64" spans="11:11" ht="15.75" customHeight="1" x14ac:dyDescent="0.3">
      <c r="K64" s="49"/>
    </row>
    <row r="65" spans="11:11" ht="15.75" customHeight="1" x14ac:dyDescent="0.3">
      <c r="K65" s="49"/>
    </row>
    <row r="66" spans="11:11" ht="15.75" customHeight="1" x14ac:dyDescent="0.3">
      <c r="K66" s="49"/>
    </row>
    <row r="67" spans="11:11" ht="15.75" customHeight="1" x14ac:dyDescent="0.3">
      <c r="K67" s="49"/>
    </row>
    <row r="68" spans="11:11" ht="15.75" customHeight="1" x14ac:dyDescent="0.3">
      <c r="K68" s="49"/>
    </row>
    <row r="69" spans="11:11" ht="15.75" customHeight="1" x14ac:dyDescent="0.3">
      <c r="K69" s="49"/>
    </row>
    <row r="70" spans="11:11" ht="15.75" customHeight="1" x14ac:dyDescent="0.3">
      <c r="K70" s="49"/>
    </row>
    <row r="71" spans="11:11" ht="15.75" customHeight="1" x14ac:dyDescent="0.3">
      <c r="K71" s="49"/>
    </row>
    <row r="72" spans="11:11" ht="15.75" customHeight="1" x14ac:dyDescent="0.3">
      <c r="K72" s="49"/>
    </row>
    <row r="73" spans="11:11" ht="15.75" customHeight="1" x14ac:dyDescent="0.3">
      <c r="K73" s="49"/>
    </row>
    <row r="74" spans="11:11" ht="15.75" customHeight="1" x14ac:dyDescent="0.3">
      <c r="K74" s="49"/>
    </row>
    <row r="75" spans="11:11" ht="15.75" customHeight="1" x14ac:dyDescent="0.3">
      <c r="K75" s="49"/>
    </row>
    <row r="76" spans="11:11" ht="15.75" customHeight="1" x14ac:dyDescent="0.3">
      <c r="K76" s="49"/>
    </row>
    <row r="77" spans="11:11" ht="15.75" customHeight="1" x14ac:dyDescent="0.3">
      <c r="K77" s="49"/>
    </row>
    <row r="78" spans="11:11" ht="15.75" customHeight="1" x14ac:dyDescent="0.3">
      <c r="K78" s="49"/>
    </row>
    <row r="79" spans="11:11" ht="15.75" customHeight="1" x14ac:dyDescent="0.3">
      <c r="K79" s="49"/>
    </row>
    <row r="80" spans="11:11" ht="15.75" customHeight="1" x14ac:dyDescent="0.3">
      <c r="K80" s="49"/>
    </row>
    <row r="81" spans="11:11" ht="15.75" customHeight="1" x14ac:dyDescent="0.3">
      <c r="K81" s="49"/>
    </row>
    <row r="82" spans="11:11" ht="15.75" customHeight="1" x14ac:dyDescent="0.3">
      <c r="K82" s="49"/>
    </row>
    <row r="83" spans="11:11" ht="15.75" customHeight="1" x14ac:dyDescent="0.3">
      <c r="K83" s="49"/>
    </row>
    <row r="84" spans="11:11" ht="15.75" customHeight="1" x14ac:dyDescent="0.3">
      <c r="K84" s="49"/>
    </row>
    <row r="85" spans="11:11" ht="15.75" customHeight="1" x14ac:dyDescent="0.3">
      <c r="K85" s="49"/>
    </row>
    <row r="86" spans="11:11" ht="15.75" customHeight="1" x14ac:dyDescent="0.3">
      <c r="K86" s="49"/>
    </row>
    <row r="87" spans="11:11" ht="15.75" customHeight="1" x14ac:dyDescent="0.3">
      <c r="K87" s="49"/>
    </row>
    <row r="88" spans="11:11" ht="15.75" customHeight="1" x14ac:dyDescent="0.3">
      <c r="K88" s="49"/>
    </row>
    <row r="89" spans="11:11" ht="15.75" customHeight="1" x14ac:dyDescent="0.3">
      <c r="K89" s="49"/>
    </row>
    <row r="90" spans="11:11" ht="15.75" customHeight="1" x14ac:dyDescent="0.3">
      <c r="K90" s="49"/>
    </row>
    <row r="91" spans="11:11" ht="15.75" customHeight="1" x14ac:dyDescent="0.3">
      <c r="K91" s="49"/>
    </row>
    <row r="92" spans="11:11" ht="15.75" customHeight="1" x14ac:dyDescent="0.3">
      <c r="K92" s="49"/>
    </row>
    <row r="93" spans="11:11" ht="15.75" customHeight="1" x14ac:dyDescent="0.3">
      <c r="K93" s="49"/>
    </row>
    <row r="94" spans="11:11" ht="15.75" customHeight="1" x14ac:dyDescent="0.3">
      <c r="K94" s="49"/>
    </row>
    <row r="95" spans="11:11" ht="15.75" customHeight="1" x14ac:dyDescent="0.3">
      <c r="K95" s="49"/>
    </row>
    <row r="96" spans="11:11" ht="15.75" customHeight="1" x14ac:dyDescent="0.3">
      <c r="K96" s="49"/>
    </row>
    <row r="97" spans="11:11" ht="15.75" customHeight="1" x14ac:dyDescent="0.3">
      <c r="K97" s="49"/>
    </row>
    <row r="98" spans="11:11" ht="15.75" customHeight="1" x14ac:dyDescent="0.3">
      <c r="K98" s="49"/>
    </row>
    <row r="99" spans="11:11" ht="15.75" customHeight="1" x14ac:dyDescent="0.3">
      <c r="K99" s="49"/>
    </row>
    <row r="100" spans="11:11" ht="15.75" customHeight="1" x14ac:dyDescent="0.3">
      <c r="K100" s="49"/>
    </row>
    <row r="101" spans="11:11" ht="15.75" customHeight="1" x14ac:dyDescent="0.3">
      <c r="K101" s="49"/>
    </row>
    <row r="102" spans="11:11" ht="15.75" customHeight="1" x14ac:dyDescent="0.3">
      <c r="K102" s="49"/>
    </row>
    <row r="103" spans="11:11" ht="15.75" customHeight="1" x14ac:dyDescent="0.3">
      <c r="K103" s="49"/>
    </row>
    <row r="104" spans="11:11" ht="15.75" customHeight="1" x14ac:dyDescent="0.3">
      <c r="K104" s="49"/>
    </row>
    <row r="105" spans="11:11" ht="15.75" customHeight="1" x14ac:dyDescent="0.3">
      <c r="K105" s="49"/>
    </row>
    <row r="106" spans="11:11" ht="15.75" customHeight="1" x14ac:dyDescent="0.3">
      <c r="K106" s="49"/>
    </row>
    <row r="107" spans="11:11" ht="15.75" customHeight="1" x14ac:dyDescent="0.3">
      <c r="K107" s="49"/>
    </row>
    <row r="108" spans="11:11" ht="15.75" customHeight="1" x14ac:dyDescent="0.3">
      <c r="K108" s="49"/>
    </row>
    <row r="109" spans="11:11" ht="15.75" customHeight="1" x14ac:dyDescent="0.3">
      <c r="K109" s="49"/>
    </row>
    <row r="110" spans="11:11" ht="15.75" customHeight="1" x14ac:dyDescent="0.3">
      <c r="K110" s="49"/>
    </row>
    <row r="111" spans="11:11" ht="15.75" customHeight="1" x14ac:dyDescent="0.3">
      <c r="K111" s="49"/>
    </row>
    <row r="112" spans="11:11" ht="15.75" customHeight="1" x14ac:dyDescent="0.3">
      <c r="K112" s="49"/>
    </row>
    <row r="113" spans="11:11" ht="15.75" customHeight="1" x14ac:dyDescent="0.3">
      <c r="K113" s="49"/>
    </row>
    <row r="114" spans="11:11" ht="15.75" customHeight="1" x14ac:dyDescent="0.3">
      <c r="K114" s="49"/>
    </row>
    <row r="115" spans="11:11" ht="15.75" customHeight="1" x14ac:dyDescent="0.3">
      <c r="K115" s="49"/>
    </row>
    <row r="116" spans="11:11" ht="15.75" customHeight="1" x14ac:dyDescent="0.3">
      <c r="K116" s="49"/>
    </row>
    <row r="117" spans="11:11" ht="15.75" customHeight="1" x14ac:dyDescent="0.3">
      <c r="K117" s="49"/>
    </row>
    <row r="118" spans="11:11" ht="15.75" customHeight="1" x14ac:dyDescent="0.3">
      <c r="K118" s="49"/>
    </row>
    <row r="119" spans="11:11" ht="15.75" customHeight="1" x14ac:dyDescent="0.3">
      <c r="K119" s="49"/>
    </row>
    <row r="120" spans="11:11" ht="15.75" customHeight="1" x14ac:dyDescent="0.3">
      <c r="K120" s="49"/>
    </row>
    <row r="121" spans="11:11" ht="15.75" customHeight="1" x14ac:dyDescent="0.3">
      <c r="K121" s="49"/>
    </row>
    <row r="122" spans="11:11" ht="15.75" customHeight="1" x14ac:dyDescent="0.3">
      <c r="K122" s="49"/>
    </row>
    <row r="123" spans="11:11" ht="15.75" customHeight="1" x14ac:dyDescent="0.3">
      <c r="K123" s="49"/>
    </row>
    <row r="124" spans="11:11" ht="15.75" customHeight="1" x14ac:dyDescent="0.3">
      <c r="K124" s="49"/>
    </row>
    <row r="125" spans="11:11" ht="15.75" customHeight="1" x14ac:dyDescent="0.3">
      <c r="K125" s="49"/>
    </row>
    <row r="126" spans="11:11" ht="15.75" customHeight="1" x14ac:dyDescent="0.3">
      <c r="K126" s="49"/>
    </row>
    <row r="127" spans="11:11" ht="15.75" customHeight="1" x14ac:dyDescent="0.3">
      <c r="K127" s="49"/>
    </row>
    <row r="128" spans="11:11" ht="15.75" customHeight="1" x14ac:dyDescent="0.3">
      <c r="K128" s="49"/>
    </row>
    <row r="129" spans="11:11" ht="15.75" customHeight="1" x14ac:dyDescent="0.3">
      <c r="K129" s="49"/>
    </row>
    <row r="130" spans="11:11" ht="15.75" customHeight="1" x14ac:dyDescent="0.3">
      <c r="K130" s="49"/>
    </row>
    <row r="131" spans="11:11" ht="15.75" customHeight="1" x14ac:dyDescent="0.3">
      <c r="K131" s="49"/>
    </row>
    <row r="132" spans="11:11" ht="15.75" customHeight="1" x14ac:dyDescent="0.3">
      <c r="K132" s="49"/>
    </row>
    <row r="133" spans="11:11" ht="15.75" customHeight="1" x14ac:dyDescent="0.3">
      <c r="K133" s="49"/>
    </row>
    <row r="134" spans="11:11" ht="15.75" customHeight="1" x14ac:dyDescent="0.3">
      <c r="K134" s="49"/>
    </row>
    <row r="135" spans="11:11" ht="15.75" customHeight="1" x14ac:dyDescent="0.3">
      <c r="K135" s="49"/>
    </row>
    <row r="136" spans="11:11" ht="15.75" customHeight="1" x14ac:dyDescent="0.3">
      <c r="K136" s="49"/>
    </row>
    <row r="137" spans="11:11" ht="15.75" customHeight="1" x14ac:dyDescent="0.3">
      <c r="K137" s="49"/>
    </row>
    <row r="138" spans="11:11" ht="15.75" customHeight="1" x14ac:dyDescent="0.3">
      <c r="K138" s="49"/>
    </row>
    <row r="139" spans="11:11" ht="15.75" customHeight="1" x14ac:dyDescent="0.3">
      <c r="K139" s="49"/>
    </row>
    <row r="140" spans="11:11" ht="15.75" customHeight="1" x14ac:dyDescent="0.3">
      <c r="K140" s="49"/>
    </row>
    <row r="141" spans="11:11" ht="15.75" customHeight="1" x14ac:dyDescent="0.3">
      <c r="K141" s="49"/>
    </row>
    <row r="142" spans="11:11" ht="15.75" customHeight="1" x14ac:dyDescent="0.3">
      <c r="K142" s="49"/>
    </row>
    <row r="143" spans="11:11" ht="15.75" customHeight="1" x14ac:dyDescent="0.3">
      <c r="K143" s="49"/>
    </row>
    <row r="144" spans="11:11" ht="15.75" customHeight="1" x14ac:dyDescent="0.3">
      <c r="K144" s="49"/>
    </row>
    <row r="145" spans="11:11" ht="15.75" customHeight="1" x14ac:dyDescent="0.3">
      <c r="K145" s="49"/>
    </row>
    <row r="146" spans="11:11" ht="15.75" customHeight="1" x14ac:dyDescent="0.3">
      <c r="K146" s="49"/>
    </row>
    <row r="147" spans="11:11" ht="15.75" customHeight="1" x14ac:dyDescent="0.3">
      <c r="K147" s="49"/>
    </row>
    <row r="148" spans="11:11" ht="15.75" customHeight="1" x14ac:dyDescent="0.3">
      <c r="K148" s="49"/>
    </row>
    <row r="149" spans="11:11" ht="15.75" customHeight="1" x14ac:dyDescent="0.3">
      <c r="K149" s="49"/>
    </row>
    <row r="150" spans="11:11" ht="15.75" customHeight="1" x14ac:dyDescent="0.3">
      <c r="K150" s="49"/>
    </row>
    <row r="151" spans="11:11" ht="15.75" customHeight="1" x14ac:dyDescent="0.3">
      <c r="K151" s="49"/>
    </row>
    <row r="152" spans="11:11" ht="15.75" customHeight="1" x14ac:dyDescent="0.3">
      <c r="K152" s="49"/>
    </row>
    <row r="153" spans="11:11" ht="15.75" customHeight="1" x14ac:dyDescent="0.3">
      <c r="K153" s="49"/>
    </row>
    <row r="154" spans="11:11" ht="15.75" customHeight="1" x14ac:dyDescent="0.3">
      <c r="K154" s="49"/>
    </row>
    <row r="155" spans="11:11" ht="15.75" customHeight="1" x14ac:dyDescent="0.3">
      <c r="K155" s="49"/>
    </row>
    <row r="156" spans="11:11" ht="15.75" customHeight="1" x14ac:dyDescent="0.3">
      <c r="K156" s="49"/>
    </row>
    <row r="157" spans="11:11" ht="15.75" customHeight="1" x14ac:dyDescent="0.3">
      <c r="K157" s="49"/>
    </row>
    <row r="158" spans="11:11" ht="15.75" customHeight="1" x14ac:dyDescent="0.3">
      <c r="K158" s="49"/>
    </row>
    <row r="159" spans="11:11" ht="15.75" customHeight="1" x14ac:dyDescent="0.3">
      <c r="K159" s="49"/>
    </row>
    <row r="160" spans="11:11" ht="15.75" customHeight="1" x14ac:dyDescent="0.3">
      <c r="K160" s="49"/>
    </row>
    <row r="161" spans="11:11" ht="15.75" customHeight="1" x14ac:dyDescent="0.3">
      <c r="K161" s="49"/>
    </row>
    <row r="162" spans="11:11" ht="15.75" customHeight="1" x14ac:dyDescent="0.3">
      <c r="K162" s="49"/>
    </row>
    <row r="163" spans="11:11" ht="15.75" customHeight="1" x14ac:dyDescent="0.3">
      <c r="K163" s="49"/>
    </row>
    <row r="164" spans="11:11" ht="15.75" customHeight="1" x14ac:dyDescent="0.3">
      <c r="K164" s="49"/>
    </row>
    <row r="165" spans="11:11" ht="15.75" customHeight="1" x14ac:dyDescent="0.3">
      <c r="K165" s="49"/>
    </row>
    <row r="166" spans="11:11" ht="15.75" customHeight="1" x14ac:dyDescent="0.3">
      <c r="K166" s="49"/>
    </row>
    <row r="167" spans="11:11" ht="15.75" customHeight="1" x14ac:dyDescent="0.3">
      <c r="K167" s="49"/>
    </row>
    <row r="168" spans="11:11" ht="15.75" customHeight="1" x14ac:dyDescent="0.3">
      <c r="K168" s="49"/>
    </row>
    <row r="169" spans="11:11" ht="15.75" customHeight="1" x14ac:dyDescent="0.3">
      <c r="K169" s="49"/>
    </row>
    <row r="170" spans="11:11" ht="15.75" customHeight="1" x14ac:dyDescent="0.3">
      <c r="K170" s="49"/>
    </row>
    <row r="171" spans="11:11" ht="15.75" customHeight="1" x14ac:dyDescent="0.3">
      <c r="K171" s="49"/>
    </row>
    <row r="172" spans="11:11" ht="15.75" customHeight="1" x14ac:dyDescent="0.3">
      <c r="K172" s="49"/>
    </row>
    <row r="173" spans="11:11" ht="15.75" customHeight="1" x14ac:dyDescent="0.3">
      <c r="K173" s="49"/>
    </row>
    <row r="174" spans="11:11" ht="15.75" customHeight="1" x14ac:dyDescent="0.3">
      <c r="K174" s="49"/>
    </row>
    <row r="175" spans="11:11" ht="15.75" customHeight="1" x14ac:dyDescent="0.3">
      <c r="K175" s="49"/>
    </row>
    <row r="176" spans="11:11" ht="15.75" customHeight="1" x14ac:dyDescent="0.3">
      <c r="K176" s="49"/>
    </row>
    <row r="177" spans="11:11" ht="15.75" customHeight="1" x14ac:dyDescent="0.3">
      <c r="K177" s="49"/>
    </row>
    <row r="178" spans="11:11" ht="15.75" customHeight="1" x14ac:dyDescent="0.3">
      <c r="K178" s="49"/>
    </row>
    <row r="179" spans="11:11" ht="15.75" customHeight="1" x14ac:dyDescent="0.3">
      <c r="K179" s="49"/>
    </row>
    <row r="180" spans="11:11" ht="15.75" customHeight="1" x14ac:dyDescent="0.3">
      <c r="K180" s="49"/>
    </row>
    <row r="181" spans="11:11" ht="15.75" customHeight="1" x14ac:dyDescent="0.3">
      <c r="K181" s="49"/>
    </row>
    <row r="182" spans="11:11" ht="15.75" customHeight="1" x14ac:dyDescent="0.3">
      <c r="K182" s="49"/>
    </row>
    <row r="183" spans="11:11" ht="15.75" customHeight="1" x14ac:dyDescent="0.3">
      <c r="K183" s="49"/>
    </row>
    <row r="184" spans="11:11" ht="15.75" customHeight="1" x14ac:dyDescent="0.3">
      <c r="K184" s="49"/>
    </row>
    <row r="185" spans="11:11" ht="15.75" customHeight="1" x14ac:dyDescent="0.3">
      <c r="K185" s="49"/>
    </row>
    <row r="186" spans="11:11" ht="15.75" customHeight="1" x14ac:dyDescent="0.3">
      <c r="K186" s="49"/>
    </row>
    <row r="187" spans="11:11" ht="15.75" customHeight="1" x14ac:dyDescent="0.3">
      <c r="K187" s="49"/>
    </row>
    <row r="188" spans="11:11" ht="15.75" customHeight="1" x14ac:dyDescent="0.3">
      <c r="K188" s="49"/>
    </row>
    <row r="189" spans="11:11" ht="15.75" customHeight="1" x14ac:dyDescent="0.3">
      <c r="K189" s="49"/>
    </row>
    <row r="190" spans="11:11" ht="15.75" customHeight="1" x14ac:dyDescent="0.3">
      <c r="K190" s="49"/>
    </row>
    <row r="191" spans="11:11" ht="15.75" customHeight="1" x14ac:dyDescent="0.3">
      <c r="K191" s="49"/>
    </row>
    <row r="192" spans="11:11" ht="15.75" customHeight="1" x14ac:dyDescent="0.3">
      <c r="K192" s="49"/>
    </row>
    <row r="193" spans="11:11" ht="15.75" customHeight="1" x14ac:dyDescent="0.3">
      <c r="K193" s="49"/>
    </row>
    <row r="194" spans="11:11" ht="15.75" customHeight="1" x14ac:dyDescent="0.3">
      <c r="K194" s="49"/>
    </row>
    <row r="195" spans="11:11" ht="15.75" customHeight="1" x14ac:dyDescent="0.3">
      <c r="K195" s="49"/>
    </row>
    <row r="196" spans="11:11" ht="15.75" customHeight="1" x14ac:dyDescent="0.3">
      <c r="K196" s="49"/>
    </row>
    <row r="197" spans="11:11" ht="15.75" customHeight="1" x14ac:dyDescent="0.3">
      <c r="K197" s="49"/>
    </row>
    <row r="198" spans="11:11" ht="15.75" customHeight="1" x14ac:dyDescent="0.3">
      <c r="K198" s="49"/>
    </row>
    <row r="199" spans="11:11" ht="15.75" customHeight="1" x14ac:dyDescent="0.3">
      <c r="K199" s="49"/>
    </row>
    <row r="200" spans="11:11" ht="15.75" customHeight="1" x14ac:dyDescent="0.3">
      <c r="K200" s="49"/>
    </row>
    <row r="201" spans="11:11" ht="15.75" customHeight="1" x14ac:dyDescent="0.3">
      <c r="K201" s="49"/>
    </row>
    <row r="202" spans="11:11" ht="15.75" customHeight="1" x14ac:dyDescent="0.3">
      <c r="K202" s="49"/>
    </row>
    <row r="203" spans="11:11" ht="15.75" customHeight="1" x14ac:dyDescent="0.3">
      <c r="K203" s="49"/>
    </row>
    <row r="204" spans="11:11" ht="15.75" customHeight="1" x14ac:dyDescent="0.3">
      <c r="K204" s="49"/>
    </row>
    <row r="205" spans="11:11" ht="15.75" customHeight="1" x14ac:dyDescent="0.3">
      <c r="K205" s="49"/>
    </row>
    <row r="206" spans="11:11" ht="15.75" customHeight="1" x14ac:dyDescent="0.3">
      <c r="K206" s="49"/>
    </row>
    <row r="207" spans="11:11" ht="15.75" customHeight="1" x14ac:dyDescent="0.3">
      <c r="K207" s="49"/>
    </row>
    <row r="208" spans="11:11" ht="15.75" customHeight="1" x14ac:dyDescent="0.3">
      <c r="K208" s="49"/>
    </row>
    <row r="209" spans="11:11" ht="15.75" customHeight="1" x14ac:dyDescent="0.3">
      <c r="K209" s="49"/>
    </row>
    <row r="210" spans="11:11" ht="15.75" customHeight="1" x14ac:dyDescent="0.3">
      <c r="K210" s="49"/>
    </row>
    <row r="211" spans="11:11" ht="15.75" customHeight="1" x14ac:dyDescent="0.3">
      <c r="K211" s="49"/>
    </row>
    <row r="212" spans="11:11" ht="15.75" customHeight="1" x14ac:dyDescent="0.3">
      <c r="K212" s="49"/>
    </row>
    <row r="213" spans="11:11" ht="15.75" customHeight="1" x14ac:dyDescent="0.3">
      <c r="K213" s="49"/>
    </row>
    <row r="214" spans="11:11" ht="15.75" customHeight="1" x14ac:dyDescent="0.3">
      <c r="K214" s="49"/>
    </row>
    <row r="215" spans="11:11" ht="15.75" customHeight="1" x14ac:dyDescent="0.3">
      <c r="K215" s="49"/>
    </row>
    <row r="216" spans="11:11" ht="15.75" customHeight="1" x14ac:dyDescent="0.3">
      <c r="K216" s="49"/>
    </row>
    <row r="217" spans="11:11" ht="15.75" customHeight="1" x14ac:dyDescent="0.3">
      <c r="K217" s="49"/>
    </row>
    <row r="218" spans="11:11" ht="15.75" customHeight="1" x14ac:dyDescent="0.3">
      <c r="K218" s="49"/>
    </row>
    <row r="219" spans="11:11" ht="15.75" customHeight="1" x14ac:dyDescent="0.3">
      <c r="K219" s="49"/>
    </row>
    <row r="220" spans="11:11" ht="15.75" customHeight="1" x14ac:dyDescent="0.3">
      <c r="K220" s="49"/>
    </row>
    <row r="221" spans="11:11" ht="15.75" customHeight="1" x14ac:dyDescent="0.3">
      <c r="K221" s="49"/>
    </row>
    <row r="222" spans="11:11" ht="15.75" customHeight="1" x14ac:dyDescent="0.3">
      <c r="K222" s="49"/>
    </row>
    <row r="223" spans="11:11" ht="15.75" customHeight="1" x14ac:dyDescent="0.3">
      <c r="K223" s="49"/>
    </row>
    <row r="224" spans="11:11" ht="15.75" customHeight="1" x14ac:dyDescent="0.3">
      <c r="K224" s="49"/>
    </row>
    <row r="225" spans="11:11" ht="15.75" customHeight="1" x14ac:dyDescent="0.3">
      <c r="K225" s="49"/>
    </row>
    <row r="226" spans="11:11" ht="15.75" customHeight="1" x14ac:dyDescent="0.3">
      <c r="K226" s="49"/>
    </row>
    <row r="227" spans="11:11" ht="15.75" customHeight="1" x14ac:dyDescent="0.3">
      <c r="K227" s="49"/>
    </row>
    <row r="228" spans="11:11" ht="15.75" customHeight="1" x14ac:dyDescent="0.3">
      <c r="K228" s="49"/>
    </row>
    <row r="229" spans="11:11" ht="15.75" customHeight="1" x14ac:dyDescent="0.3">
      <c r="K229" s="49"/>
    </row>
    <row r="230" spans="11:11" ht="15.75" customHeight="1" x14ac:dyDescent="0.3">
      <c r="K230" s="49"/>
    </row>
    <row r="231" spans="11:11" ht="15.75" customHeight="1" x14ac:dyDescent="0.3">
      <c r="K231" s="49"/>
    </row>
    <row r="232" spans="11:11" ht="15.75" customHeight="1" x14ac:dyDescent="0.3">
      <c r="K232" s="49"/>
    </row>
    <row r="233" spans="11:11" ht="15.75" customHeight="1" x14ac:dyDescent="0.3">
      <c r="K233" s="49"/>
    </row>
    <row r="234" spans="11:11" ht="15.75" customHeight="1" x14ac:dyDescent="0.3">
      <c r="K234" s="49"/>
    </row>
    <row r="235" spans="11:11" ht="15.75" customHeight="1" x14ac:dyDescent="0.3">
      <c r="K235" s="49"/>
    </row>
    <row r="236" spans="11:11" ht="15.75" customHeight="1" x14ac:dyDescent="0.3">
      <c r="K236" s="49"/>
    </row>
    <row r="237" spans="11:11" ht="15.75" customHeight="1" x14ac:dyDescent="0.3">
      <c r="K237" s="49"/>
    </row>
    <row r="238" spans="11:11" ht="15.75" customHeight="1" x14ac:dyDescent="0.3">
      <c r="K238" s="49"/>
    </row>
    <row r="239" spans="11:11" ht="15.75" customHeight="1" x14ac:dyDescent="0.3">
      <c r="K239" s="49"/>
    </row>
    <row r="240" spans="11:11" ht="15.75" customHeight="1" x14ac:dyDescent="0.3">
      <c r="K240" s="49"/>
    </row>
    <row r="241" spans="11:11" ht="15.75" customHeight="1" x14ac:dyDescent="0.3">
      <c r="K241" s="49"/>
    </row>
    <row r="242" spans="11:11" ht="15.75" customHeight="1" x14ac:dyDescent="0.3">
      <c r="K242" s="49"/>
    </row>
    <row r="243" spans="11:11" ht="15.75" customHeight="1" x14ac:dyDescent="0.3">
      <c r="K243" s="49"/>
    </row>
    <row r="244" spans="11:11" ht="15.75" customHeight="1" x14ac:dyDescent="0.3">
      <c r="K244" s="49"/>
    </row>
    <row r="245" spans="11:11" ht="15.75" customHeight="1" x14ac:dyDescent="0.3">
      <c r="K245" s="49"/>
    </row>
    <row r="246" spans="11:11" ht="15.75" customHeight="1" x14ac:dyDescent="0.3">
      <c r="K246" s="49"/>
    </row>
    <row r="247" spans="11:11" ht="15.75" customHeight="1" x14ac:dyDescent="0.3">
      <c r="K247" s="49"/>
    </row>
    <row r="248" spans="11:11" ht="15.75" customHeight="1" x14ac:dyDescent="0.3">
      <c r="K248" s="49"/>
    </row>
    <row r="249" spans="11:11" ht="15.75" customHeight="1" x14ac:dyDescent="0.3">
      <c r="K249" s="49"/>
    </row>
    <row r="250" spans="11:11" ht="15.75" customHeight="1" x14ac:dyDescent="0.3">
      <c r="K250" s="49"/>
    </row>
    <row r="251" spans="11:11" ht="15.75" customHeight="1" x14ac:dyDescent="0.3">
      <c r="K251" s="49"/>
    </row>
    <row r="252" spans="11:11" ht="15.75" customHeight="1" x14ac:dyDescent="0.3">
      <c r="K252" s="49"/>
    </row>
    <row r="253" spans="11:11" ht="15.75" customHeight="1" x14ac:dyDescent="0.3">
      <c r="K253" s="49"/>
    </row>
    <row r="254" spans="11:11" ht="15.75" customHeight="1" x14ac:dyDescent="0.3">
      <c r="K254" s="49"/>
    </row>
    <row r="255" spans="11:11" ht="15.75" customHeight="1" x14ac:dyDescent="0.3">
      <c r="K255" s="49"/>
    </row>
    <row r="256" spans="11:11" ht="15.75" customHeight="1" x14ac:dyDescent="0.3">
      <c r="K256" s="49"/>
    </row>
    <row r="257" spans="11:11" ht="15.75" customHeight="1" x14ac:dyDescent="0.3">
      <c r="K257" s="49"/>
    </row>
    <row r="258" spans="11:11" ht="15.75" customHeight="1" x14ac:dyDescent="0.3">
      <c r="K258" s="49"/>
    </row>
    <row r="259" spans="11:11" ht="15.75" customHeight="1" x14ac:dyDescent="0.3">
      <c r="K259" s="49"/>
    </row>
    <row r="260" spans="11:11" ht="15.75" customHeight="1" x14ac:dyDescent="0.3">
      <c r="K260" s="49"/>
    </row>
    <row r="261" spans="11:11" ht="15.75" customHeight="1" x14ac:dyDescent="0.3">
      <c r="K261" s="49"/>
    </row>
    <row r="262" spans="11:11" ht="15.75" customHeight="1" x14ac:dyDescent="0.3">
      <c r="K262" s="49"/>
    </row>
    <row r="263" spans="11:11" ht="15.75" customHeight="1" x14ac:dyDescent="0.3">
      <c r="K263" s="49"/>
    </row>
    <row r="264" spans="11:11" ht="15.75" customHeight="1" x14ac:dyDescent="0.3">
      <c r="K264" s="49"/>
    </row>
    <row r="265" spans="11:11" ht="15.75" customHeight="1" x14ac:dyDescent="0.3">
      <c r="K265" s="49"/>
    </row>
    <row r="266" spans="11:11" ht="15.75" customHeight="1" x14ac:dyDescent="0.3">
      <c r="K266" s="49"/>
    </row>
    <row r="267" spans="11:11" ht="15.75" customHeight="1" x14ac:dyDescent="0.3">
      <c r="K267" s="49"/>
    </row>
    <row r="268" spans="11:11" ht="15.75" customHeight="1" x14ac:dyDescent="0.3">
      <c r="K268" s="49"/>
    </row>
    <row r="269" spans="11:11" ht="15.75" customHeight="1" x14ac:dyDescent="0.3">
      <c r="K269" s="49"/>
    </row>
    <row r="270" spans="11:11" ht="15.75" customHeight="1" x14ac:dyDescent="0.3">
      <c r="K270" s="49"/>
    </row>
    <row r="271" spans="11:11" ht="15.75" customHeight="1" x14ac:dyDescent="0.3">
      <c r="K271" s="49"/>
    </row>
    <row r="272" spans="11:11" ht="15.75" customHeight="1" x14ac:dyDescent="0.3">
      <c r="K272" s="49"/>
    </row>
    <row r="273" spans="11:11" ht="15.75" customHeight="1" x14ac:dyDescent="0.3">
      <c r="K273" s="49"/>
    </row>
    <row r="274" spans="11:11" ht="15.75" customHeight="1" x14ac:dyDescent="0.3">
      <c r="K274" s="49"/>
    </row>
    <row r="275" spans="11:11" ht="15.75" customHeight="1" x14ac:dyDescent="0.3">
      <c r="K275" s="49"/>
    </row>
    <row r="276" spans="11:11" ht="15.75" customHeight="1" x14ac:dyDescent="0.3">
      <c r="K276" s="49"/>
    </row>
    <row r="277" spans="11:11" ht="15.75" customHeight="1" x14ac:dyDescent="0.3">
      <c r="K277" s="49"/>
    </row>
    <row r="278" spans="11:11" ht="15.75" customHeight="1" x14ac:dyDescent="0.3">
      <c r="K278" s="49"/>
    </row>
    <row r="279" spans="11:11" ht="15.75" customHeight="1" x14ac:dyDescent="0.3">
      <c r="K279" s="49"/>
    </row>
    <row r="280" spans="11:11" ht="15.75" customHeight="1" x14ac:dyDescent="0.3">
      <c r="K280" s="49"/>
    </row>
    <row r="281" spans="11:11" ht="15.75" customHeight="1" x14ac:dyDescent="0.3">
      <c r="K281" s="49"/>
    </row>
    <row r="282" spans="11:11" ht="15.75" customHeight="1" x14ac:dyDescent="0.3">
      <c r="K282" s="49"/>
    </row>
    <row r="283" spans="11:11" ht="15.75" customHeight="1" x14ac:dyDescent="0.3">
      <c r="K283" s="49"/>
    </row>
    <row r="284" spans="11:11" ht="15.75" customHeight="1" x14ac:dyDescent="0.3">
      <c r="K284" s="49"/>
    </row>
    <row r="285" spans="11:11" ht="15.75" customHeight="1" x14ac:dyDescent="0.3">
      <c r="K285" s="49"/>
    </row>
    <row r="286" spans="11:11" ht="15.75" customHeight="1" x14ac:dyDescent="0.3">
      <c r="K286" s="49"/>
    </row>
    <row r="287" spans="11:11" ht="15.75" customHeight="1" x14ac:dyDescent="0.3">
      <c r="K287" s="49"/>
    </row>
    <row r="288" spans="11:11" ht="15.75" customHeight="1" x14ac:dyDescent="0.3">
      <c r="K288" s="49"/>
    </row>
    <row r="289" spans="11:11" ht="15.75" customHeight="1" x14ac:dyDescent="0.3">
      <c r="K289" s="49"/>
    </row>
    <row r="290" spans="11:11" ht="15.75" customHeight="1" x14ac:dyDescent="0.3">
      <c r="K290" s="49"/>
    </row>
    <row r="291" spans="11:11" ht="15.75" customHeight="1" x14ac:dyDescent="0.3">
      <c r="K291" s="49"/>
    </row>
    <row r="292" spans="11:11" ht="15.75" customHeight="1" x14ac:dyDescent="0.3">
      <c r="K292" s="49"/>
    </row>
    <row r="293" spans="11:11" ht="15.75" customHeight="1" x14ac:dyDescent="0.3">
      <c r="K293" s="49"/>
    </row>
    <row r="294" spans="11:11" ht="15.75" customHeight="1" x14ac:dyDescent="0.3">
      <c r="K294" s="49"/>
    </row>
    <row r="295" spans="11:11" ht="15.75" customHeight="1" x14ac:dyDescent="0.3">
      <c r="K295" s="49"/>
    </row>
    <row r="296" spans="11:11" ht="15.75" customHeight="1" x14ac:dyDescent="0.3">
      <c r="K296" s="49"/>
    </row>
    <row r="297" spans="11:11" ht="15.75" customHeight="1" x14ac:dyDescent="0.3">
      <c r="K297" s="49"/>
    </row>
    <row r="298" spans="11:11" ht="15.75" customHeight="1" x14ac:dyDescent="0.3">
      <c r="K298" s="49"/>
    </row>
    <row r="299" spans="11:11" ht="15.75" customHeight="1" x14ac:dyDescent="0.3">
      <c r="K299" s="49"/>
    </row>
    <row r="300" spans="11:11" ht="15.75" customHeight="1" x14ac:dyDescent="0.3">
      <c r="K300" s="49"/>
    </row>
    <row r="301" spans="11:11" ht="15.75" customHeight="1" x14ac:dyDescent="0.3">
      <c r="K301" s="49"/>
    </row>
    <row r="302" spans="11:11" ht="15.75" customHeight="1" x14ac:dyDescent="0.3">
      <c r="K302" s="49"/>
    </row>
    <row r="303" spans="11:11" ht="15.75" customHeight="1" x14ac:dyDescent="0.3">
      <c r="K303" s="49"/>
    </row>
    <row r="304" spans="11:11" ht="15.75" customHeight="1" x14ac:dyDescent="0.3">
      <c r="K304" s="49"/>
    </row>
    <row r="305" spans="11:11" ht="15.75" customHeight="1" x14ac:dyDescent="0.3">
      <c r="K305" s="49"/>
    </row>
    <row r="306" spans="11:11" ht="15.75" customHeight="1" x14ac:dyDescent="0.3">
      <c r="K306" s="49"/>
    </row>
    <row r="307" spans="11:11" ht="15.75" customHeight="1" x14ac:dyDescent="0.3">
      <c r="K307" s="49"/>
    </row>
    <row r="308" spans="11:11" ht="15.75" customHeight="1" x14ac:dyDescent="0.3">
      <c r="K308" s="49"/>
    </row>
    <row r="309" spans="11:11" ht="15.75" customHeight="1" x14ac:dyDescent="0.3">
      <c r="K309" s="49"/>
    </row>
    <row r="310" spans="11:11" ht="15.75" customHeight="1" x14ac:dyDescent="0.3">
      <c r="K310" s="49"/>
    </row>
    <row r="311" spans="11:11" ht="15.75" customHeight="1" x14ac:dyDescent="0.3">
      <c r="K311" s="49"/>
    </row>
    <row r="312" spans="11:11" ht="15.75" customHeight="1" x14ac:dyDescent="0.3">
      <c r="K312" s="49"/>
    </row>
    <row r="313" spans="11:11" ht="15.75" customHeight="1" x14ac:dyDescent="0.3">
      <c r="K313" s="49"/>
    </row>
    <row r="314" spans="11:11" ht="15.75" customHeight="1" x14ac:dyDescent="0.3">
      <c r="K314" s="49"/>
    </row>
    <row r="315" spans="11:11" ht="15.75" customHeight="1" x14ac:dyDescent="0.3">
      <c r="K315" s="49"/>
    </row>
    <row r="316" spans="11:11" ht="15.75" customHeight="1" x14ac:dyDescent="0.3">
      <c r="K316" s="49"/>
    </row>
    <row r="317" spans="11:11" ht="15.75" customHeight="1" x14ac:dyDescent="0.3">
      <c r="K317" s="49"/>
    </row>
    <row r="318" spans="11:11" ht="15.75" customHeight="1" x14ac:dyDescent="0.3">
      <c r="K318" s="49"/>
    </row>
    <row r="319" spans="11:11" ht="15.75" customHeight="1" x14ac:dyDescent="0.3">
      <c r="K319" s="49"/>
    </row>
    <row r="320" spans="11:11" ht="15.75" customHeight="1" x14ac:dyDescent="0.3">
      <c r="K320" s="49"/>
    </row>
    <row r="321" spans="11:11" ht="15.75" customHeight="1" x14ac:dyDescent="0.3">
      <c r="K321" s="49"/>
    </row>
    <row r="322" spans="11:11" ht="15.75" customHeight="1" x14ac:dyDescent="0.3">
      <c r="K322" s="49"/>
    </row>
    <row r="323" spans="11:11" ht="15.75" customHeight="1" x14ac:dyDescent="0.3">
      <c r="K323" s="49"/>
    </row>
    <row r="324" spans="11:11" ht="15.75" customHeight="1" x14ac:dyDescent="0.3">
      <c r="K324" s="49"/>
    </row>
    <row r="325" spans="11:11" ht="15.75" customHeight="1" x14ac:dyDescent="0.3">
      <c r="K325" s="49"/>
    </row>
    <row r="326" spans="11:11" ht="15.75" customHeight="1" x14ac:dyDescent="0.3">
      <c r="K326" s="49"/>
    </row>
    <row r="327" spans="11:11" ht="15.75" customHeight="1" x14ac:dyDescent="0.3">
      <c r="K327" s="49"/>
    </row>
    <row r="328" spans="11:11" ht="15.75" customHeight="1" x14ac:dyDescent="0.3">
      <c r="K328" s="49"/>
    </row>
    <row r="329" spans="11:11" ht="15.75" customHeight="1" x14ac:dyDescent="0.3">
      <c r="K329" s="49"/>
    </row>
    <row r="330" spans="11:11" ht="15.75" customHeight="1" x14ac:dyDescent="0.3">
      <c r="K330" s="49"/>
    </row>
    <row r="331" spans="11:11" ht="15.75" customHeight="1" x14ac:dyDescent="0.3">
      <c r="K331" s="49"/>
    </row>
    <row r="332" spans="11:11" ht="15.75" customHeight="1" x14ac:dyDescent="0.3">
      <c r="K332" s="49"/>
    </row>
    <row r="333" spans="11:11" ht="15.75" customHeight="1" x14ac:dyDescent="0.3">
      <c r="K333" s="49"/>
    </row>
    <row r="334" spans="11:11" ht="15.75" customHeight="1" x14ac:dyDescent="0.3">
      <c r="K334" s="49"/>
    </row>
    <row r="335" spans="11:11" ht="15.75" customHeight="1" x14ac:dyDescent="0.3">
      <c r="K335" s="49"/>
    </row>
    <row r="336" spans="11:11" ht="15.75" customHeight="1" x14ac:dyDescent="0.3">
      <c r="K336" s="49"/>
    </row>
    <row r="337" spans="11:11" ht="15.75" customHeight="1" x14ac:dyDescent="0.3">
      <c r="K337" s="49"/>
    </row>
    <row r="338" spans="11:11" ht="15.75" customHeight="1" x14ac:dyDescent="0.3">
      <c r="K338" s="49"/>
    </row>
    <row r="339" spans="11:11" ht="15.75" customHeight="1" x14ac:dyDescent="0.3">
      <c r="K339" s="49"/>
    </row>
    <row r="340" spans="11:11" ht="15.75" customHeight="1" x14ac:dyDescent="0.3">
      <c r="K340" s="49"/>
    </row>
    <row r="341" spans="11:11" ht="15.75" customHeight="1" x14ac:dyDescent="0.3">
      <c r="K341" s="49"/>
    </row>
    <row r="342" spans="11:11" ht="15.75" customHeight="1" x14ac:dyDescent="0.3">
      <c r="K342" s="49"/>
    </row>
    <row r="343" spans="11:11" ht="15.75" customHeight="1" x14ac:dyDescent="0.3">
      <c r="K343" s="49"/>
    </row>
    <row r="344" spans="11:11" ht="15.75" customHeight="1" x14ac:dyDescent="0.3">
      <c r="K344" s="49"/>
    </row>
    <row r="345" spans="11:11" ht="15.75" customHeight="1" x14ac:dyDescent="0.3">
      <c r="K345" s="49"/>
    </row>
    <row r="346" spans="11:11" ht="15.75" customHeight="1" x14ac:dyDescent="0.3">
      <c r="K346" s="49"/>
    </row>
    <row r="347" spans="11:11" ht="15.75" customHeight="1" x14ac:dyDescent="0.3">
      <c r="K347" s="49"/>
    </row>
    <row r="348" spans="11:11" ht="15.75" customHeight="1" x14ac:dyDescent="0.3">
      <c r="K348" s="49"/>
    </row>
    <row r="349" spans="11:11" ht="15.75" customHeight="1" x14ac:dyDescent="0.3">
      <c r="K349" s="49"/>
    </row>
    <row r="350" spans="11:11" ht="15.75" customHeight="1" x14ac:dyDescent="0.3">
      <c r="K350" s="49"/>
    </row>
    <row r="351" spans="11:11" ht="15.75" customHeight="1" x14ac:dyDescent="0.3">
      <c r="K351" s="49"/>
    </row>
    <row r="352" spans="11:11" ht="15.75" customHeight="1" x14ac:dyDescent="0.3">
      <c r="K352" s="49"/>
    </row>
    <row r="353" spans="11:11" ht="15.75" customHeight="1" x14ac:dyDescent="0.3">
      <c r="K353" s="49"/>
    </row>
    <row r="354" spans="11:11" ht="15.75" customHeight="1" x14ac:dyDescent="0.3">
      <c r="K354" s="49"/>
    </row>
    <row r="355" spans="11:11" ht="15.75" customHeight="1" x14ac:dyDescent="0.3">
      <c r="K355" s="49"/>
    </row>
    <row r="356" spans="11:11" ht="15.75" customHeight="1" x14ac:dyDescent="0.3">
      <c r="K356" s="49"/>
    </row>
    <row r="357" spans="11:11" ht="15.75" customHeight="1" x14ac:dyDescent="0.3">
      <c r="K357" s="49"/>
    </row>
    <row r="358" spans="11:11" ht="15.75" customHeight="1" x14ac:dyDescent="0.3">
      <c r="K358" s="49"/>
    </row>
    <row r="359" spans="11:11" ht="15.75" customHeight="1" x14ac:dyDescent="0.3">
      <c r="K359" s="49"/>
    </row>
    <row r="360" spans="11:11" ht="15.75" customHeight="1" x14ac:dyDescent="0.3">
      <c r="K360" s="49"/>
    </row>
    <row r="361" spans="11:11" ht="15.75" customHeight="1" x14ac:dyDescent="0.3">
      <c r="K361" s="49"/>
    </row>
    <row r="362" spans="11:11" ht="15.75" customHeight="1" x14ac:dyDescent="0.3">
      <c r="K362" s="49"/>
    </row>
    <row r="363" spans="11:11" ht="15.75" customHeight="1" x14ac:dyDescent="0.3">
      <c r="K363" s="49"/>
    </row>
    <row r="364" spans="11:11" ht="15.75" customHeight="1" x14ac:dyDescent="0.3">
      <c r="K364" s="49"/>
    </row>
    <row r="365" spans="11:11" ht="15.75" customHeight="1" x14ac:dyDescent="0.3">
      <c r="K365" s="49"/>
    </row>
    <row r="366" spans="11:11" ht="15.75" customHeight="1" x14ac:dyDescent="0.3">
      <c r="K366" s="49"/>
    </row>
    <row r="367" spans="11:11" ht="15.75" customHeight="1" x14ac:dyDescent="0.3">
      <c r="K367" s="49"/>
    </row>
    <row r="368" spans="11:11" ht="15.75" customHeight="1" x14ac:dyDescent="0.3">
      <c r="K368" s="49"/>
    </row>
    <row r="369" spans="11:11" ht="15.75" customHeight="1" x14ac:dyDescent="0.3">
      <c r="K369" s="49"/>
    </row>
    <row r="370" spans="11:11" ht="15.75" customHeight="1" x14ac:dyDescent="0.3">
      <c r="K370" s="49"/>
    </row>
    <row r="371" spans="11:11" ht="15.75" customHeight="1" x14ac:dyDescent="0.3">
      <c r="K371" s="49"/>
    </row>
    <row r="372" spans="11:11" ht="15.75" customHeight="1" x14ac:dyDescent="0.3">
      <c r="K372" s="49"/>
    </row>
    <row r="373" spans="11:11" ht="15.75" customHeight="1" x14ac:dyDescent="0.3">
      <c r="K373" s="49"/>
    </row>
    <row r="374" spans="11:11" ht="15.75" customHeight="1" x14ac:dyDescent="0.3">
      <c r="K374" s="49"/>
    </row>
    <row r="375" spans="11:11" ht="15.75" customHeight="1" x14ac:dyDescent="0.3">
      <c r="K375" s="49"/>
    </row>
    <row r="376" spans="11:11" ht="15.75" customHeight="1" x14ac:dyDescent="0.3">
      <c r="K376" s="49"/>
    </row>
    <row r="377" spans="11:11" ht="15.75" customHeight="1" x14ac:dyDescent="0.3">
      <c r="K377" s="49"/>
    </row>
    <row r="378" spans="11:11" ht="15.75" customHeight="1" x14ac:dyDescent="0.3">
      <c r="K378" s="49"/>
    </row>
    <row r="379" spans="11:11" ht="15.75" customHeight="1" x14ac:dyDescent="0.3">
      <c r="K379" s="49"/>
    </row>
    <row r="380" spans="11:11" ht="15.75" customHeight="1" x14ac:dyDescent="0.3">
      <c r="K380" s="49"/>
    </row>
    <row r="381" spans="11:11" ht="15.75" customHeight="1" x14ac:dyDescent="0.3">
      <c r="K381" s="49"/>
    </row>
    <row r="382" spans="11:11" ht="15.75" customHeight="1" x14ac:dyDescent="0.3">
      <c r="K382" s="49"/>
    </row>
    <row r="383" spans="11:11" ht="15.75" customHeight="1" x14ac:dyDescent="0.3">
      <c r="K383" s="49"/>
    </row>
    <row r="384" spans="11:11" ht="15.75" customHeight="1" x14ac:dyDescent="0.3">
      <c r="K384" s="49"/>
    </row>
    <row r="385" spans="11:11" ht="15.75" customHeight="1" x14ac:dyDescent="0.3">
      <c r="K385" s="49"/>
    </row>
    <row r="386" spans="11:11" ht="15.75" customHeight="1" x14ac:dyDescent="0.3">
      <c r="K386" s="49"/>
    </row>
    <row r="387" spans="11:11" ht="15.75" customHeight="1" x14ac:dyDescent="0.3">
      <c r="K387" s="49"/>
    </row>
    <row r="388" spans="11:11" ht="15.75" customHeight="1" x14ac:dyDescent="0.3">
      <c r="K388" s="49"/>
    </row>
    <row r="389" spans="11:11" ht="15.75" customHeight="1" x14ac:dyDescent="0.3">
      <c r="K389" s="49"/>
    </row>
    <row r="390" spans="11:11" ht="15.75" customHeight="1" x14ac:dyDescent="0.3">
      <c r="K390" s="49"/>
    </row>
    <row r="391" spans="11:11" ht="15.75" customHeight="1" x14ac:dyDescent="0.3">
      <c r="K391" s="49"/>
    </row>
    <row r="392" spans="11:11" ht="15.75" customHeight="1" x14ac:dyDescent="0.3">
      <c r="K392" s="49"/>
    </row>
    <row r="393" spans="11:11" ht="15.75" customHeight="1" x14ac:dyDescent="0.3">
      <c r="K393" s="49"/>
    </row>
    <row r="394" spans="11:11" ht="15.75" customHeight="1" x14ac:dyDescent="0.3">
      <c r="K394" s="49"/>
    </row>
    <row r="395" spans="11:11" ht="15.75" customHeight="1" x14ac:dyDescent="0.3">
      <c r="K395" s="49"/>
    </row>
    <row r="396" spans="11:11" ht="15.75" customHeight="1" x14ac:dyDescent="0.3">
      <c r="K396" s="49"/>
    </row>
    <row r="397" spans="11:11" ht="15.75" customHeight="1" x14ac:dyDescent="0.3">
      <c r="K397" s="49"/>
    </row>
    <row r="398" spans="11:11" ht="15.75" customHeight="1" x14ac:dyDescent="0.3">
      <c r="K398" s="49"/>
    </row>
    <row r="399" spans="11:11" ht="15.75" customHeight="1" x14ac:dyDescent="0.3">
      <c r="K399" s="49"/>
    </row>
    <row r="400" spans="11:11" ht="15.75" customHeight="1" x14ac:dyDescent="0.3">
      <c r="K400" s="49"/>
    </row>
    <row r="401" spans="11:11" ht="15.75" customHeight="1" x14ac:dyDescent="0.3">
      <c r="K401" s="49"/>
    </row>
    <row r="402" spans="11:11" ht="15.75" customHeight="1" x14ac:dyDescent="0.3">
      <c r="K402" s="49"/>
    </row>
    <row r="403" spans="11:11" ht="15.75" customHeight="1" x14ac:dyDescent="0.3">
      <c r="K403" s="49"/>
    </row>
    <row r="404" spans="11:11" ht="15.75" customHeight="1" x14ac:dyDescent="0.3">
      <c r="K404" s="49"/>
    </row>
    <row r="405" spans="11:11" ht="15.75" customHeight="1" x14ac:dyDescent="0.3">
      <c r="K405" s="49"/>
    </row>
    <row r="406" spans="11:11" ht="15.75" customHeight="1" x14ac:dyDescent="0.3">
      <c r="K406" s="49"/>
    </row>
    <row r="407" spans="11:11" ht="15.75" customHeight="1" x14ac:dyDescent="0.3">
      <c r="K407" s="49"/>
    </row>
    <row r="408" spans="11:11" ht="15.75" customHeight="1" x14ac:dyDescent="0.3">
      <c r="K408" s="49"/>
    </row>
    <row r="409" spans="11:11" ht="15.75" customHeight="1" x14ac:dyDescent="0.3">
      <c r="K409" s="49"/>
    </row>
    <row r="410" spans="11:11" ht="15.75" customHeight="1" x14ac:dyDescent="0.3">
      <c r="K410" s="49"/>
    </row>
    <row r="411" spans="11:11" ht="15.75" customHeight="1" x14ac:dyDescent="0.3">
      <c r="K411" s="49"/>
    </row>
    <row r="412" spans="11:11" ht="15.75" customHeight="1" x14ac:dyDescent="0.3">
      <c r="K412" s="49"/>
    </row>
    <row r="413" spans="11:11" ht="15.75" customHeight="1" x14ac:dyDescent="0.3">
      <c r="K413" s="49"/>
    </row>
    <row r="414" spans="11:11" ht="15.75" customHeight="1" x14ac:dyDescent="0.3">
      <c r="K414" s="49"/>
    </row>
    <row r="415" spans="11:11" ht="15.75" customHeight="1" x14ac:dyDescent="0.3">
      <c r="K415" s="49"/>
    </row>
    <row r="416" spans="11:11" ht="15.75" customHeight="1" x14ac:dyDescent="0.3">
      <c r="K416" s="49"/>
    </row>
    <row r="417" spans="11:11" ht="15.75" customHeight="1" x14ac:dyDescent="0.3">
      <c r="K417" s="49"/>
    </row>
    <row r="418" spans="11:11" ht="15.75" customHeight="1" x14ac:dyDescent="0.3">
      <c r="K418" s="49"/>
    </row>
    <row r="419" spans="11:11" ht="15.75" customHeight="1" x14ac:dyDescent="0.3">
      <c r="K419" s="49"/>
    </row>
    <row r="420" spans="11:11" ht="15.75" customHeight="1" x14ac:dyDescent="0.3">
      <c r="K420" s="49"/>
    </row>
    <row r="421" spans="11:11" ht="15.75" customHeight="1" x14ac:dyDescent="0.3">
      <c r="K421" s="49"/>
    </row>
    <row r="422" spans="11:11" ht="15.75" customHeight="1" x14ac:dyDescent="0.3">
      <c r="K422" s="49"/>
    </row>
    <row r="423" spans="11:11" ht="15.75" customHeight="1" x14ac:dyDescent="0.3">
      <c r="K423" s="49"/>
    </row>
    <row r="424" spans="11:11" ht="15.75" customHeight="1" x14ac:dyDescent="0.3">
      <c r="K424" s="49"/>
    </row>
    <row r="425" spans="11:11" ht="15.75" customHeight="1" x14ac:dyDescent="0.3">
      <c r="K425" s="49"/>
    </row>
    <row r="426" spans="11:11" ht="15.75" customHeight="1" x14ac:dyDescent="0.3">
      <c r="K426" s="49"/>
    </row>
    <row r="427" spans="11:11" ht="15.75" customHeight="1" x14ac:dyDescent="0.3">
      <c r="K427" s="49"/>
    </row>
    <row r="428" spans="11:11" ht="15.75" customHeight="1" x14ac:dyDescent="0.3">
      <c r="K428" s="49"/>
    </row>
    <row r="429" spans="11:11" ht="15.75" customHeight="1" x14ac:dyDescent="0.3">
      <c r="K429" s="49"/>
    </row>
    <row r="430" spans="11:11" ht="15.75" customHeight="1" x14ac:dyDescent="0.3">
      <c r="K430" s="49"/>
    </row>
    <row r="431" spans="11:11" ht="15.75" customHeight="1" x14ac:dyDescent="0.3">
      <c r="K431" s="49"/>
    </row>
    <row r="432" spans="11:11" ht="15.75" customHeight="1" x14ac:dyDescent="0.3">
      <c r="K432" s="49"/>
    </row>
    <row r="433" spans="11:11" ht="15.75" customHeight="1" x14ac:dyDescent="0.3">
      <c r="K433" s="49"/>
    </row>
    <row r="434" spans="11:11" ht="15.75" customHeight="1" x14ac:dyDescent="0.3">
      <c r="K434" s="49"/>
    </row>
    <row r="435" spans="11:11" ht="15.75" customHeight="1" x14ac:dyDescent="0.3">
      <c r="K435" s="49"/>
    </row>
    <row r="436" spans="11:11" ht="15.75" customHeight="1" x14ac:dyDescent="0.3">
      <c r="K436" s="49"/>
    </row>
    <row r="437" spans="11:11" ht="15.75" customHeight="1" x14ac:dyDescent="0.3">
      <c r="K437" s="49"/>
    </row>
    <row r="438" spans="11:11" ht="15.75" customHeight="1" x14ac:dyDescent="0.3">
      <c r="K438" s="49"/>
    </row>
    <row r="439" spans="11:11" ht="15.75" customHeight="1" x14ac:dyDescent="0.3">
      <c r="K439" s="49"/>
    </row>
    <row r="440" spans="11:11" ht="15.75" customHeight="1" x14ac:dyDescent="0.3">
      <c r="K440" s="49"/>
    </row>
    <row r="441" spans="11:11" ht="15.75" customHeight="1" x14ac:dyDescent="0.3">
      <c r="K441" s="49"/>
    </row>
    <row r="442" spans="11:11" ht="15.75" customHeight="1" x14ac:dyDescent="0.3">
      <c r="K442" s="49"/>
    </row>
    <row r="443" spans="11:11" ht="15.75" customHeight="1" x14ac:dyDescent="0.3">
      <c r="K443" s="49"/>
    </row>
    <row r="444" spans="11:11" ht="15.75" customHeight="1" x14ac:dyDescent="0.3">
      <c r="K444" s="49"/>
    </row>
    <row r="445" spans="11:11" ht="15.75" customHeight="1" x14ac:dyDescent="0.3">
      <c r="K445" s="49"/>
    </row>
    <row r="446" spans="11:11" ht="15.75" customHeight="1" x14ac:dyDescent="0.3">
      <c r="K446" s="49"/>
    </row>
    <row r="447" spans="11:11" ht="15.75" customHeight="1" x14ac:dyDescent="0.3">
      <c r="K447" s="49"/>
    </row>
    <row r="448" spans="11:11" ht="15.75" customHeight="1" x14ac:dyDescent="0.3">
      <c r="K448" s="49"/>
    </row>
    <row r="449" spans="11:11" ht="15.75" customHeight="1" x14ac:dyDescent="0.3">
      <c r="K449" s="49"/>
    </row>
    <row r="450" spans="11:11" ht="15.75" customHeight="1" x14ac:dyDescent="0.3">
      <c r="K450" s="49"/>
    </row>
    <row r="451" spans="11:11" ht="15.75" customHeight="1" x14ac:dyDescent="0.3">
      <c r="K451" s="49"/>
    </row>
    <row r="452" spans="11:11" ht="15.75" customHeight="1" x14ac:dyDescent="0.3">
      <c r="K452" s="49"/>
    </row>
    <row r="453" spans="11:11" ht="15.75" customHeight="1" x14ac:dyDescent="0.3">
      <c r="K453" s="49"/>
    </row>
    <row r="454" spans="11:11" ht="15.75" customHeight="1" x14ac:dyDescent="0.3">
      <c r="K454" s="49"/>
    </row>
    <row r="455" spans="11:11" ht="15.75" customHeight="1" x14ac:dyDescent="0.3">
      <c r="K455" s="49"/>
    </row>
    <row r="456" spans="11:11" ht="15.75" customHeight="1" x14ac:dyDescent="0.3">
      <c r="K456" s="49"/>
    </row>
    <row r="457" spans="11:11" ht="15.75" customHeight="1" x14ac:dyDescent="0.3">
      <c r="K457" s="49"/>
    </row>
    <row r="458" spans="11:11" ht="15.75" customHeight="1" x14ac:dyDescent="0.3">
      <c r="K458" s="49"/>
    </row>
    <row r="459" spans="11:11" ht="15.75" customHeight="1" x14ac:dyDescent="0.3">
      <c r="K459" s="49"/>
    </row>
    <row r="460" spans="11:11" ht="15.75" customHeight="1" x14ac:dyDescent="0.3">
      <c r="K460" s="49"/>
    </row>
    <row r="461" spans="11:11" ht="15.75" customHeight="1" x14ac:dyDescent="0.3">
      <c r="K461" s="49"/>
    </row>
    <row r="462" spans="11:11" ht="15.75" customHeight="1" x14ac:dyDescent="0.3">
      <c r="K462" s="49"/>
    </row>
    <row r="463" spans="11:11" ht="15.75" customHeight="1" x14ac:dyDescent="0.3">
      <c r="K463" s="49"/>
    </row>
    <row r="464" spans="11:11" ht="15.75" customHeight="1" x14ac:dyDescent="0.3">
      <c r="K464" s="49"/>
    </row>
    <row r="465" spans="11:11" ht="15.75" customHeight="1" x14ac:dyDescent="0.3">
      <c r="K465" s="49"/>
    </row>
    <row r="466" spans="11:11" ht="15.75" customHeight="1" x14ac:dyDescent="0.3">
      <c r="K466" s="49"/>
    </row>
    <row r="467" spans="11:11" ht="15.75" customHeight="1" x14ac:dyDescent="0.3">
      <c r="K467" s="49"/>
    </row>
    <row r="468" spans="11:11" ht="15.75" customHeight="1" x14ac:dyDescent="0.3">
      <c r="K468" s="49"/>
    </row>
    <row r="469" spans="11:11" ht="15.75" customHeight="1" x14ac:dyDescent="0.3">
      <c r="K469" s="49"/>
    </row>
    <row r="470" spans="11:11" ht="15.75" customHeight="1" x14ac:dyDescent="0.3">
      <c r="K470" s="49"/>
    </row>
    <row r="471" spans="11:11" ht="15.75" customHeight="1" x14ac:dyDescent="0.3">
      <c r="K471" s="49"/>
    </row>
    <row r="472" spans="11:11" ht="15.75" customHeight="1" x14ac:dyDescent="0.3">
      <c r="K472" s="49"/>
    </row>
    <row r="473" spans="11:11" ht="15.75" customHeight="1" x14ac:dyDescent="0.3">
      <c r="K473" s="49"/>
    </row>
    <row r="474" spans="11:11" ht="15.75" customHeight="1" x14ac:dyDescent="0.3">
      <c r="K474" s="49"/>
    </row>
    <row r="475" spans="11:11" ht="15.75" customHeight="1" x14ac:dyDescent="0.3">
      <c r="K475" s="49"/>
    </row>
    <row r="476" spans="11:11" ht="15.75" customHeight="1" x14ac:dyDescent="0.3">
      <c r="K476" s="49"/>
    </row>
    <row r="477" spans="11:11" ht="15.75" customHeight="1" x14ac:dyDescent="0.3">
      <c r="K477" s="49"/>
    </row>
    <row r="478" spans="11:11" ht="15.75" customHeight="1" x14ac:dyDescent="0.3">
      <c r="K478" s="49"/>
    </row>
    <row r="479" spans="11:11" ht="15.75" customHeight="1" x14ac:dyDescent="0.3">
      <c r="K479" s="49"/>
    </row>
    <row r="480" spans="11:11" ht="15.75" customHeight="1" x14ac:dyDescent="0.3">
      <c r="K480" s="49"/>
    </row>
    <row r="481" spans="11:11" ht="15.75" customHeight="1" x14ac:dyDescent="0.3">
      <c r="K481" s="49"/>
    </row>
    <row r="482" spans="11:11" ht="15.75" customHeight="1" x14ac:dyDescent="0.3">
      <c r="K482" s="49"/>
    </row>
    <row r="483" spans="11:11" ht="15.75" customHeight="1" x14ac:dyDescent="0.3">
      <c r="K483" s="49"/>
    </row>
    <row r="484" spans="11:11" ht="15.75" customHeight="1" x14ac:dyDescent="0.3">
      <c r="K484" s="49"/>
    </row>
    <row r="485" spans="11:11" ht="15.75" customHeight="1" x14ac:dyDescent="0.3">
      <c r="K485" s="49"/>
    </row>
    <row r="486" spans="11:11" ht="15.75" customHeight="1" x14ac:dyDescent="0.3">
      <c r="K486" s="49"/>
    </row>
    <row r="487" spans="11:11" ht="15.75" customHeight="1" x14ac:dyDescent="0.3">
      <c r="K487" s="49"/>
    </row>
    <row r="488" spans="11:11" ht="15.75" customHeight="1" x14ac:dyDescent="0.3">
      <c r="K488" s="49"/>
    </row>
    <row r="489" spans="11:11" ht="15.75" customHeight="1" x14ac:dyDescent="0.3">
      <c r="K489" s="49"/>
    </row>
    <row r="490" spans="11:11" ht="15.75" customHeight="1" x14ac:dyDescent="0.3">
      <c r="K490" s="49"/>
    </row>
    <row r="491" spans="11:11" ht="15.75" customHeight="1" x14ac:dyDescent="0.3">
      <c r="K491" s="49"/>
    </row>
    <row r="492" spans="11:11" ht="15.75" customHeight="1" x14ac:dyDescent="0.3">
      <c r="K492" s="49"/>
    </row>
    <row r="493" spans="11:11" ht="15.75" customHeight="1" x14ac:dyDescent="0.3">
      <c r="K493" s="49"/>
    </row>
    <row r="494" spans="11:11" ht="15.75" customHeight="1" x14ac:dyDescent="0.3">
      <c r="K494" s="49"/>
    </row>
    <row r="495" spans="11:11" ht="15.75" customHeight="1" x14ac:dyDescent="0.3">
      <c r="K495" s="49"/>
    </row>
    <row r="496" spans="11:11" ht="15.75" customHeight="1" x14ac:dyDescent="0.3">
      <c r="K496" s="49"/>
    </row>
    <row r="497" spans="11:11" ht="15.75" customHeight="1" x14ac:dyDescent="0.3">
      <c r="K497" s="49"/>
    </row>
    <row r="498" spans="11:11" ht="15.75" customHeight="1" x14ac:dyDescent="0.3">
      <c r="K498" s="49"/>
    </row>
    <row r="499" spans="11:11" ht="15.75" customHeight="1" x14ac:dyDescent="0.3">
      <c r="K499" s="49"/>
    </row>
    <row r="500" spans="11:11" ht="15.75" customHeight="1" x14ac:dyDescent="0.3">
      <c r="K500" s="49"/>
    </row>
    <row r="501" spans="11:11" ht="15.75" customHeight="1" x14ac:dyDescent="0.3">
      <c r="K501" s="49"/>
    </row>
    <row r="502" spans="11:11" ht="15.75" customHeight="1" x14ac:dyDescent="0.3">
      <c r="K502" s="49"/>
    </row>
    <row r="503" spans="11:11" ht="15.75" customHeight="1" x14ac:dyDescent="0.3">
      <c r="K503" s="49"/>
    </row>
    <row r="504" spans="11:11" ht="15.75" customHeight="1" x14ac:dyDescent="0.3">
      <c r="K504" s="49"/>
    </row>
    <row r="505" spans="11:11" ht="15.75" customHeight="1" x14ac:dyDescent="0.3">
      <c r="K505" s="49"/>
    </row>
    <row r="506" spans="11:11" ht="15.75" customHeight="1" x14ac:dyDescent="0.3">
      <c r="K506" s="49"/>
    </row>
    <row r="507" spans="11:11" ht="15.75" customHeight="1" x14ac:dyDescent="0.3">
      <c r="K507" s="49"/>
    </row>
    <row r="508" spans="11:11" ht="15.75" customHeight="1" x14ac:dyDescent="0.3">
      <c r="K508" s="49"/>
    </row>
    <row r="509" spans="11:11" ht="15.75" customHeight="1" x14ac:dyDescent="0.3">
      <c r="K509" s="49"/>
    </row>
    <row r="510" spans="11:11" ht="15.75" customHeight="1" x14ac:dyDescent="0.3">
      <c r="K510" s="49"/>
    </row>
    <row r="511" spans="11:11" ht="15.75" customHeight="1" x14ac:dyDescent="0.3">
      <c r="K511" s="49"/>
    </row>
    <row r="512" spans="11:11" ht="15.75" customHeight="1" x14ac:dyDescent="0.3">
      <c r="K512" s="49"/>
    </row>
    <row r="513" spans="11:11" ht="15.75" customHeight="1" x14ac:dyDescent="0.3">
      <c r="K513" s="49"/>
    </row>
    <row r="514" spans="11:11" ht="15.75" customHeight="1" x14ac:dyDescent="0.3">
      <c r="K514" s="49"/>
    </row>
    <row r="515" spans="11:11" ht="15.75" customHeight="1" x14ac:dyDescent="0.3">
      <c r="K515" s="49"/>
    </row>
    <row r="516" spans="11:11" ht="15.75" customHeight="1" x14ac:dyDescent="0.3">
      <c r="K516" s="49"/>
    </row>
    <row r="517" spans="11:11" ht="15.75" customHeight="1" x14ac:dyDescent="0.3">
      <c r="K517" s="49"/>
    </row>
    <row r="518" spans="11:11" ht="15.75" customHeight="1" x14ac:dyDescent="0.3">
      <c r="K518" s="49"/>
    </row>
    <row r="519" spans="11:11" ht="15.75" customHeight="1" x14ac:dyDescent="0.3">
      <c r="K519" s="49"/>
    </row>
    <row r="520" spans="11:11" ht="15.75" customHeight="1" x14ac:dyDescent="0.3">
      <c r="K520" s="49"/>
    </row>
    <row r="521" spans="11:11" ht="15.75" customHeight="1" x14ac:dyDescent="0.3">
      <c r="K521" s="49"/>
    </row>
    <row r="522" spans="11:11" ht="15.75" customHeight="1" x14ac:dyDescent="0.3">
      <c r="K522" s="49"/>
    </row>
    <row r="523" spans="11:11" ht="15.75" customHeight="1" x14ac:dyDescent="0.3">
      <c r="K523" s="49"/>
    </row>
    <row r="524" spans="11:11" ht="15.75" customHeight="1" x14ac:dyDescent="0.3">
      <c r="K524" s="49"/>
    </row>
    <row r="525" spans="11:11" ht="15.75" customHeight="1" x14ac:dyDescent="0.3">
      <c r="K525" s="49"/>
    </row>
    <row r="526" spans="11:11" ht="15.75" customHeight="1" x14ac:dyDescent="0.3">
      <c r="K526" s="49"/>
    </row>
    <row r="527" spans="11:11" ht="15.75" customHeight="1" x14ac:dyDescent="0.3">
      <c r="K527" s="49"/>
    </row>
    <row r="528" spans="11:11" ht="15.75" customHeight="1" x14ac:dyDescent="0.3">
      <c r="K528" s="49"/>
    </row>
    <row r="529" spans="11:11" ht="15.75" customHeight="1" x14ac:dyDescent="0.3">
      <c r="K529" s="49"/>
    </row>
    <row r="530" spans="11:11" ht="15.75" customHeight="1" x14ac:dyDescent="0.3">
      <c r="K530" s="49"/>
    </row>
    <row r="531" spans="11:11" ht="15.75" customHeight="1" x14ac:dyDescent="0.3">
      <c r="K531" s="49"/>
    </row>
    <row r="532" spans="11:11" ht="15.75" customHeight="1" x14ac:dyDescent="0.3">
      <c r="K532" s="49"/>
    </row>
    <row r="533" spans="11:11" ht="15.75" customHeight="1" x14ac:dyDescent="0.3">
      <c r="K533" s="49"/>
    </row>
    <row r="534" spans="11:11" ht="15.75" customHeight="1" x14ac:dyDescent="0.3">
      <c r="K534" s="49"/>
    </row>
    <row r="535" spans="11:11" ht="15.75" customHeight="1" x14ac:dyDescent="0.3">
      <c r="K535" s="49"/>
    </row>
    <row r="536" spans="11:11" ht="15.75" customHeight="1" x14ac:dyDescent="0.3">
      <c r="K536" s="49"/>
    </row>
    <row r="537" spans="11:11" ht="15.75" customHeight="1" x14ac:dyDescent="0.3">
      <c r="K537" s="49"/>
    </row>
    <row r="538" spans="11:11" ht="15.75" customHeight="1" x14ac:dyDescent="0.3">
      <c r="K538" s="49"/>
    </row>
    <row r="539" spans="11:11" ht="15.75" customHeight="1" x14ac:dyDescent="0.3">
      <c r="K539" s="49"/>
    </row>
    <row r="540" spans="11:11" ht="15.75" customHeight="1" x14ac:dyDescent="0.3">
      <c r="K540" s="49"/>
    </row>
    <row r="541" spans="11:11" ht="15.75" customHeight="1" x14ac:dyDescent="0.3">
      <c r="K541" s="49"/>
    </row>
    <row r="542" spans="11:11" ht="15.75" customHeight="1" x14ac:dyDescent="0.3">
      <c r="K542" s="49"/>
    </row>
    <row r="543" spans="11:11" ht="15.75" customHeight="1" x14ac:dyDescent="0.3">
      <c r="K543" s="49"/>
    </row>
    <row r="544" spans="11:11" ht="15.75" customHeight="1" x14ac:dyDescent="0.3">
      <c r="K544" s="49"/>
    </row>
    <row r="545" spans="11:11" ht="15.75" customHeight="1" x14ac:dyDescent="0.3">
      <c r="K545" s="49"/>
    </row>
    <row r="546" spans="11:11" ht="15.75" customHeight="1" x14ac:dyDescent="0.3">
      <c r="K546" s="49"/>
    </row>
    <row r="547" spans="11:11" ht="15.75" customHeight="1" x14ac:dyDescent="0.3">
      <c r="K547" s="49"/>
    </row>
    <row r="548" spans="11:11" ht="15.75" customHeight="1" x14ac:dyDescent="0.3">
      <c r="K548" s="49"/>
    </row>
    <row r="549" spans="11:11" ht="15.75" customHeight="1" x14ac:dyDescent="0.3">
      <c r="K549" s="49"/>
    </row>
    <row r="550" spans="11:11" ht="15.75" customHeight="1" x14ac:dyDescent="0.3">
      <c r="K550" s="49"/>
    </row>
    <row r="551" spans="11:11" ht="15.75" customHeight="1" x14ac:dyDescent="0.3">
      <c r="K551" s="49"/>
    </row>
    <row r="552" spans="11:11" ht="15.75" customHeight="1" x14ac:dyDescent="0.3">
      <c r="K552" s="49"/>
    </row>
    <row r="553" spans="11:11" ht="15.75" customHeight="1" x14ac:dyDescent="0.3">
      <c r="K553" s="49"/>
    </row>
    <row r="554" spans="11:11" ht="15.75" customHeight="1" x14ac:dyDescent="0.3">
      <c r="K554" s="49"/>
    </row>
    <row r="555" spans="11:11" ht="15.75" customHeight="1" x14ac:dyDescent="0.3">
      <c r="K555" s="49"/>
    </row>
    <row r="556" spans="11:11" ht="15.75" customHeight="1" x14ac:dyDescent="0.3">
      <c r="K556" s="49"/>
    </row>
    <row r="557" spans="11:11" ht="15.75" customHeight="1" x14ac:dyDescent="0.3">
      <c r="K557" s="49"/>
    </row>
    <row r="558" spans="11:11" ht="15.75" customHeight="1" x14ac:dyDescent="0.3">
      <c r="K558" s="49"/>
    </row>
    <row r="559" spans="11:11" ht="15.75" customHeight="1" x14ac:dyDescent="0.3">
      <c r="K559" s="49"/>
    </row>
    <row r="560" spans="11:11" ht="15.75" customHeight="1" x14ac:dyDescent="0.3">
      <c r="K560" s="49"/>
    </row>
    <row r="561" spans="11:11" ht="15.75" customHeight="1" x14ac:dyDescent="0.3">
      <c r="K561" s="49"/>
    </row>
    <row r="562" spans="11:11" ht="15.75" customHeight="1" x14ac:dyDescent="0.3">
      <c r="K562" s="49"/>
    </row>
    <row r="563" spans="11:11" ht="15.75" customHeight="1" x14ac:dyDescent="0.3">
      <c r="K563" s="49"/>
    </row>
    <row r="564" spans="11:11" ht="15.75" customHeight="1" x14ac:dyDescent="0.3">
      <c r="K564" s="49"/>
    </row>
    <row r="565" spans="11:11" ht="15.75" customHeight="1" x14ac:dyDescent="0.3">
      <c r="K565" s="49"/>
    </row>
    <row r="566" spans="11:11" ht="15.75" customHeight="1" x14ac:dyDescent="0.3">
      <c r="K566" s="49"/>
    </row>
    <row r="567" spans="11:11" ht="15.75" customHeight="1" x14ac:dyDescent="0.3">
      <c r="K567" s="49"/>
    </row>
    <row r="568" spans="11:11" ht="15.75" customHeight="1" x14ac:dyDescent="0.3">
      <c r="K568" s="49"/>
    </row>
    <row r="569" spans="11:11" ht="15.75" customHeight="1" x14ac:dyDescent="0.3">
      <c r="K569" s="49"/>
    </row>
    <row r="570" spans="11:11" ht="15.75" customHeight="1" x14ac:dyDescent="0.3">
      <c r="K570" s="49"/>
    </row>
    <row r="571" spans="11:11" ht="15.75" customHeight="1" x14ac:dyDescent="0.3">
      <c r="K571" s="49"/>
    </row>
    <row r="572" spans="11:11" ht="15.75" customHeight="1" x14ac:dyDescent="0.3">
      <c r="K572" s="49"/>
    </row>
    <row r="573" spans="11:11" ht="15.75" customHeight="1" x14ac:dyDescent="0.3">
      <c r="K573" s="49"/>
    </row>
    <row r="574" spans="11:11" ht="15.75" customHeight="1" x14ac:dyDescent="0.3">
      <c r="K574" s="49"/>
    </row>
    <row r="575" spans="11:11" ht="15.75" customHeight="1" x14ac:dyDescent="0.3">
      <c r="K575" s="49"/>
    </row>
    <row r="576" spans="11:11" ht="15.75" customHeight="1" x14ac:dyDescent="0.3">
      <c r="K576" s="49"/>
    </row>
    <row r="577" spans="11:11" ht="15.75" customHeight="1" x14ac:dyDescent="0.3">
      <c r="K577" s="49"/>
    </row>
    <row r="578" spans="11:11" ht="15.75" customHeight="1" x14ac:dyDescent="0.3">
      <c r="K578" s="49"/>
    </row>
    <row r="579" spans="11:11" ht="15.75" customHeight="1" x14ac:dyDescent="0.3">
      <c r="K579" s="49"/>
    </row>
    <row r="580" spans="11:11" ht="15.75" customHeight="1" x14ac:dyDescent="0.3">
      <c r="K580" s="49"/>
    </row>
    <row r="581" spans="11:11" ht="15.75" customHeight="1" x14ac:dyDescent="0.3">
      <c r="K581" s="49"/>
    </row>
    <row r="582" spans="11:11" ht="15.75" customHeight="1" x14ac:dyDescent="0.3">
      <c r="K582" s="49"/>
    </row>
    <row r="583" spans="11:11" ht="15.75" customHeight="1" x14ac:dyDescent="0.3">
      <c r="K583" s="49"/>
    </row>
    <row r="584" spans="11:11" ht="15.75" customHeight="1" x14ac:dyDescent="0.3">
      <c r="K584" s="49"/>
    </row>
    <row r="585" spans="11:11" ht="15.75" customHeight="1" x14ac:dyDescent="0.3">
      <c r="K585" s="49"/>
    </row>
    <row r="586" spans="11:11" ht="15.75" customHeight="1" x14ac:dyDescent="0.3">
      <c r="K586" s="49"/>
    </row>
    <row r="587" spans="11:11" ht="15.75" customHeight="1" x14ac:dyDescent="0.3">
      <c r="K587" s="49"/>
    </row>
    <row r="588" spans="11:11" ht="15.75" customHeight="1" x14ac:dyDescent="0.3">
      <c r="K588" s="49"/>
    </row>
    <row r="589" spans="11:11" ht="15.75" customHeight="1" x14ac:dyDescent="0.3">
      <c r="K589" s="49"/>
    </row>
    <row r="590" spans="11:11" ht="15.75" customHeight="1" x14ac:dyDescent="0.3">
      <c r="K590" s="49"/>
    </row>
    <row r="591" spans="11:11" ht="15.75" customHeight="1" x14ac:dyDescent="0.3">
      <c r="K591" s="49"/>
    </row>
    <row r="592" spans="11:11" ht="15.75" customHeight="1" x14ac:dyDescent="0.3">
      <c r="K592" s="49"/>
    </row>
    <row r="593" spans="11:11" ht="15.75" customHeight="1" x14ac:dyDescent="0.3">
      <c r="K593" s="49"/>
    </row>
    <row r="594" spans="11:11" ht="15.75" customHeight="1" x14ac:dyDescent="0.3">
      <c r="K594" s="49"/>
    </row>
    <row r="595" spans="11:11" ht="15.75" customHeight="1" x14ac:dyDescent="0.3">
      <c r="K595" s="49"/>
    </row>
    <row r="596" spans="11:11" ht="15.75" customHeight="1" x14ac:dyDescent="0.3">
      <c r="K596" s="49"/>
    </row>
    <row r="597" spans="11:11" ht="15.75" customHeight="1" x14ac:dyDescent="0.3">
      <c r="K597" s="49"/>
    </row>
    <row r="598" spans="11:11" ht="15.75" customHeight="1" x14ac:dyDescent="0.3">
      <c r="K598" s="49"/>
    </row>
    <row r="599" spans="11:11" ht="15.75" customHeight="1" x14ac:dyDescent="0.3">
      <c r="K599" s="49"/>
    </row>
    <row r="600" spans="11:11" ht="15.75" customHeight="1" x14ac:dyDescent="0.3">
      <c r="K600" s="49"/>
    </row>
    <row r="601" spans="11:11" ht="15.75" customHeight="1" x14ac:dyDescent="0.3">
      <c r="K601" s="49"/>
    </row>
    <row r="602" spans="11:11" ht="15.75" customHeight="1" x14ac:dyDescent="0.3">
      <c r="K602" s="49"/>
    </row>
    <row r="603" spans="11:11" ht="15.75" customHeight="1" x14ac:dyDescent="0.3">
      <c r="K603" s="49"/>
    </row>
    <row r="604" spans="11:11" ht="15.75" customHeight="1" x14ac:dyDescent="0.3">
      <c r="K604" s="49"/>
    </row>
    <row r="605" spans="11:11" ht="15.75" customHeight="1" x14ac:dyDescent="0.3">
      <c r="K605" s="49"/>
    </row>
    <row r="606" spans="11:11" ht="15.75" customHeight="1" x14ac:dyDescent="0.3">
      <c r="K606" s="49"/>
    </row>
    <row r="607" spans="11:11" ht="15.75" customHeight="1" x14ac:dyDescent="0.3">
      <c r="K607" s="49"/>
    </row>
    <row r="608" spans="11:11" ht="15.75" customHeight="1" x14ac:dyDescent="0.3">
      <c r="K608" s="49"/>
    </row>
    <row r="609" spans="11:11" ht="15.75" customHeight="1" x14ac:dyDescent="0.3">
      <c r="K609" s="49"/>
    </row>
    <row r="610" spans="11:11" ht="15.75" customHeight="1" x14ac:dyDescent="0.3">
      <c r="K610" s="49"/>
    </row>
    <row r="611" spans="11:11" ht="15.75" customHeight="1" x14ac:dyDescent="0.3">
      <c r="K611" s="49"/>
    </row>
    <row r="612" spans="11:11" ht="15.75" customHeight="1" x14ac:dyDescent="0.3">
      <c r="K612" s="49"/>
    </row>
    <row r="613" spans="11:11" ht="15.75" customHeight="1" x14ac:dyDescent="0.3">
      <c r="K613" s="49"/>
    </row>
    <row r="614" spans="11:11" ht="15.75" customHeight="1" x14ac:dyDescent="0.3">
      <c r="K614" s="49"/>
    </row>
    <row r="615" spans="11:11" ht="15.75" customHeight="1" x14ac:dyDescent="0.3">
      <c r="K615" s="49"/>
    </row>
    <row r="616" spans="11:11" ht="15.75" customHeight="1" x14ac:dyDescent="0.3">
      <c r="K616" s="49"/>
    </row>
    <row r="617" spans="11:11" ht="15.75" customHeight="1" x14ac:dyDescent="0.3">
      <c r="K617" s="49"/>
    </row>
    <row r="618" spans="11:11" ht="15.75" customHeight="1" x14ac:dyDescent="0.3">
      <c r="K618" s="49"/>
    </row>
    <row r="619" spans="11:11" ht="15.75" customHeight="1" x14ac:dyDescent="0.3">
      <c r="K619" s="49"/>
    </row>
    <row r="620" spans="11:11" ht="15.75" customHeight="1" x14ac:dyDescent="0.3">
      <c r="K620" s="49"/>
    </row>
  </sheetData>
  <mergeCells count="2">
    <mergeCell ref="B1:D1"/>
    <mergeCell ref="B2:D2"/>
  </mergeCells>
  <pageMargins left="0.7" right="0.7" top="0.75" bottom="0.75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80"/>
  <sheetViews>
    <sheetView topLeftCell="G1" zoomScale="56" workbookViewId="0">
      <selection activeCell="H8" sqref="H8"/>
    </sheetView>
  </sheetViews>
  <sheetFormatPr defaultColWidth="13" defaultRowHeight="15" customHeight="1" x14ac:dyDescent="0.3"/>
  <cols>
    <col min="1" max="1" width="8.77734375" customWidth="1"/>
    <col min="2" max="2" width="7.5546875" customWidth="1"/>
    <col min="3" max="3" width="23.77734375" customWidth="1"/>
    <col min="4" max="4" width="28.77734375" bestFit="1" customWidth="1"/>
    <col min="5" max="5" width="16.44140625" customWidth="1"/>
    <col min="6" max="6" width="11.88671875" customWidth="1"/>
    <col min="7" max="7" width="11.109375" customWidth="1"/>
    <col min="8" max="8" width="20.6640625" customWidth="1"/>
    <col min="9" max="9" width="11.109375" customWidth="1"/>
    <col min="10" max="10" width="10.77734375" customWidth="1"/>
    <col min="11" max="11" width="11.5546875" customWidth="1"/>
    <col min="12" max="26" width="8.77734375" customWidth="1"/>
  </cols>
  <sheetData>
    <row r="1" spans="2:18" ht="14.4" x14ac:dyDescent="0.3">
      <c r="B1" s="113" t="s">
        <v>305</v>
      </c>
      <c r="C1" s="114"/>
      <c r="D1" s="114"/>
      <c r="E1" s="114"/>
      <c r="F1" s="114"/>
      <c r="G1" s="114"/>
      <c r="H1" s="114"/>
      <c r="I1" s="114"/>
      <c r="J1" s="114"/>
      <c r="K1" s="114"/>
      <c r="L1" s="3"/>
    </row>
    <row r="2" spans="2:18" ht="15.6" x14ac:dyDescent="0.3">
      <c r="B2" s="113" t="s">
        <v>454</v>
      </c>
      <c r="C2" s="114"/>
      <c r="D2" s="114"/>
      <c r="E2" s="114"/>
      <c r="F2" s="114"/>
      <c r="G2" s="114"/>
      <c r="H2" s="114"/>
      <c r="I2" s="114"/>
      <c r="J2" s="114"/>
      <c r="K2" s="114"/>
      <c r="L2" s="33"/>
      <c r="M2" s="33"/>
      <c r="N2" s="33"/>
      <c r="O2" s="33"/>
      <c r="P2" s="33"/>
      <c r="Q2" s="33"/>
    </row>
    <row r="3" spans="2:18" ht="15.6" x14ac:dyDescent="0.3">
      <c r="R3" s="34"/>
    </row>
    <row r="4" spans="2:18" ht="28.8" x14ac:dyDescent="0.3">
      <c r="B4" s="61" t="s">
        <v>4</v>
      </c>
      <c r="C4" s="62" t="s">
        <v>5</v>
      </c>
      <c r="D4" s="62" t="s">
        <v>285</v>
      </c>
      <c r="E4" s="62" t="s">
        <v>306</v>
      </c>
      <c r="F4" s="62" t="s">
        <v>256</v>
      </c>
      <c r="G4" s="62" t="s">
        <v>307</v>
      </c>
      <c r="H4" s="62" t="s">
        <v>308</v>
      </c>
      <c r="I4" s="62" t="s">
        <v>309</v>
      </c>
      <c r="J4" s="62" t="s">
        <v>259</v>
      </c>
      <c r="K4" s="62" t="s">
        <v>275</v>
      </c>
      <c r="N4" s="63"/>
      <c r="R4" s="34"/>
    </row>
    <row r="5" spans="2:18" ht="15.6" x14ac:dyDescent="0.3">
      <c r="B5" s="64">
        <v>1</v>
      </c>
      <c r="C5" s="65" t="s">
        <v>17</v>
      </c>
      <c r="D5" s="30" t="s">
        <v>63</v>
      </c>
      <c r="E5" s="27" t="s">
        <v>452</v>
      </c>
      <c r="F5" s="30">
        <v>2019</v>
      </c>
      <c r="G5" s="30" t="s">
        <v>310</v>
      </c>
      <c r="H5" s="30" t="s">
        <v>311</v>
      </c>
      <c r="I5" s="27"/>
      <c r="J5" s="30">
        <v>1</v>
      </c>
      <c r="K5" s="30">
        <v>0</v>
      </c>
      <c r="N5" s="63"/>
      <c r="R5" s="34"/>
    </row>
    <row r="6" spans="2:18" ht="15.6" x14ac:dyDescent="0.3">
      <c r="B6" s="64">
        <v>2</v>
      </c>
      <c r="C6" s="65" t="s">
        <v>20</v>
      </c>
      <c r="D6" s="30" t="s">
        <v>312</v>
      </c>
      <c r="E6" s="30" t="s">
        <v>304</v>
      </c>
      <c r="F6" s="30">
        <v>2022</v>
      </c>
      <c r="G6" s="30" t="s">
        <v>310</v>
      </c>
      <c r="H6" s="66" t="s">
        <v>313</v>
      </c>
      <c r="I6" s="27"/>
      <c r="J6" s="30">
        <v>1</v>
      </c>
      <c r="K6" s="30">
        <v>0</v>
      </c>
      <c r="N6" s="63"/>
      <c r="R6" s="42"/>
    </row>
    <row r="7" spans="2:18" ht="15.6" x14ac:dyDescent="0.3">
      <c r="B7" s="64">
        <v>3</v>
      </c>
      <c r="C7" s="65" t="s">
        <v>22</v>
      </c>
      <c r="D7" s="27" t="s">
        <v>453</v>
      </c>
      <c r="E7" s="27" t="s">
        <v>304</v>
      </c>
      <c r="F7" s="27">
        <v>2020</v>
      </c>
      <c r="G7" s="27" t="s">
        <v>310</v>
      </c>
      <c r="H7" s="67" t="s">
        <v>314</v>
      </c>
      <c r="I7" s="27"/>
      <c r="J7" s="27">
        <v>1</v>
      </c>
      <c r="K7" s="27">
        <v>0</v>
      </c>
      <c r="N7" s="63"/>
      <c r="R7" s="42"/>
    </row>
    <row r="8" spans="2:18" ht="15.6" x14ac:dyDescent="0.3">
      <c r="B8" s="64">
        <v>4</v>
      </c>
      <c r="C8" s="65" t="s">
        <v>24</v>
      </c>
      <c r="D8" s="30" t="s">
        <v>456</v>
      </c>
      <c r="E8" s="27" t="s">
        <v>452</v>
      </c>
      <c r="F8" s="30">
        <v>2022</v>
      </c>
      <c r="G8" s="30" t="s">
        <v>310</v>
      </c>
      <c r="H8" s="66" t="s">
        <v>457</v>
      </c>
      <c r="I8" s="27"/>
      <c r="J8" s="30">
        <v>1</v>
      </c>
      <c r="K8" s="30">
        <v>0</v>
      </c>
      <c r="N8" s="63"/>
      <c r="R8" s="42"/>
    </row>
    <row r="9" spans="2:18" ht="15.6" x14ac:dyDescent="0.3">
      <c r="B9" s="64">
        <v>5</v>
      </c>
      <c r="C9" s="65" t="s">
        <v>26</v>
      </c>
      <c r="D9" s="27"/>
      <c r="E9" s="27" t="s">
        <v>301</v>
      </c>
      <c r="F9" s="30" t="s">
        <v>34</v>
      </c>
      <c r="G9" s="30" t="s">
        <v>34</v>
      </c>
      <c r="H9" s="66" t="s">
        <v>34</v>
      </c>
      <c r="I9" s="30" t="s">
        <v>34</v>
      </c>
      <c r="J9" s="27">
        <v>0</v>
      </c>
      <c r="K9" s="27">
        <v>1</v>
      </c>
      <c r="N9" s="63"/>
      <c r="R9" s="42"/>
    </row>
    <row r="10" spans="2:18" ht="15.6" x14ac:dyDescent="0.3">
      <c r="B10" s="64">
        <v>6</v>
      </c>
      <c r="C10" s="65" t="s">
        <v>29</v>
      </c>
      <c r="D10" s="27" t="s">
        <v>150</v>
      </c>
      <c r="E10" s="27" t="s">
        <v>304</v>
      </c>
      <c r="F10" s="27">
        <v>2019</v>
      </c>
      <c r="G10" s="27" t="s">
        <v>310</v>
      </c>
      <c r="H10" s="67" t="s">
        <v>315</v>
      </c>
      <c r="I10" s="27"/>
      <c r="J10" s="27">
        <v>1</v>
      </c>
      <c r="K10" s="27">
        <v>0</v>
      </c>
      <c r="N10" s="63"/>
      <c r="R10" s="42"/>
    </row>
    <row r="11" spans="2:18" ht="15.6" x14ac:dyDescent="0.3">
      <c r="B11" s="64">
        <v>7</v>
      </c>
      <c r="C11" s="65" t="s">
        <v>31</v>
      </c>
      <c r="D11" s="27"/>
      <c r="E11" s="27" t="s">
        <v>301</v>
      </c>
      <c r="F11" s="30" t="s">
        <v>34</v>
      </c>
      <c r="G11" s="30" t="s">
        <v>34</v>
      </c>
      <c r="H11" s="66" t="s">
        <v>34</v>
      </c>
      <c r="I11" s="30" t="s">
        <v>34</v>
      </c>
      <c r="J11" s="27">
        <v>0</v>
      </c>
      <c r="K11" s="27">
        <v>1</v>
      </c>
      <c r="N11" s="63"/>
      <c r="R11" s="42"/>
    </row>
    <row r="12" spans="2:18" ht="15.6" x14ac:dyDescent="0.3">
      <c r="B12" s="64">
        <v>8</v>
      </c>
      <c r="C12" s="65" t="s">
        <v>32</v>
      </c>
      <c r="D12" s="27" t="s">
        <v>316</v>
      </c>
      <c r="E12" s="27" t="s">
        <v>452</v>
      </c>
      <c r="F12" s="27">
        <v>2017</v>
      </c>
      <c r="G12" s="27" t="s">
        <v>310</v>
      </c>
      <c r="H12" s="67" t="s">
        <v>317</v>
      </c>
      <c r="I12" s="27"/>
      <c r="J12" s="27">
        <v>1</v>
      </c>
      <c r="K12" s="27">
        <v>1</v>
      </c>
      <c r="N12" s="63"/>
      <c r="R12" s="42"/>
    </row>
    <row r="13" spans="2:18" ht="15.6" x14ac:dyDescent="0.3">
      <c r="B13" s="64">
        <v>9</v>
      </c>
      <c r="C13" s="65" t="s">
        <v>44</v>
      </c>
      <c r="D13" s="27" t="s">
        <v>244</v>
      </c>
      <c r="E13" s="27" t="s">
        <v>452</v>
      </c>
      <c r="F13" s="27">
        <v>2020</v>
      </c>
      <c r="G13" s="27" t="s">
        <v>310</v>
      </c>
      <c r="H13" s="67" t="s">
        <v>322</v>
      </c>
      <c r="I13" s="27"/>
      <c r="J13" s="27">
        <v>1</v>
      </c>
      <c r="K13" s="27">
        <v>0</v>
      </c>
      <c r="N13" s="63"/>
      <c r="R13" s="42"/>
    </row>
    <row r="14" spans="2:18" ht="15.6" x14ac:dyDescent="0.3">
      <c r="B14" s="64">
        <v>10</v>
      </c>
      <c r="C14" s="65" t="s">
        <v>35</v>
      </c>
      <c r="D14" s="30" t="s">
        <v>90</v>
      </c>
      <c r="E14" s="27" t="s">
        <v>301</v>
      </c>
      <c r="F14" s="30" t="s">
        <v>34</v>
      </c>
      <c r="G14" s="30" t="s">
        <v>34</v>
      </c>
      <c r="H14" s="66" t="s">
        <v>34</v>
      </c>
      <c r="I14" s="30" t="s">
        <v>34</v>
      </c>
      <c r="J14" s="30">
        <v>0</v>
      </c>
      <c r="K14" s="30">
        <v>1</v>
      </c>
      <c r="N14" s="63"/>
      <c r="R14" s="42"/>
    </row>
    <row r="15" spans="2:18" ht="15.6" x14ac:dyDescent="0.3">
      <c r="B15" s="64">
        <v>11</v>
      </c>
      <c r="C15" s="65" t="s">
        <v>36</v>
      </c>
      <c r="D15" s="27" t="s">
        <v>318</v>
      </c>
      <c r="E15" s="27" t="s">
        <v>304</v>
      </c>
      <c r="F15" s="30" t="s">
        <v>34</v>
      </c>
      <c r="G15" s="30" t="s">
        <v>34</v>
      </c>
      <c r="H15" s="66" t="s">
        <v>34</v>
      </c>
      <c r="I15" s="30" t="s">
        <v>34</v>
      </c>
      <c r="J15" s="27">
        <v>0</v>
      </c>
      <c r="K15" s="27">
        <v>1</v>
      </c>
      <c r="N15" s="63"/>
    </row>
    <row r="16" spans="2:18" ht="15.6" x14ac:dyDescent="0.3">
      <c r="B16" s="64">
        <v>12</v>
      </c>
      <c r="C16" s="65" t="s">
        <v>38</v>
      </c>
      <c r="D16" s="27" t="s">
        <v>202</v>
      </c>
      <c r="E16" s="27" t="s">
        <v>304</v>
      </c>
      <c r="F16" s="27">
        <v>2020</v>
      </c>
      <c r="G16" s="27" t="s">
        <v>310</v>
      </c>
      <c r="H16" s="67" t="s">
        <v>314</v>
      </c>
      <c r="I16" s="27"/>
      <c r="J16" s="30">
        <v>1</v>
      </c>
      <c r="K16" s="30">
        <v>0</v>
      </c>
      <c r="N16" s="63"/>
    </row>
    <row r="17" spans="2:14" ht="15.6" x14ac:dyDescent="0.3">
      <c r="B17" s="64">
        <v>13</v>
      </c>
      <c r="C17" s="65" t="s">
        <v>40</v>
      </c>
      <c r="D17" s="30" t="s">
        <v>218</v>
      </c>
      <c r="E17" s="30" t="s">
        <v>304</v>
      </c>
      <c r="F17" s="30">
        <v>2022</v>
      </c>
      <c r="G17" s="30" t="s">
        <v>310</v>
      </c>
      <c r="H17" s="66" t="s">
        <v>319</v>
      </c>
      <c r="I17" s="27"/>
      <c r="J17" s="30">
        <v>1</v>
      </c>
      <c r="K17" s="30">
        <v>0</v>
      </c>
      <c r="N17" s="63"/>
    </row>
    <row r="18" spans="2:14" ht="15.6" x14ac:dyDescent="0.3">
      <c r="B18" s="64">
        <v>14</v>
      </c>
      <c r="C18" s="65" t="s">
        <v>42</v>
      </c>
      <c r="D18" s="30" t="s">
        <v>320</v>
      </c>
      <c r="E18" s="30" t="s">
        <v>304</v>
      </c>
      <c r="F18" s="30">
        <v>2022</v>
      </c>
      <c r="G18" s="30" t="s">
        <v>310</v>
      </c>
      <c r="H18" s="66" t="s">
        <v>321</v>
      </c>
      <c r="I18" s="27"/>
      <c r="J18" s="30">
        <v>1</v>
      </c>
      <c r="K18" s="30">
        <v>0</v>
      </c>
      <c r="N18" s="63"/>
    </row>
    <row r="19" spans="2:14" ht="15.6" x14ac:dyDescent="0.3">
      <c r="B19" s="64"/>
      <c r="C19" s="65"/>
      <c r="D19" s="27"/>
      <c r="E19" s="27"/>
      <c r="F19" s="27"/>
      <c r="G19" s="27"/>
      <c r="H19" s="67"/>
      <c r="I19" s="27"/>
      <c r="J19" s="27"/>
      <c r="K19" s="27"/>
      <c r="N19" s="63"/>
    </row>
    <row r="20" spans="2:14" ht="15.75" customHeight="1" x14ac:dyDescent="0.3"/>
    <row r="21" spans="2:14" ht="15.75" customHeight="1" x14ac:dyDescent="0.3"/>
    <row r="22" spans="2:14" ht="15.75" customHeight="1" x14ac:dyDescent="0.3"/>
    <row r="23" spans="2:14" ht="15.75" customHeight="1" x14ac:dyDescent="0.3"/>
    <row r="24" spans="2:14" ht="15.75" customHeight="1" x14ac:dyDescent="0.3"/>
    <row r="25" spans="2:14" ht="15.75" customHeight="1" x14ac:dyDescent="0.3"/>
    <row r="26" spans="2:14" ht="15.75" customHeight="1" x14ac:dyDescent="0.3"/>
    <row r="27" spans="2:14" ht="15.75" customHeight="1" x14ac:dyDescent="0.3"/>
    <row r="28" spans="2:14" ht="15.75" customHeight="1" x14ac:dyDescent="0.3"/>
    <row r="29" spans="2:14" ht="15.75" customHeight="1" x14ac:dyDescent="0.3"/>
    <row r="30" spans="2:14" ht="15.75" customHeight="1" x14ac:dyDescent="0.3"/>
    <row r="31" spans="2:14" ht="15.75" customHeight="1" x14ac:dyDescent="0.3"/>
    <row r="32" spans="2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</sheetData>
  <mergeCells count="2">
    <mergeCell ref="B1:K1"/>
    <mergeCell ref="B2:K2"/>
  </mergeCells>
  <pageMargins left="0.7" right="0.7" top="0.75" bottom="0.75" header="0" footer="0"/>
  <pageSetup paperSize="9" fitToWidth="0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8"/>
  <sheetViews>
    <sheetView topLeftCell="E1" zoomScale="66" workbookViewId="0">
      <selection activeCell="C8" sqref="C8"/>
    </sheetView>
  </sheetViews>
  <sheetFormatPr defaultColWidth="13" defaultRowHeight="15" customHeight="1" x14ac:dyDescent="0.3"/>
  <cols>
    <col min="1" max="1" width="16.44140625" customWidth="1"/>
    <col min="2" max="2" width="7.5546875" customWidth="1"/>
    <col min="3" max="3" width="23.77734375" customWidth="1"/>
    <col min="4" max="4" width="20.44140625" customWidth="1"/>
    <col min="5" max="5" width="16.44140625" customWidth="1"/>
    <col min="6" max="6" width="13.21875" customWidth="1"/>
    <col min="7" max="7" width="11.109375" customWidth="1"/>
    <col min="8" max="8" width="10.77734375" customWidth="1"/>
    <col min="9" max="9" width="11.5546875" customWidth="1"/>
    <col min="10" max="26" width="8.77734375" customWidth="1"/>
  </cols>
  <sheetData>
    <row r="1" spans="1:19" ht="14.4" x14ac:dyDescent="0.3">
      <c r="B1" s="113" t="s">
        <v>324</v>
      </c>
      <c r="C1" s="114"/>
      <c r="D1" s="114"/>
      <c r="E1" s="114"/>
      <c r="F1" s="114"/>
      <c r="G1" s="114"/>
      <c r="H1" s="114"/>
      <c r="I1" s="114"/>
      <c r="J1" s="3"/>
      <c r="K1" s="3"/>
      <c r="L1" s="3"/>
      <c r="M1" s="3"/>
    </row>
    <row r="2" spans="1:19" ht="15.6" x14ac:dyDescent="0.3">
      <c r="B2" s="113" t="s">
        <v>278</v>
      </c>
      <c r="C2" s="114"/>
      <c r="D2" s="114"/>
      <c r="E2" s="114"/>
      <c r="F2" s="114"/>
      <c r="G2" s="114"/>
      <c r="H2" s="114"/>
      <c r="I2" s="114"/>
      <c r="J2" s="3"/>
      <c r="K2" s="3"/>
      <c r="L2" s="3"/>
      <c r="M2" s="33"/>
      <c r="N2" s="33"/>
      <c r="O2" s="33"/>
      <c r="P2" s="33"/>
      <c r="Q2" s="33"/>
      <c r="R2" s="33"/>
    </row>
    <row r="3" spans="1:19" ht="15.6" x14ac:dyDescent="0.3">
      <c r="S3" s="34"/>
    </row>
    <row r="4" spans="1:19" ht="28.8" x14ac:dyDescent="0.3">
      <c r="A4" s="68" t="s">
        <v>3</v>
      </c>
      <c r="B4" s="61" t="s">
        <v>4</v>
      </c>
      <c r="C4" s="36" t="s">
        <v>5</v>
      </c>
      <c r="D4" s="36" t="s">
        <v>255</v>
      </c>
      <c r="E4" s="36" t="s">
        <v>256</v>
      </c>
      <c r="F4" s="36" t="s">
        <v>258</v>
      </c>
      <c r="G4" s="36" t="s">
        <v>259</v>
      </c>
      <c r="H4" s="36" t="s">
        <v>260</v>
      </c>
      <c r="I4" s="36" t="s">
        <v>275</v>
      </c>
      <c r="S4" s="34"/>
    </row>
    <row r="5" spans="1:19" ht="15.6" x14ac:dyDescent="0.3">
      <c r="A5" s="45" t="str">
        <f>HR!A5</f>
        <v>KAHUTA</v>
      </c>
      <c r="B5" s="64">
        <v>1</v>
      </c>
      <c r="C5" s="23" t="s">
        <v>17</v>
      </c>
      <c r="D5" s="24" t="s">
        <v>325</v>
      </c>
      <c r="E5" s="24">
        <v>2020</v>
      </c>
      <c r="F5" s="24" t="s">
        <v>272</v>
      </c>
      <c r="G5" s="24">
        <v>2</v>
      </c>
      <c r="H5" s="24" t="s">
        <v>326</v>
      </c>
      <c r="I5" s="24"/>
      <c r="R5" s="34"/>
    </row>
    <row r="6" spans="1:19" ht="15.6" x14ac:dyDescent="0.3">
      <c r="A6" s="45" t="str">
        <f>HR!A6</f>
        <v>KAHUTA</v>
      </c>
      <c r="B6" s="64">
        <v>2</v>
      </c>
      <c r="C6" s="23" t="s">
        <v>20</v>
      </c>
      <c r="D6" s="24" t="s">
        <v>325</v>
      </c>
      <c r="E6" s="24">
        <v>2020</v>
      </c>
      <c r="F6" s="24" t="s">
        <v>272</v>
      </c>
      <c r="G6" s="24">
        <v>2</v>
      </c>
      <c r="H6" s="24" t="s">
        <v>326</v>
      </c>
      <c r="I6" s="24"/>
      <c r="R6" s="42"/>
    </row>
    <row r="7" spans="1:19" ht="15.6" x14ac:dyDescent="0.3">
      <c r="A7" s="45" t="str">
        <f>HR!A7</f>
        <v>KAHUTA</v>
      </c>
      <c r="B7" s="64">
        <v>3</v>
      </c>
      <c r="C7" s="23" t="s">
        <v>22</v>
      </c>
      <c r="D7" s="24" t="s">
        <v>325</v>
      </c>
      <c r="E7" s="24">
        <v>2020</v>
      </c>
      <c r="F7" s="24" t="s">
        <v>272</v>
      </c>
      <c r="G7" s="24">
        <v>2</v>
      </c>
      <c r="H7" s="24" t="s">
        <v>326</v>
      </c>
      <c r="I7" s="24"/>
      <c r="R7" s="42"/>
    </row>
    <row r="8" spans="1:19" ht="15.6" x14ac:dyDescent="0.3">
      <c r="A8" s="45" t="str">
        <f>HR!A8</f>
        <v>KAHUTA</v>
      </c>
      <c r="B8" s="64">
        <v>4</v>
      </c>
      <c r="C8" s="23" t="s">
        <v>24</v>
      </c>
      <c r="D8" s="24" t="s">
        <v>325</v>
      </c>
      <c r="E8" s="24">
        <v>2020</v>
      </c>
      <c r="F8" s="24" t="s">
        <v>272</v>
      </c>
      <c r="G8" s="24">
        <v>2</v>
      </c>
      <c r="H8" s="24" t="s">
        <v>326</v>
      </c>
      <c r="I8" s="24"/>
      <c r="R8" s="42"/>
    </row>
    <row r="9" spans="1:19" ht="15.6" x14ac:dyDescent="0.3">
      <c r="A9" s="45" t="str">
        <f>HR!A9</f>
        <v>KAHUTA</v>
      </c>
      <c r="B9" s="64">
        <v>5</v>
      </c>
      <c r="C9" s="23" t="s">
        <v>26</v>
      </c>
      <c r="D9" s="24" t="s">
        <v>325</v>
      </c>
      <c r="E9" s="24">
        <v>2020</v>
      </c>
      <c r="F9" s="24" t="s">
        <v>272</v>
      </c>
      <c r="G9" s="24">
        <v>2</v>
      </c>
      <c r="H9" s="24" t="s">
        <v>326</v>
      </c>
      <c r="I9" s="24"/>
      <c r="R9" s="42"/>
    </row>
    <row r="10" spans="1:19" ht="15.6" x14ac:dyDescent="0.3">
      <c r="A10" s="45" t="str">
        <f>HR!A10</f>
        <v>KAHUTA</v>
      </c>
      <c r="B10" s="64">
        <v>6</v>
      </c>
      <c r="C10" s="23" t="s">
        <v>29</v>
      </c>
      <c r="D10" s="24" t="s">
        <v>325</v>
      </c>
      <c r="E10" s="24">
        <v>2020</v>
      </c>
      <c r="F10" s="24" t="s">
        <v>272</v>
      </c>
      <c r="G10" s="24">
        <v>2</v>
      </c>
      <c r="H10" s="24" t="s">
        <v>326</v>
      </c>
      <c r="I10" s="24"/>
      <c r="R10" s="42"/>
    </row>
    <row r="11" spans="1:19" ht="15.6" x14ac:dyDescent="0.3">
      <c r="A11" s="45" t="s">
        <v>270</v>
      </c>
      <c r="B11" s="64">
        <v>7</v>
      </c>
      <c r="C11" s="23" t="s">
        <v>31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/>
      <c r="R11" s="42"/>
    </row>
    <row r="12" spans="1:19" ht="15.6" x14ac:dyDescent="0.3">
      <c r="A12" s="45" t="str">
        <f>HR!A12</f>
        <v>KAHUTA</v>
      </c>
      <c r="B12" s="64">
        <v>8</v>
      </c>
      <c r="C12" s="23" t="s">
        <v>32</v>
      </c>
      <c r="D12" s="24" t="s">
        <v>325</v>
      </c>
      <c r="E12" s="24">
        <v>2020</v>
      </c>
      <c r="F12" s="24" t="s">
        <v>272</v>
      </c>
      <c r="G12" s="24">
        <v>2</v>
      </c>
      <c r="H12" s="24" t="s">
        <v>326</v>
      </c>
      <c r="I12" s="24"/>
      <c r="R12" s="42"/>
    </row>
    <row r="13" spans="1:19" ht="15.6" x14ac:dyDescent="0.3">
      <c r="A13" s="45" t="str">
        <f>HR!A13</f>
        <v>KAHUTA</v>
      </c>
      <c r="B13" s="64">
        <v>9</v>
      </c>
      <c r="C13" s="23" t="s">
        <v>44</v>
      </c>
      <c r="D13" s="24" t="s">
        <v>325</v>
      </c>
      <c r="E13" s="24">
        <v>2020</v>
      </c>
      <c r="F13" s="24" t="s">
        <v>272</v>
      </c>
      <c r="G13" s="24">
        <v>2</v>
      </c>
      <c r="H13" s="24" t="s">
        <v>326</v>
      </c>
      <c r="I13" s="24"/>
      <c r="R13" s="42"/>
    </row>
    <row r="14" spans="1:19" ht="15.6" x14ac:dyDescent="0.3">
      <c r="A14" s="45" t="str">
        <f>HR!A14</f>
        <v>KAHUTA</v>
      </c>
      <c r="B14" s="64">
        <v>10</v>
      </c>
      <c r="C14" s="23" t="s">
        <v>35</v>
      </c>
      <c r="D14" s="24" t="s">
        <v>325</v>
      </c>
      <c r="E14" s="24">
        <v>2020</v>
      </c>
      <c r="F14" s="24" t="s">
        <v>272</v>
      </c>
      <c r="G14" s="24">
        <v>2</v>
      </c>
      <c r="H14" s="24" t="s">
        <v>326</v>
      </c>
      <c r="I14" s="24"/>
      <c r="R14" s="42"/>
    </row>
    <row r="15" spans="1:19" ht="14.4" x14ac:dyDescent="0.3">
      <c r="A15" s="45" t="str">
        <f>HR!A15</f>
        <v>KAHUTA</v>
      </c>
      <c r="B15" s="64">
        <v>11</v>
      </c>
      <c r="C15" s="23" t="s">
        <v>36</v>
      </c>
      <c r="D15" s="24" t="s">
        <v>325</v>
      </c>
      <c r="E15" s="24">
        <v>2020</v>
      </c>
      <c r="F15" s="24" t="s">
        <v>272</v>
      </c>
      <c r="G15" s="24">
        <v>2</v>
      </c>
      <c r="H15" s="24" t="s">
        <v>326</v>
      </c>
      <c r="I15" s="24"/>
    </row>
    <row r="16" spans="1:19" ht="14.4" x14ac:dyDescent="0.3">
      <c r="A16" s="45" t="str">
        <f>HR!A16</f>
        <v>KAHUTA</v>
      </c>
      <c r="B16" s="64">
        <v>12</v>
      </c>
      <c r="C16" s="23" t="s">
        <v>38</v>
      </c>
      <c r="D16" s="24" t="s">
        <v>325</v>
      </c>
      <c r="E16" s="24">
        <v>2020</v>
      </c>
      <c r="F16" s="24" t="s">
        <v>272</v>
      </c>
      <c r="G16" s="24">
        <v>2</v>
      </c>
      <c r="H16" s="24" t="s">
        <v>326</v>
      </c>
      <c r="I16" s="24"/>
    </row>
    <row r="17" spans="1:9" ht="14.4" x14ac:dyDescent="0.3">
      <c r="A17" s="45" t="str">
        <f>HR!A17</f>
        <v>KAHUTA</v>
      </c>
      <c r="B17" s="64">
        <v>13</v>
      </c>
      <c r="C17" s="23" t="s">
        <v>40</v>
      </c>
      <c r="D17" s="24" t="s">
        <v>325</v>
      </c>
      <c r="E17" s="24">
        <v>2020</v>
      </c>
      <c r="F17" s="24" t="s">
        <v>272</v>
      </c>
      <c r="G17" s="24">
        <v>2</v>
      </c>
      <c r="H17" s="24" t="s">
        <v>326</v>
      </c>
      <c r="I17" s="24"/>
    </row>
    <row r="18" spans="1:9" ht="14.4" x14ac:dyDescent="0.3">
      <c r="A18" s="45" t="str">
        <f>HR!A18</f>
        <v>KAHUTA</v>
      </c>
      <c r="B18" s="64">
        <v>14</v>
      </c>
      <c r="C18" s="23" t="s">
        <v>42</v>
      </c>
      <c r="D18" s="24" t="s">
        <v>325</v>
      </c>
      <c r="E18" s="24">
        <v>2020</v>
      </c>
      <c r="F18" s="24" t="s">
        <v>272</v>
      </c>
      <c r="G18" s="24">
        <v>2</v>
      </c>
      <c r="H18" s="24" t="s">
        <v>326</v>
      </c>
      <c r="I18" s="24"/>
    </row>
    <row r="19" spans="1:9" ht="14.4" x14ac:dyDescent="0.3">
      <c r="A19" s="45"/>
      <c r="B19" s="64"/>
      <c r="C19" s="23"/>
      <c r="D19" s="24"/>
      <c r="E19" s="24"/>
      <c r="F19" s="24"/>
      <c r="G19" s="24"/>
      <c r="H19" s="24"/>
      <c r="I19" s="24"/>
    </row>
    <row r="20" spans="1:9" ht="15.75" customHeight="1" x14ac:dyDescent="0.3"/>
    <row r="21" spans="1:9" ht="15.75" customHeight="1" x14ac:dyDescent="0.3"/>
    <row r="22" spans="1:9" ht="15.75" customHeight="1" x14ac:dyDescent="0.3"/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</sheetData>
  <mergeCells count="2">
    <mergeCell ref="B1:I1"/>
    <mergeCell ref="B2:I2"/>
  </mergeCells>
  <pageMargins left="0.7" right="0.7" top="0.75" bottom="0.75" header="0" footer="0"/>
  <pageSetup paperSize="9" fitToWidth="0" fitToHeight="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53"/>
  <sheetViews>
    <sheetView zoomScale="55" workbookViewId="0">
      <selection activeCell="D5" sqref="D5"/>
    </sheetView>
  </sheetViews>
  <sheetFormatPr defaultColWidth="13" defaultRowHeight="15" customHeight="1" x14ac:dyDescent="0.3"/>
  <cols>
    <col min="1" max="1" width="8.77734375" customWidth="1"/>
    <col min="2" max="2" width="7.5546875" customWidth="1"/>
    <col min="3" max="3" width="23.77734375" customWidth="1"/>
    <col min="4" max="4" width="11.109375" customWidth="1"/>
    <col min="5" max="5" width="11.5546875" customWidth="1"/>
    <col min="6" max="26" width="8.77734375" customWidth="1"/>
  </cols>
  <sheetData>
    <row r="1" spans="2:15" ht="14.4" x14ac:dyDescent="0.3">
      <c r="B1" s="120" t="s">
        <v>327</v>
      </c>
      <c r="C1" s="116"/>
      <c r="D1" s="116"/>
      <c r="E1" s="117"/>
      <c r="F1" s="3"/>
      <c r="G1" s="3"/>
      <c r="H1" s="3"/>
      <c r="I1" s="3"/>
    </row>
    <row r="2" spans="2:15" ht="15.6" x14ac:dyDescent="0.3">
      <c r="B2" s="120" t="s">
        <v>278</v>
      </c>
      <c r="C2" s="116"/>
      <c r="D2" s="116"/>
      <c r="E2" s="117"/>
      <c r="F2" s="3"/>
      <c r="G2" s="3"/>
      <c r="H2" s="3"/>
      <c r="I2" s="33"/>
      <c r="J2" s="33"/>
      <c r="K2" s="33"/>
      <c r="L2" s="33"/>
      <c r="M2" s="33"/>
      <c r="N2" s="33"/>
    </row>
    <row r="3" spans="2:15" ht="15.6" x14ac:dyDescent="0.3">
      <c r="B3" s="21"/>
      <c r="C3" s="21"/>
      <c r="D3" s="21"/>
      <c r="E3" s="21"/>
      <c r="O3" s="34"/>
    </row>
    <row r="4" spans="2:15" ht="28.8" x14ac:dyDescent="0.3">
      <c r="B4" s="35" t="s">
        <v>4</v>
      </c>
      <c r="C4" s="36" t="s">
        <v>5</v>
      </c>
      <c r="D4" s="36" t="s">
        <v>259</v>
      </c>
      <c r="E4" s="36" t="s">
        <v>275</v>
      </c>
      <c r="O4" s="34"/>
    </row>
    <row r="5" spans="2:15" ht="15.6" x14ac:dyDescent="0.3">
      <c r="B5" s="38">
        <v>1</v>
      </c>
      <c r="C5" s="44" t="s">
        <v>17</v>
      </c>
      <c r="D5" s="24">
        <v>16</v>
      </c>
      <c r="E5" s="24">
        <v>4</v>
      </c>
      <c r="O5" s="34"/>
    </row>
    <row r="6" spans="2:15" ht="15.6" x14ac:dyDescent="0.3">
      <c r="B6" s="38">
        <v>2</v>
      </c>
      <c r="C6" s="44" t="s">
        <v>20</v>
      </c>
      <c r="D6" s="24">
        <v>16</v>
      </c>
      <c r="E6" s="24">
        <v>4</v>
      </c>
      <c r="O6" s="42"/>
    </row>
    <row r="7" spans="2:15" ht="15.6" x14ac:dyDescent="0.3">
      <c r="B7" s="38">
        <v>3</v>
      </c>
      <c r="C7" s="44" t="s">
        <v>22</v>
      </c>
      <c r="D7" s="24">
        <v>16</v>
      </c>
      <c r="E7" s="24">
        <v>4</v>
      </c>
      <c r="O7" s="42"/>
    </row>
    <row r="8" spans="2:15" ht="15.6" x14ac:dyDescent="0.3">
      <c r="B8" s="38">
        <v>4</v>
      </c>
      <c r="C8" s="44" t="s">
        <v>24</v>
      </c>
      <c r="D8" s="24">
        <v>16</v>
      </c>
      <c r="E8" s="24">
        <v>4</v>
      </c>
      <c r="O8" s="42"/>
    </row>
    <row r="9" spans="2:15" ht="15.6" x14ac:dyDescent="0.3">
      <c r="B9" s="38">
        <v>5</v>
      </c>
      <c r="C9" s="44" t="s">
        <v>26</v>
      </c>
      <c r="D9" s="24">
        <v>16</v>
      </c>
      <c r="E9" s="24">
        <v>4</v>
      </c>
      <c r="O9" s="42"/>
    </row>
    <row r="10" spans="2:15" ht="15.6" x14ac:dyDescent="0.3">
      <c r="B10" s="38">
        <v>6</v>
      </c>
      <c r="C10" s="44" t="s">
        <v>29</v>
      </c>
      <c r="D10" s="24">
        <v>16</v>
      </c>
      <c r="E10" s="24">
        <v>4</v>
      </c>
      <c r="O10" s="42"/>
    </row>
    <row r="11" spans="2:15" ht="15.6" x14ac:dyDescent="0.3">
      <c r="B11" s="38">
        <v>7</v>
      </c>
      <c r="C11" s="44" t="s">
        <v>31</v>
      </c>
      <c r="D11" s="24">
        <v>0</v>
      </c>
      <c r="E11" s="24">
        <v>20</v>
      </c>
      <c r="O11" s="42"/>
    </row>
    <row r="12" spans="2:15" ht="15.6" x14ac:dyDescent="0.3">
      <c r="B12" s="38">
        <v>8</v>
      </c>
      <c r="C12" s="44" t="s">
        <v>32</v>
      </c>
      <c r="D12" s="24">
        <v>16</v>
      </c>
      <c r="E12" s="24">
        <v>4</v>
      </c>
      <c r="O12" s="42"/>
    </row>
    <row r="13" spans="2:15" ht="15.6" x14ac:dyDescent="0.3">
      <c r="B13" s="38">
        <v>9</v>
      </c>
      <c r="C13" s="44" t="s">
        <v>44</v>
      </c>
      <c r="D13" s="24">
        <v>16</v>
      </c>
      <c r="E13" s="24">
        <v>4</v>
      </c>
      <c r="O13" s="42"/>
    </row>
    <row r="14" spans="2:15" ht="15.6" x14ac:dyDescent="0.3">
      <c r="B14" s="38">
        <v>10</v>
      </c>
      <c r="C14" s="44" t="s">
        <v>35</v>
      </c>
      <c r="D14" s="24">
        <v>16</v>
      </c>
      <c r="E14" s="24">
        <v>4</v>
      </c>
      <c r="O14" s="42"/>
    </row>
    <row r="15" spans="2:15" ht="14.4" x14ac:dyDescent="0.3">
      <c r="B15" s="38">
        <v>11</v>
      </c>
      <c r="C15" s="44" t="s">
        <v>36</v>
      </c>
      <c r="D15" s="24">
        <v>16</v>
      </c>
      <c r="E15" s="24">
        <v>4</v>
      </c>
    </row>
    <row r="16" spans="2:15" ht="14.4" x14ac:dyDescent="0.3">
      <c r="B16" s="38">
        <v>12</v>
      </c>
      <c r="C16" s="44" t="s">
        <v>38</v>
      </c>
      <c r="D16" s="24">
        <v>16</v>
      </c>
      <c r="E16" s="24">
        <v>4</v>
      </c>
    </row>
    <row r="17" spans="2:5" ht="14.4" x14ac:dyDescent="0.3">
      <c r="B17" s="38">
        <v>13</v>
      </c>
      <c r="C17" s="44" t="s">
        <v>40</v>
      </c>
      <c r="D17" s="24">
        <v>16</v>
      </c>
      <c r="E17" s="24">
        <v>4</v>
      </c>
    </row>
    <row r="18" spans="2:5" ht="14.4" x14ac:dyDescent="0.3">
      <c r="B18" s="38">
        <v>14</v>
      </c>
      <c r="C18" s="44" t="s">
        <v>42</v>
      </c>
      <c r="D18" s="24">
        <v>16</v>
      </c>
      <c r="E18" s="24">
        <v>4</v>
      </c>
    </row>
    <row r="19" spans="2:5" ht="14.4" x14ac:dyDescent="0.3">
      <c r="B19" s="38"/>
      <c r="C19" s="44"/>
      <c r="D19" s="24"/>
      <c r="E19" s="24"/>
    </row>
    <row r="20" spans="2:5" ht="15.75" customHeight="1" x14ac:dyDescent="0.3"/>
    <row r="21" spans="2:5" ht="15.75" customHeight="1" x14ac:dyDescent="0.3"/>
    <row r="22" spans="2:5" ht="15.75" customHeight="1" x14ac:dyDescent="0.3"/>
    <row r="23" spans="2:5" ht="15.75" customHeight="1" x14ac:dyDescent="0.3"/>
    <row r="24" spans="2:5" ht="15.75" customHeight="1" x14ac:dyDescent="0.3"/>
    <row r="25" spans="2:5" ht="15.75" customHeight="1" x14ac:dyDescent="0.3"/>
    <row r="26" spans="2:5" ht="15.75" customHeight="1" x14ac:dyDescent="0.3"/>
    <row r="27" spans="2:5" ht="15.75" customHeight="1" x14ac:dyDescent="0.3"/>
    <row r="28" spans="2:5" ht="15.75" customHeight="1" x14ac:dyDescent="0.3"/>
    <row r="29" spans="2:5" ht="15.75" customHeight="1" x14ac:dyDescent="0.3"/>
    <row r="30" spans="2:5" ht="15.75" customHeight="1" x14ac:dyDescent="0.3"/>
    <row r="31" spans="2:5" ht="15.75" customHeight="1" x14ac:dyDescent="0.3"/>
    <row r="32" spans="2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</sheetData>
  <mergeCells count="2">
    <mergeCell ref="B1:E1"/>
    <mergeCell ref="B2:E2"/>
  </mergeCells>
  <pageMargins left="0.7" right="0.7" top="0.75" bottom="0.75" header="0" footer="0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Demographics</vt:lpstr>
      <vt:lpstr>HR</vt:lpstr>
      <vt:lpstr>CC ILR</vt:lpstr>
      <vt:lpstr>CC Freezer</vt:lpstr>
      <vt:lpstr>Voltage Stabilizer</vt:lpstr>
      <vt:lpstr>Android-Tab</vt:lpstr>
      <vt:lpstr>Motor bike</vt:lpstr>
      <vt:lpstr>CC Cold Box</vt:lpstr>
      <vt:lpstr>CC Ice Packs</vt:lpstr>
      <vt:lpstr>CC Vaccine Carrier</vt:lpstr>
      <vt:lpstr>Generator</vt:lpstr>
      <vt:lpstr>Solar Power</vt:lpstr>
      <vt:lpstr>UCwise Situation Analysis</vt:lpstr>
      <vt:lpstr>Session Calculation</vt:lpstr>
      <vt:lpstr>Vaccines</vt:lpstr>
      <vt:lpstr>Syringe equipment</vt:lpstr>
      <vt:lpstr>Supervision plan</vt:lpstr>
      <vt:lpstr>Waste Disposal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FRIENDS</dc:creator>
  <cp:lastModifiedBy>sheikh</cp:lastModifiedBy>
  <dcterms:created xsi:type="dcterms:W3CDTF">2023-05-13T14:28:25Z</dcterms:created>
  <dcterms:modified xsi:type="dcterms:W3CDTF">2025-01-09T07:54:29Z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6a95c90e9cfc474bbe94a60354652963</vt:lpwstr>
  </property>
</Properties>
</file>