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drawings/drawing4.xml" ContentType="application/vnd.openxmlformats-officedocument.drawing+xml"/>
  <Override PartName="/xl/pivotTables/pivotTable6.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defaultThemeVersion="166925"/>
  <mc:AlternateContent xmlns:mc="http://schemas.openxmlformats.org/markup-compatibility/2006">
    <mc:Choice Requires="x15">
      <x15ac:absPath xmlns:x15ac="http://schemas.microsoft.com/office/spreadsheetml/2010/11/ac" url="C:\Users\M K I Z A\Desktop\"/>
    </mc:Choice>
  </mc:AlternateContent>
  <xr:revisionPtr revIDLastSave="0" documentId="13_ncr:1_{12B84454-1503-4248-B006-BA5E0553FE61}" xr6:coauthVersionLast="36" xr6:coauthVersionMax="36" xr10:uidLastSave="{00000000-0000-0000-0000-000000000000}"/>
  <bookViews>
    <workbookView xWindow="0" yWindow="0" windowWidth="20490" windowHeight="7830" activeTab="8" xr2:uid="{9F5DA27F-EF5B-46AA-9CEB-DA9015C446F5}"/>
  </bookViews>
  <sheets>
    <sheet name="DATA" sheetId="1" r:id="rId1"/>
    <sheet name="1" sheetId="2" r:id="rId2"/>
    <sheet name="2" sheetId="4" r:id="rId3"/>
    <sheet name="3" sheetId="5" r:id="rId4"/>
    <sheet name="4" sheetId="6" r:id="rId5"/>
    <sheet name="5" sheetId="7" r:id="rId6"/>
    <sheet name="6" sheetId="8" r:id="rId7"/>
    <sheet name="7" sheetId="9" r:id="rId8"/>
    <sheet name="8" sheetId="10" r:id="rId9"/>
    <sheet name="9" sheetId="11" r:id="rId10"/>
    <sheet name="10" sheetId="12" r:id="rId11"/>
  </sheets>
  <definedNames>
    <definedName name="_xlnm._FilterDatabase" localSheetId="3" hidden="1">'3'!$B$7:$E$13</definedName>
    <definedName name="_xlnm._FilterDatabase" localSheetId="6" hidden="1">'6'!$A$4:$E$4</definedName>
    <definedName name="_xlchart.v1.0" hidden="1">'6'!$B$4:$B$305</definedName>
    <definedName name="_xlchart.v1.1" hidden="1">'6'!$D$1:$D$3</definedName>
    <definedName name="_xlchart.v1.2" hidden="1">'6'!$D$4:$D$305</definedName>
    <definedName name="Slicer_Geography">#N/A</definedName>
    <definedName name="Slicer_Geography1">#N/A</definedName>
    <definedName name="Slicer_Sales_Person">#N/A</definedName>
    <definedName name="Slicer_Sales_Person1">#N/A</definedName>
  </definedNames>
  <calcPr calcId="191029"/>
  <pivotCaches>
    <pivotCache cacheId="12" r:id="rId12"/>
  </pivotCaches>
  <extLs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0" i="11" l="1"/>
  <c r="J19" i="11"/>
  <c r="J18" i="11"/>
  <c r="J17" i="11"/>
  <c r="J16" i="11"/>
  <c r="J15" i="11"/>
  <c r="J14" i="11"/>
  <c r="J13" i="11"/>
  <c r="J12" i="11"/>
  <c r="J11" i="11"/>
  <c r="I20" i="11"/>
  <c r="K20" i="11" s="1"/>
  <c r="I19" i="11"/>
  <c r="K19" i="11" s="1"/>
  <c r="I18" i="11"/>
  <c r="K18" i="11" s="1"/>
  <c r="I17" i="11"/>
  <c r="K17" i="11" s="1"/>
  <c r="I16" i="11"/>
  <c r="K16" i="11" s="1"/>
  <c r="I15" i="11"/>
  <c r="K15" i="11" s="1"/>
  <c r="I14" i="11"/>
  <c r="K14" i="11" s="1"/>
  <c r="I12" i="11"/>
  <c r="K12" i="11" s="1"/>
  <c r="I13" i="11"/>
  <c r="K13" i="11" s="1"/>
  <c r="I11" i="11"/>
  <c r="K11" i="11" s="1"/>
  <c r="D15" i="11" l="1"/>
  <c r="D13" i="11"/>
  <c r="D12" i="11"/>
  <c r="C15" i="11"/>
  <c r="C13" i="11"/>
  <c r="C12" i="11"/>
  <c r="C9" i="11"/>
  <c r="D14" i="11" l="1"/>
  <c r="C14" i="11"/>
  <c r="E9" i="5" l="1"/>
  <c r="E10" i="5"/>
  <c r="E11" i="5"/>
  <c r="E12" i="5"/>
  <c r="E13" i="5"/>
  <c r="C9" i="5"/>
  <c r="C10" i="5"/>
  <c r="C11" i="5"/>
  <c r="C12" i="5"/>
  <c r="C13" i="5"/>
  <c r="E8" i="5"/>
  <c r="C8" i="5"/>
  <c r="C17" i="2"/>
  <c r="C16" i="2"/>
  <c r="B17" i="2"/>
  <c r="B16" i="2"/>
  <c r="C11" i="2" l="1"/>
  <c r="C8" i="2"/>
  <c r="C7" i="2"/>
  <c r="C6" i="2"/>
  <c r="B8" i="2"/>
  <c r="B7" i="2"/>
  <c r="B6" i="2"/>
  <c r="C5" i="2"/>
  <c r="B5" i="2"/>
  <c r="C9" i="2" l="1"/>
  <c r="B9" i="2"/>
</calcChain>
</file>

<file path=xl/sharedStrings.xml><?xml version="1.0" encoding="utf-8"?>
<sst xmlns="http://schemas.openxmlformats.org/spreadsheetml/2006/main" count="2909" uniqueCount="100">
  <si>
    <t>Sales Person</t>
  </si>
  <si>
    <t>Geography</t>
  </si>
  <si>
    <t>Product</t>
  </si>
  <si>
    <t>Amount</t>
  </si>
  <si>
    <t>Units</t>
  </si>
  <si>
    <t>Cost per unit</t>
  </si>
  <si>
    <t>Cost</t>
  </si>
  <si>
    <t>Questions</t>
  </si>
  <si>
    <t>Ram Mahesh</t>
  </si>
  <si>
    <t>New Zealand</t>
  </si>
  <si>
    <t>70% Dark Bites</t>
  </si>
  <si>
    <t>Quick statistics</t>
  </si>
  <si>
    <t>Milk Bars</t>
  </si>
  <si>
    <t>Brien Boise</t>
  </si>
  <si>
    <t>USA</t>
  </si>
  <si>
    <t>Choco Coated Almonds</t>
  </si>
  <si>
    <t>Exploratory Data Analysis (EDA) with CF</t>
  </si>
  <si>
    <t>50% Dark Bites</t>
  </si>
  <si>
    <t>Husein Augar</t>
  </si>
  <si>
    <t>Almond Choco</t>
  </si>
  <si>
    <t>Sales by country (with formulas)</t>
  </si>
  <si>
    <t>Carla Molina</t>
  </si>
  <si>
    <t>Canada</t>
  </si>
  <si>
    <t>Drinking Coco</t>
  </si>
  <si>
    <t>Sales by country (with pivots)</t>
  </si>
  <si>
    <t>Raspberry Choco</t>
  </si>
  <si>
    <t>Curtice Advani</t>
  </si>
  <si>
    <t>UK</t>
  </si>
  <si>
    <t>White Choc</t>
  </si>
  <si>
    <t>Top 5 products by $ per unit</t>
  </si>
  <si>
    <t>Mint Chip Choco</t>
  </si>
  <si>
    <t>Peanut Butter Cubes</t>
  </si>
  <si>
    <t>Are there any anomalies in the data?</t>
  </si>
  <si>
    <t>Eclairs</t>
  </si>
  <si>
    <t>Australia</t>
  </si>
  <si>
    <t>Smooth Sliky Salty</t>
  </si>
  <si>
    <t>Best Sales person by country</t>
  </si>
  <si>
    <t>After Nines</t>
  </si>
  <si>
    <t>Profits by product (using products table)</t>
  </si>
  <si>
    <t>99% Dark &amp; Pure</t>
  </si>
  <si>
    <t>Ches Bonnell</t>
  </si>
  <si>
    <t>Dynamic country-level Sales Report</t>
  </si>
  <si>
    <t>Orange Choco</t>
  </si>
  <si>
    <t>Gigi Bohling</t>
  </si>
  <si>
    <t>Which products to discontinue?</t>
  </si>
  <si>
    <t>Spicy Special Slims</t>
  </si>
  <si>
    <t>Barr Faughny</t>
  </si>
  <si>
    <t>Gunar Cockshoot</t>
  </si>
  <si>
    <t>Fruit &amp; Nut Bars</t>
  </si>
  <si>
    <t>85% Dark Bars</t>
  </si>
  <si>
    <t>India</t>
  </si>
  <si>
    <t>Baker's Choco Chips</t>
  </si>
  <si>
    <t>Manuka Honey Choco</t>
  </si>
  <si>
    <t>Organic Choco Syrup</t>
  </si>
  <si>
    <t>Caramel Stuffed Bars</t>
  </si>
  <si>
    <t>Oby Sorrel</t>
  </si>
  <si>
    <t>AMOUNT</t>
  </si>
  <si>
    <t>UNITS</t>
  </si>
  <si>
    <t xml:space="preserve">Average </t>
  </si>
  <si>
    <t>Median</t>
  </si>
  <si>
    <t>Max</t>
  </si>
  <si>
    <t>Min</t>
  </si>
  <si>
    <t>DISTINCT COUNT OF PRODUCT</t>
  </si>
  <si>
    <t>Range</t>
  </si>
  <si>
    <t>1ST Quartile</t>
  </si>
  <si>
    <t>3RD Quartile</t>
  </si>
  <si>
    <t>unique product</t>
  </si>
  <si>
    <t xml:space="preserve">Threshold </t>
  </si>
  <si>
    <t>1.QUICK STATISTICS</t>
  </si>
  <si>
    <t>2.EXPLANATORY DATA ANALYSIS (EDA)</t>
  </si>
  <si>
    <t>3.SALES BY COUNTRY( WITH FORMULAS)</t>
  </si>
  <si>
    <t xml:space="preserve">Country </t>
  </si>
  <si>
    <t>4.SALES BY COUNTRY WITH PIVOT TABLES</t>
  </si>
  <si>
    <t>Row Labels</t>
  </si>
  <si>
    <t>Grand Total</t>
  </si>
  <si>
    <t>Sum of Amount</t>
  </si>
  <si>
    <t>Sum of Units</t>
  </si>
  <si>
    <t>TOP 5 PRODUCT BY DOLLAR PER UNIT</t>
  </si>
  <si>
    <t>Sum of Amount2</t>
  </si>
  <si>
    <t xml:space="preserve"> Sales per unit</t>
  </si>
  <si>
    <t>6.ARE THERE ANY ANOMALY IN THE DATA?</t>
  </si>
  <si>
    <t xml:space="preserve">ANOMALIES </t>
  </si>
  <si>
    <t>7.BEST SALES PERSON BY COUNTRY</t>
  </si>
  <si>
    <t>8.PROFITS BY PRODUCT (USING PRODUCT TABLE)</t>
  </si>
  <si>
    <t>Sum of Cost</t>
  </si>
  <si>
    <t>Sum of Total profit</t>
  </si>
  <si>
    <t>PICK A COUNTRY</t>
  </si>
  <si>
    <t>QUICK SUMMARY</t>
  </si>
  <si>
    <t>Number of transaction</t>
  </si>
  <si>
    <t xml:space="preserve">9.DYNAMIC COUNTRY -LEVEL SALES REPORT </t>
  </si>
  <si>
    <t>Total</t>
  </si>
  <si>
    <t>Average</t>
  </si>
  <si>
    <t>Sales</t>
  </si>
  <si>
    <t>Profit</t>
  </si>
  <si>
    <t>Quantity</t>
  </si>
  <si>
    <t>BY SALES PERSON</t>
  </si>
  <si>
    <t xml:space="preserve"> </t>
  </si>
  <si>
    <t>10.WHICH PRODUCTS TO DISCONTINUE?</t>
  </si>
  <si>
    <t>Sum of Profit per product</t>
  </si>
  <si>
    <t>Sum of profit percentages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</si>
</sst>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Ksh&quot;* #,##0.00_-;\-&quot;Ksh&quot;* #,##0.00_-;_-&quot;Ksh&quot;* &quot;-&quot;??_-;_-@_-"/>
    <numFmt numFmtId="43" formatCode="_-* #,##0.00_-;\-* #,##0.00_-;_-* &quot;-&quot;??_-;_-@_-"/>
    <numFmt numFmtId="164" formatCode="[$$-45C]#,##0.00"/>
    <numFmt numFmtId="165" formatCode="_-* #,##0_-;\-* #,##0_-;_-* &quot;-&quot;??_-;_-@_-"/>
    <numFmt numFmtId="166" formatCode="[$$-45C]#,##0;\-[$$-45C]#,##0"/>
  </numFmts>
  <fonts count="14" x14ac:knownFonts="1">
    <font>
      <sz val="11"/>
      <color theme="1"/>
      <name val="Calibri"/>
      <family val="2"/>
      <scheme val="minor"/>
    </font>
    <font>
      <b/>
      <sz val="11"/>
      <color theme="1"/>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
      <b/>
      <sz val="12"/>
      <color theme="1"/>
      <name val="Calibri"/>
      <family val="2"/>
      <scheme val="minor"/>
    </font>
    <font>
      <sz val="16"/>
      <color theme="1"/>
      <name val="Calibri"/>
      <family val="2"/>
      <scheme val="minor"/>
    </font>
    <font>
      <b/>
      <sz val="28"/>
      <color theme="1"/>
      <name val="Calibri"/>
      <family val="2"/>
      <scheme val="minor"/>
    </font>
    <font>
      <b/>
      <sz val="36"/>
      <color theme="1"/>
      <name val="Calibri"/>
      <family val="2"/>
      <scheme val="minor"/>
    </font>
    <font>
      <b/>
      <sz val="26"/>
      <color theme="1"/>
      <name val="Calibri"/>
      <family val="2"/>
      <scheme val="minor"/>
    </font>
    <font>
      <b/>
      <sz val="11"/>
      <color theme="0"/>
      <name val="Calibri"/>
      <family val="2"/>
      <scheme val="minor"/>
    </font>
    <font>
      <sz val="11"/>
      <color theme="1"/>
      <name val="Calibri"/>
      <family val="2"/>
      <scheme val="minor"/>
    </font>
    <font>
      <b/>
      <sz val="16"/>
      <color theme="0"/>
      <name val="Calibri"/>
      <family val="2"/>
      <scheme val="minor"/>
    </font>
    <font>
      <sz val="12"/>
      <color theme="1"/>
      <name val="Calibri"/>
      <family val="2"/>
      <scheme val="minor"/>
    </font>
  </fonts>
  <fills count="12">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theme="1"/>
        <bgColor indexed="64"/>
      </patternFill>
    </fill>
    <fill>
      <patternFill patternType="solid">
        <fgColor theme="3" tint="0.79998168889431442"/>
        <bgColor indexed="64"/>
      </patternFill>
    </fill>
    <fill>
      <patternFill patternType="solid">
        <fgColor theme="4" tint="0.79998168889431442"/>
        <bgColor theme="4" tint="0.79998168889431442"/>
      </patternFill>
    </fill>
    <fill>
      <patternFill patternType="solid">
        <fgColor theme="4"/>
        <bgColor theme="4"/>
      </patternFill>
    </fill>
    <fill>
      <patternFill patternType="solid">
        <fgColor theme="7" tint="0.39997558519241921"/>
        <bgColor indexed="64"/>
      </patternFill>
    </fill>
    <fill>
      <patternFill patternType="solid">
        <fgColor theme="7" tint="0.59999389629810485"/>
        <bgColor indexed="64"/>
      </patternFill>
    </fill>
    <fill>
      <patternFill patternType="solid">
        <fgColor rgb="FF92D050"/>
        <bgColor indexed="64"/>
      </patternFill>
    </fill>
    <fill>
      <patternFill patternType="solid">
        <fgColor theme="0" tint="-4.9989318521683403E-2"/>
        <bgColor indexed="64"/>
      </patternFill>
    </fill>
  </fills>
  <borders count="9">
    <border>
      <left/>
      <right/>
      <top/>
      <bottom/>
      <diagonal/>
    </border>
    <border>
      <left/>
      <right/>
      <top style="dotted">
        <color theme="0" tint="-0.24994659260841701"/>
      </top>
      <bottom style="dotted">
        <color theme="0" tint="-0.2499465926084170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bottom style="thin">
        <color indexed="64"/>
      </bottom>
      <diagonal/>
    </border>
    <border>
      <left/>
      <right/>
      <top style="thin">
        <color indexed="64"/>
      </top>
      <bottom/>
      <diagonal/>
    </border>
  </borders>
  <cellStyleXfs count="3">
    <xf numFmtId="0" fontId="0" fillId="0" borderId="0"/>
    <xf numFmtId="43" fontId="11" fillId="0" borderId="0" applyFont="0" applyFill="0" applyBorder="0" applyAlignment="0" applyProtection="0"/>
    <xf numFmtId="44" fontId="11" fillId="0" borderId="0" applyFont="0" applyFill="0" applyBorder="0" applyAlignment="0" applyProtection="0"/>
  </cellStyleXfs>
  <cellXfs count="90">
    <xf numFmtId="0" fontId="0" fillId="0" borderId="0" xfId="0"/>
    <xf numFmtId="0" fontId="3" fillId="0" borderId="2" xfId="0" applyFont="1" applyBorder="1"/>
    <xf numFmtId="0" fontId="4" fillId="0" borderId="2" xfId="0" applyFont="1" applyFill="1" applyBorder="1"/>
    <xf numFmtId="0" fontId="2" fillId="3" borderId="2" xfId="0" applyFont="1" applyFill="1" applyBorder="1"/>
    <xf numFmtId="0" fontId="0" fillId="4" borderId="2" xfId="0" applyFill="1" applyBorder="1"/>
    <xf numFmtId="164" fontId="0" fillId="0" borderId="0" xfId="0" applyNumberFormat="1"/>
    <xf numFmtId="0" fontId="3" fillId="0" borderId="0" xfId="0" applyFont="1"/>
    <xf numFmtId="0" fontId="1" fillId="0" borderId="2" xfId="0" applyFont="1" applyBorder="1"/>
    <xf numFmtId="0" fontId="5" fillId="0" borderId="2" xfId="0" applyFont="1" applyBorder="1"/>
    <xf numFmtId="0" fontId="4" fillId="2" borderId="0" xfId="0" applyFont="1" applyFill="1"/>
    <xf numFmtId="0" fontId="3" fillId="2" borderId="0" xfId="0" applyFont="1" applyFill="1"/>
    <xf numFmtId="0" fontId="4" fillId="0" borderId="1" xfId="0" applyFont="1" applyBorder="1"/>
    <xf numFmtId="0" fontId="3" fillId="0" borderId="1" xfId="0" applyFont="1" applyBorder="1"/>
    <xf numFmtId="0" fontId="0" fillId="0" borderId="0" xfId="0" applyAlignment="1">
      <alignment horizontal="center"/>
    </xf>
    <xf numFmtId="0" fontId="0" fillId="0" borderId="0" xfId="0" applyAlignment="1">
      <alignment horizontal="left"/>
    </xf>
    <xf numFmtId="0" fontId="0" fillId="0" borderId="0" xfId="0" applyAlignment="1"/>
    <xf numFmtId="0" fontId="0" fillId="5" borderId="0" xfId="0" applyFill="1" applyAlignment="1">
      <alignment horizontal="left"/>
    </xf>
    <xf numFmtId="0" fontId="0" fillId="0" borderId="2" xfId="0" applyBorder="1"/>
    <xf numFmtId="0" fontId="2" fillId="0" borderId="2" xfId="0" applyFont="1" applyBorder="1"/>
    <xf numFmtId="2" fontId="6" fillId="0" borderId="2" xfId="0" applyNumberFormat="1" applyFont="1" applyBorder="1"/>
    <xf numFmtId="2" fontId="0" fillId="0" borderId="0" xfId="0" applyNumberFormat="1"/>
    <xf numFmtId="164" fontId="3" fillId="0" borderId="2" xfId="0" applyNumberFormat="1" applyFont="1" applyBorder="1"/>
    <xf numFmtId="164" fontId="6" fillId="0" borderId="4" xfId="0" applyNumberFormat="1" applyFont="1" applyBorder="1"/>
    <xf numFmtId="0" fontId="0" fillId="0" borderId="0" xfId="0" applyBorder="1"/>
    <xf numFmtId="164" fontId="6" fillId="0" borderId="3" xfId="0" applyNumberFormat="1" applyFont="1" applyBorder="1"/>
    <xf numFmtId="0" fontId="0" fillId="2" borderId="0" xfId="0" applyFill="1" applyAlignment="1">
      <alignment horizontal="left"/>
    </xf>
    <xf numFmtId="0" fontId="0" fillId="0" borderId="0" xfId="0" pivotButton="1"/>
    <xf numFmtId="0" fontId="0" fillId="0" borderId="0" xfId="0" applyNumberFormat="1"/>
    <xf numFmtId="0" fontId="3" fillId="0" borderId="0" xfId="0" pivotButton="1" applyFont="1"/>
    <xf numFmtId="0" fontId="3" fillId="0" borderId="0" xfId="0" applyFont="1" applyAlignment="1">
      <alignment horizontal="left"/>
    </xf>
    <xf numFmtId="166" fontId="3" fillId="0" borderId="0" xfId="0" applyNumberFormat="1" applyFont="1"/>
    <xf numFmtId="165" fontId="3" fillId="0" borderId="0" xfId="0" applyNumberFormat="1" applyFont="1"/>
    <xf numFmtId="0" fontId="0" fillId="0" borderId="0" xfId="0" applyNumberFormat="1" applyAlignment="1">
      <alignment horizontal="left"/>
    </xf>
    <xf numFmtId="164" fontId="0" fillId="0" borderId="0" xfId="0" applyNumberFormat="1" applyAlignment="1">
      <alignment horizontal="left"/>
    </xf>
    <xf numFmtId="0" fontId="0" fillId="0" borderId="2" xfId="0" applyBorder="1" applyAlignment="1">
      <alignment horizontal="left"/>
    </xf>
    <xf numFmtId="164" fontId="0" fillId="0" borderId="2" xfId="0" applyNumberFormat="1" applyBorder="1" applyAlignment="1">
      <alignment horizontal="left"/>
    </xf>
    <xf numFmtId="0" fontId="10" fillId="7" borderId="5" xfId="0" applyFont="1" applyFill="1" applyBorder="1"/>
    <xf numFmtId="0" fontId="10" fillId="7" borderId="6" xfId="0" applyFont="1" applyFill="1" applyBorder="1"/>
    <xf numFmtId="0" fontId="0" fillId="6" borderId="5" xfId="0" applyFont="1" applyFill="1" applyBorder="1"/>
    <xf numFmtId="0" fontId="0" fillId="6" borderId="6" xfId="0" applyFont="1" applyFill="1" applyBorder="1"/>
    <xf numFmtId="164" fontId="0" fillId="6" borderId="6" xfId="0" applyNumberFormat="1" applyFont="1" applyFill="1" applyBorder="1"/>
    <xf numFmtId="0" fontId="0" fillId="0" borderId="5" xfId="0" applyFont="1" applyBorder="1"/>
    <xf numFmtId="0" fontId="0" fillId="0" borderId="6" xfId="0" applyFont="1" applyBorder="1"/>
    <xf numFmtId="164" fontId="0" fillId="0" borderId="6" xfId="0" applyNumberFormat="1" applyFont="1" applyBorder="1"/>
    <xf numFmtId="2" fontId="0" fillId="0" borderId="6" xfId="0" applyNumberFormat="1" applyFont="1" applyBorder="1"/>
    <xf numFmtId="2" fontId="0" fillId="6" borderId="6" xfId="0" applyNumberFormat="1" applyFont="1" applyFill="1" applyBorder="1"/>
    <xf numFmtId="2" fontId="10" fillId="7" borderId="6" xfId="0" applyNumberFormat="1" applyFont="1" applyFill="1" applyBorder="1"/>
    <xf numFmtId="0" fontId="0" fillId="0" borderId="0" xfId="0" applyAlignment="1">
      <alignment horizontal="left" indent="1"/>
    </xf>
    <xf numFmtId="164" fontId="0" fillId="2" borderId="0" xfId="0" applyNumberFormat="1" applyFill="1" applyAlignment="1">
      <alignment horizontal="left"/>
    </xf>
    <xf numFmtId="0" fontId="0" fillId="0" borderId="2" xfId="0" pivotButton="1" applyBorder="1"/>
    <xf numFmtId="0" fontId="1" fillId="0" borderId="0" xfId="0" applyFont="1"/>
    <xf numFmtId="0" fontId="4" fillId="8" borderId="0" xfId="0" applyFont="1" applyFill="1"/>
    <xf numFmtId="0" fontId="2" fillId="8" borderId="0" xfId="0" applyFont="1" applyFill="1"/>
    <xf numFmtId="0" fontId="4" fillId="0" borderId="0" xfId="0" applyFont="1" applyBorder="1"/>
    <xf numFmtId="0" fontId="4" fillId="0" borderId="7" xfId="0" applyFont="1" applyBorder="1"/>
    <xf numFmtId="0" fontId="4" fillId="0" borderId="8" xfId="0" applyFont="1" applyBorder="1"/>
    <xf numFmtId="0" fontId="7" fillId="5" borderId="0" xfId="0" applyFont="1" applyFill="1" applyAlignment="1">
      <alignment horizontal="left"/>
    </xf>
    <xf numFmtId="0" fontId="8" fillId="5" borderId="0" xfId="0" applyFont="1" applyFill="1" applyAlignment="1">
      <alignment horizontal="left"/>
    </xf>
    <xf numFmtId="0" fontId="0" fillId="5" borderId="0" xfId="0" applyFill="1" applyAlignment="1">
      <alignment horizontal="left"/>
    </xf>
    <xf numFmtId="0" fontId="8" fillId="5" borderId="0" xfId="0" applyFont="1" applyFill="1" applyAlignment="1">
      <alignment horizontal="left" vertical="top"/>
    </xf>
    <xf numFmtId="0" fontId="0" fillId="5" borderId="0" xfId="0" applyFill="1" applyAlignment="1">
      <alignment horizontal="left" vertical="top"/>
    </xf>
    <xf numFmtId="0" fontId="2" fillId="3" borderId="3" xfId="0" applyFont="1" applyFill="1" applyBorder="1" applyAlignment="1">
      <alignment horizontal="center"/>
    </xf>
    <xf numFmtId="0" fontId="2" fillId="3" borderId="4" xfId="0" applyFont="1" applyFill="1" applyBorder="1" applyAlignment="1">
      <alignment horizontal="center"/>
    </xf>
    <xf numFmtId="0" fontId="9" fillId="2" borderId="0" xfId="0" applyFont="1" applyFill="1" applyAlignment="1">
      <alignment horizontal="left" vertical="top"/>
    </xf>
    <xf numFmtId="0" fontId="0" fillId="2" borderId="0" xfId="0" applyFill="1" applyAlignment="1">
      <alignment horizontal="left" vertical="top"/>
    </xf>
    <xf numFmtId="0" fontId="7" fillId="2" borderId="0" xfId="0" applyFont="1" applyFill="1" applyAlignment="1">
      <alignment horizontal="left"/>
    </xf>
    <xf numFmtId="0" fontId="0" fillId="2" borderId="0" xfId="0" applyFill="1" applyAlignment="1">
      <alignment horizontal="left"/>
    </xf>
    <xf numFmtId="0" fontId="8" fillId="2" borderId="0" xfId="0" applyFont="1" applyFill="1" applyAlignment="1">
      <alignment horizontal="left"/>
    </xf>
    <xf numFmtId="0" fontId="1" fillId="8" borderId="0" xfId="0" applyFont="1" applyFill="1" applyAlignment="1">
      <alignment horizontal="center"/>
    </xf>
    <xf numFmtId="0" fontId="0" fillId="8" borderId="0" xfId="0" applyFill="1" applyAlignment="1">
      <alignment horizontal="center"/>
    </xf>
    <xf numFmtId="0" fontId="2" fillId="8" borderId="0" xfId="0" applyFont="1" applyFill="1" applyAlignment="1">
      <alignment horizontal="center"/>
    </xf>
    <xf numFmtId="0" fontId="2" fillId="6" borderId="5" xfId="0" applyFont="1" applyFill="1" applyBorder="1"/>
    <xf numFmtId="0" fontId="2" fillId="0" borderId="5" xfId="0" applyFont="1" applyBorder="1"/>
    <xf numFmtId="0" fontId="12" fillId="9" borderId="5" xfId="0" applyFont="1" applyFill="1" applyBorder="1"/>
    <xf numFmtId="164" fontId="4" fillId="0" borderId="8" xfId="1" applyNumberFormat="1" applyFont="1" applyBorder="1"/>
    <xf numFmtId="164" fontId="4" fillId="0" borderId="0" xfId="1" applyNumberFormat="1" applyFont="1" applyBorder="1"/>
    <xf numFmtId="164" fontId="4" fillId="0" borderId="0" xfId="0" applyNumberFormat="1" applyFont="1" applyBorder="1"/>
    <xf numFmtId="165" fontId="4" fillId="0" borderId="7" xfId="1" applyNumberFormat="1" applyFont="1" applyBorder="1"/>
    <xf numFmtId="1" fontId="4" fillId="0" borderId="7" xfId="0" applyNumberFormat="1" applyFont="1" applyBorder="1"/>
    <xf numFmtId="0" fontId="2" fillId="9" borderId="0" xfId="0" applyFont="1" applyFill="1" applyAlignment="1">
      <alignment horizontal="center"/>
    </xf>
    <xf numFmtId="164" fontId="2" fillId="0" borderId="0" xfId="0" applyNumberFormat="1" applyFont="1" applyAlignment="1">
      <alignment horizontal="center"/>
    </xf>
    <xf numFmtId="0" fontId="2" fillId="0" borderId="0" xfId="0" applyFont="1" applyAlignment="1">
      <alignment horizontal="center"/>
    </xf>
    <xf numFmtId="0" fontId="4" fillId="0" borderId="0" xfId="0" applyFont="1"/>
    <xf numFmtId="0" fontId="0" fillId="10" borderId="0" xfId="2" applyNumberFormat="1" applyFont="1" applyFill="1"/>
    <xf numFmtId="0" fontId="8" fillId="11" borderId="0" xfId="0" applyFont="1" applyFill="1" applyAlignment="1">
      <alignment horizontal="left"/>
    </xf>
    <xf numFmtId="2" fontId="0" fillId="0" borderId="0" xfId="0" applyNumberFormat="1" applyFill="1"/>
    <xf numFmtId="43" fontId="0" fillId="0" borderId="0" xfId="1" applyFont="1"/>
    <xf numFmtId="165" fontId="0" fillId="0" borderId="0" xfId="1" applyNumberFormat="1" applyFont="1"/>
    <xf numFmtId="0" fontId="13" fillId="0" borderId="2" xfId="0" applyFont="1" applyBorder="1" applyAlignment="1">
      <alignment horizontal="left"/>
    </xf>
    <xf numFmtId="164" fontId="13" fillId="0" borderId="2" xfId="0" applyNumberFormat="1" applyFont="1" applyBorder="1" applyAlignment="1">
      <alignment horizontal="left"/>
    </xf>
  </cellXfs>
  <cellStyles count="3">
    <cellStyle name="Comma" xfId="1" builtinId="3"/>
    <cellStyle name="Currency" xfId="2" builtinId="4"/>
    <cellStyle name="Normal" xfId="0" builtinId="0"/>
  </cellStyles>
  <dxfs count="243">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2"/>
      </font>
    </dxf>
    <dxf>
      <font>
        <sz val="12"/>
      </font>
    </dxf>
    <dxf>
      <font>
        <sz val="12"/>
      </font>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2"/>
      </font>
    </dxf>
    <dxf>
      <font>
        <sz val="12"/>
      </font>
    </dxf>
    <dxf>
      <font>
        <sz val="12"/>
      </font>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2"/>
      </font>
    </dxf>
    <dxf>
      <font>
        <sz val="12"/>
      </font>
    </dxf>
    <dxf>
      <font>
        <sz val="12"/>
      </font>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2"/>
      </font>
    </dxf>
    <dxf>
      <font>
        <sz val="12"/>
      </font>
    </dxf>
    <dxf>
      <font>
        <sz val="12"/>
      </font>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2"/>
      </font>
    </dxf>
    <dxf>
      <font>
        <sz val="12"/>
      </font>
    </dxf>
    <dxf>
      <font>
        <sz val="12"/>
      </font>
    </dxf>
    <dxf>
      <font>
        <sz val="12"/>
      </font>
    </dxf>
    <dxf>
      <font>
        <sz val="12"/>
      </font>
    </dxf>
    <dxf>
      <font>
        <sz val="12"/>
      </font>
    </dxf>
    <dxf>
      <numFmt numFmtId="170" formatCode="_-* #,##0.0_-;\-* #,##0.0_-;_-* &quot;-&quot;??_-;_-@_-"/>
    </dxf>
    <dxf>
      <numFmt numFmtId="165" formatCode="_-* #,##0_-;\-* #,##0_-;_-* &quot;-&quot;??_-;_-@_-"/>
    </dxf>
    <dxf>
      <numFmt numFmtId="170" formatCode="_-* #,##0.0_-;\-* #,##0.0_-;_-* &quot;-&quot;??_-;_-@_-"/>
    </dxf>
    <dxf>
      <numFmt numFmtId="165" formatCode="_-* #,##0_-;\-* #,##0_-;_-* &quot;-&quot;??_-;_-@_-"/>
    </dxf>
    <dxf>
      <numFmt numFmtId="2" formatCode="0.00"/>
    </dxf>
    <dxf>
      <numFmt numFmtId="2" formatCode="0.00"/>
    </dxf>
    <dxf>
      <fill>
        <patternFill patternType="solid">
          <bgColor rgb="FFFFFF00"/>
        </patternFill>
      </fill>
    </dxf>
    <dxf>
      <fill>
        <patternFill patternType="none">
          <bgColor auto="1"/>
        </patternFill>
      </fill>
    </dxf>
    <dxf>
      <fill>
        <patternFill patternType="none">
          <bgColor auto="1"/>
        </patternFill>
      </fill>
    </dxf>
    <dxf>
      <numFmt numFmtId="170" formatCode="_-* #,##0.0_-;\-* #,##0.0_-;_-* &quot;-&quot;??_-;_-@_-"/>
    </dxf>
    <dxf>
      <numFmt numFmtId="170" formatCode="_-* #,##0.0_-;\-* #,##0.0_-;_-* &quot;-&quot;??_-;_-@_-"/>
    </dxf>
    <dxf>
      <numFmt numFmtId="2" formatCode="0.00"/>
    </dxf>
    <dxf>
      <numFmt numFmtId="2" formatCode="0.00"/>
    </dxf>
    <dxf>
      <fill>
        <patternFill patternType="solid">
          <bgColor rgb="FFFFFF00"/>
        </patternFill>
      </fill>
    </dxf>
    <dxf>
      <fill>
        <patternFill patternType="none">
          <bgColor auto="1"/>
        </patternFill>
      </fill>
    </dxf>
    <dxf>
      <fill>
        <patternFill patternType="none">
          <bgColor auto="1"/>
        </patternFill>
      </fill>
    </dxf>
    <dxf>
      <numFmt numFmtId="2" formatCode="0.00"/>
    </dxf>
    <dxf>
      <numFmt numFmtId="2" formatCode="0.00"/>
    </dxf>
    <dxf>
      <fill>
        <patternFill patternType="solid">
          <bgColor rgb="FFFFFF00"/>
        </patternFill>
      </fill>
    </dxf>
    <dxf>
      <fill>
        <patternFill patternType="none">
          <bgColor auto="1"/>
        </patternFill>
      </fill>
    </dxf>
    <dxf>
      <fill>
        <patternFill patternType="none">
          <bgColor auto="1"/>
        </patternFill>
      </fill>
    </dxf>
    <dxf>
      <numFmt numFmtId="2" formatCode="0.00"/>
    </dxf>
    <dxf>
      <numFmt numFmtId="2" formatCode="0.00"/>
    </dxf>
    <dxf>
      <fill>
        <patternFill patternType="solid">
          <bgColor rgb="FFFFFF00"/>
        </patternFill>
      </fill>
    </dxf>
    <dxf>
      <fill>
        <patternFill patternType="none">
          <bgColor auto="1"/>
        </patternFill>
      </fill>
    </dxf>
    <dxf>
      <fill>
        <patternFill patternType="none">
          <bgColor auto="1"/>
        </patternFill>
      </fill>
    </dxf>
    <dxf>
      <numFmt numFmtId="2" formatCode="0.00"/>
    </dxf>
    <dxf>
      <numFmt numFmtId="2" formatCode="0.00"/>
    </dxf>
    <dxf>
      <fill>
        <patternFill patternType="solid">
          <bgColor rgb="FFFFFF00"/>
        </patternFill>
      </fill>
    </dxf>
    <dxf>
      <fill>
        <patternFill patternType="none">
          <bgColor auto="1"/>
        </patternFill>
      </fill>
    </dxf>
    <dxf>
      <fill>
        <patternFill patternType="none">
          <bgColor auto="1"/>
        </patternFill>
      </fill>
    </dxf>
    <dxf>
      <numFmt numFmtId="2" formatCode="0.00"/>
    </dxf>
    <dxf>
      <numFmt numFmtId="2" formatCode="0.00"/>
    </dxf>
    <dxf>
      <fill>
        <patternFill patternType="solid">
          <bgColor rgb="FFFFFF00"/>
        </patternFill>
      </fill>
    </dxf>
    <dxf>
      <fill>
        <patternFill patternType="none">
          <bgColor auto="1"/>
        </patternFill>
      </fill>
    </dxf>
    <dxf>
      <fill>
        <patternFill patternType="none">
          <bgColor auto="1"/>
        </patternFill>
      </fill>
    </dxf>
    <dxf>
      <numFmt numFmtId="2" formatCode="0.00"/>
    </dxf>
    <dxf>
      <numFmt numFmtId="2" formatCode="0.00"/>
    </dxf>
    <dxf>
      <fill>
        <patternFill patternType="solid">
          <bgColor rgb="FFFFFF00"/>
        </patternFill>
      </fill>
    </dxf>
    <dxf>
      <fill>
        <patternFill patternType="none">
          <bgColor auto="1"/>
        </patternFill>
      </fill>
    </dxf>
    <dxf>
      <fill>
        <patternFill patternType="none">
          <bgColor auto="1"/>
        </patternFill>
      </fill>
    </dxf>
    <dxf>
      <numFmt numFmtId="2" formatCode="0.00"/>
    </dxf>
    <dxf>
      <numFmt numFmtId="2" formatCode="0.00"/>
    </dxf>
    <dxf>
      <fill>
        <patternFill patternType="solid">
          <bgColor rgb="FFFFFF00"/>
        </patternFill>
      </fill>
    </dxf>
    <dxf>
      <fill>
        <patternFill patternType="none">
          <bgColor auto="1"/>
        </patternFill>
      </fill>
    </dxf>
    <dxf>
      <fill>
        <patternFill patternType="none">
          <bgColor auto="1"/>
        </patternFill>
      </fill>
    </dxf>
    <dxf>
      <numFmt numFmtId="2" formatCode="0.00"/>
    </dxf>
    <dxf>
      <numFmt numFmtId="2" formatCode="0.00"/>
    </dxf>
    <dxf>
      <fill>
        <patternFill patternType="solid">
          <bgColor rgb="FFFFFF00"/>
        </patternFill>
      </fill>
    </dxf>
    <dxf>
      <fill>
        <patternFill patternType="none">
          <bgColor auto="1"/>
        </patternFill>
      </fill>
    </dxf>
    <dxf>
      <fill>
        <patternFill patternType="none">
          <bgColor auto="1"/>
        </patternFill>
      </fill>
    </dxf>
    <dxf>
      <numFmt numFmtId="2" formatCode="0.00"/>
    </dxf>
    <dxf>
      <numFmt numFmtId="2" formatCode="0.00"/>
    </dxf>
    <dxf>
      <fill>
        <patternFill patternType="solid">
          <bgColor rgb="FFFFFF00"/>
        </patternFill>
      </fill>
    </dxf>
    <dxf>
      <fill>
        <patternFill patternType="none">
          <bgColor auto="1"/>
        </patternFill>
      </fill>
    </dxf>
    <dxf>
      <fill>
        <patternFill patternType="none">
          <bgColor auto="1"/>
        </patternFill>
      </fill>
    </dxf>
    <dxf>
      <numFmt numFmtId="2" formatCode="0.00"/>
    </dxf>
    <dxf>
      <numFmt numFmtId="2" formatCode="0.00"/>
    </dxf>
    <dxf>
      <fill>
        <patternFill patternType="solid">
          <bgColor rgb="FFFFFF00"/>
        </patternFill>
      </fill>
    </dxf>
    <dxf>
      <fill>
        <patternFill patternType="none">
          <bgColor auto="1"/>
        </patternFill>
      </fill>
    </dxf>
    <dxf>
      <fill>
        <patternFill patternType="none">
          <bgColor auto="1"/>
        </patternFill>
      </fill>
    </dxf>
    <dxf>
      <numFmt numFmtId="2" formatCode="0.00"/>
    </dxf>
    <dxf>
      <numFmt numFmtId="2" formatCode="0.00"/>
    </dxf>
    <dxf>
      <fill>
        <patternFill patternType="solid">
          <bgColor rgb="FFFFFF00"/>
        </patternFill>
      </fill>
    </dxf>
    <dxf>
      <fill>
        <patternFill patternType="none">
          <bgColor auto="1"/>
        </patternFill>
      </fill>
    </dxf>
    <dxf>
      <fill>
        <patternFill patternType="none">
          <bgColor auto="1"/>
        </patternFill>
      </fill>
    </dxf>
    <dxf>
      <numFmt numFmtId="2" formatCode="0.00"/>
    </dxf>
    <dxf>
      <numFmt numFmtId="2" formatCode="0.00"/>
    </dxf>
    <dxf>
      <fill>
        <patternFill patternType="solid">
          <bgColor rgb="FFFFFF00"/>
        </patternFill>
      </fill>
    </dxf>
    <dxf>
      <fill>
        <patternFill patternType="none">
          <bgColor auto="1"/>
        </patternFill>
      </fill>
    </dxf>
    <dxf>
      <fill>
        <patternFill patternType="none">
          <bgColor auto="1"/>
        </patternFill>
      </fill>
    </dxf>
    <dxf>
      <numFmt numFmtId="2" formatCode="0.00"/>
    </dxf>
    <dxf>
      <numFmt numFmtId="2" formatCode="0.00"/>
    </dxf>
    <dxf>
      <fill>
        <patternFill patternType="solid">
          <bgColor rgb="FFFFFF00"/>
        </patternFill>
      </fill>
    </dxf>
    <dxf>
      <fill>
        <patternFill patternType="none">
          <bgColor auto="1"/>
        </patternFill>
      </fill>
    </dxf>
    <dxf>
      <fill>
        <patternFill patternType="none">
          <bgColor auto="1"/>
        </patternFill>
      </fill>
    </dxf>
    <dxf>
      <numFmt numFmtId="2" formatCode="0.00"/>
    </dxf>
    <dxf>
      <numFmt numFmtId="2" formatCode="0.00"/>
    </dxf>
    <dxf>
      <fill>
        <patternFill patternType="solid">
          <bgColor rgb="FFFFFF00"/>
        </patternFill>
      </fill>
    </dxf>
    <dxf>
      <fill>
        <patternFill patternType="none">
          <bgColor auto="1"/>
        </patternFill>
      </fill>
    </dxf>
    <dxf>
      <fill>
        <patternFill patternType="none">
          <bgColor auto="1"/>
        </patternFill>
      </fill>
    </dxf>
    <dxf>
      <numFmt numFmtId="2" formatCode="0.00"/>
    </dxf>
    <dxf>
      <numFmt numFmtId="2" formatCode="0.00"/>
    </dxf>
    <dxf>
      <fill>
        <patternFill patternType="solid">
          <bgColor rgb="FFFFFF00"/>
        </patternFill>
      </fill>
    </dxf>
    <dxf>
      <fill>
        <patternFill patternType="none">
          <bgColor auto="1"/>
        </patternFill>
      </fill>
    </dxf>
    <dxf>
      <fill>
        <patternFill patternType="none">
          <bgColor auto="1"/>
        </patternFill>
      </fill>
    </dxf>
    <dxf>
      <numFmt numFmtId="2" formatCode="0.00"/>
    </dxf>
    <dxf>
      <numFmt numFmtId="2" formatCode="0.00"/>
    </dxf>
    <dxf>
      <fill>
        <patternFill patternType="solid">
          <bgColor rgb="FFFFFF00"/>
        </patternFill>
      </fill>
    </dxf>
    <dxf>
      <fill>
        <patternFill patternType="none">
          <bgColor auto="1"/>
        </patternFill>
      </fill>
    </dxf>
    <dxf>
      <fill>
        <patternFill patternType="none">
          <bgColor auto="1"/>
        </patternFill>
      </fill>
    </dxf>
    <dxf>
      <numFmt numFmtId="2" formatCode="0.00"/>
    </dxf>
    <dxf>
      <numFmt numFmtId="2" formatCode="0.00"/>
    </dxf>
    <dxf>
      <fill>
        <patternFill patternType="solid">
          <bgColor rgb="FFFFFF00"/>
        </patternFill>
      </fill>
    </dxf>
    <dxf>
      <fill>
        <patternFill patternType="none">
          <bgColor auto="1"/>
        </patternFill>
      </fill>
    </dxf>
    <dxf>
      <fill>
        <patternFill patternType="none">
          <bgColor auto="1"/>
        </patternFill>
      </fill>
    </dxf>
    <dxf>
      <numFmt numFmtId="2" formatCode="0.00"/>
    </dxf>
    <dxf>
      <numFmt numFmtId="2" formatCode="0.00"/>
    </dxf>
    <dxf>
      <fill>
        <patternFill patternType="solid">
          <bgColor rgb="FFFFFF00"/>
        </patternFill>
      </fill>
    </dxf>
    <dxf>
      <numFmt numFmtId="2" formatCode="0.00"/>
    </dxf>
    <dxf>
      <numFmt numFmtId="2" formatCode="0.00"/>
    </dxf>
    <dxf>
      <fill>
        <patternFill patternType="solid">
          <bgColor rgb="FFFFFF00"/>
        </patternFill>
      </fill>
    </dxf>
    <dxf>
      <numFmt numFmtId="2" formatCode="0.00"/>
    </dxf>
    <dxf>
      <numFmt numFmtId="2" formatCode="0.00"/>
    </dxf>
    <dxf>
      <fill>
        <patternFill patternType="solid">
          <bgColor rgb="FFFFFF00"/>
        </patternFill>
      </fill>
    </dxf>
    <dxf>
      <numFmt numFmtId="2" formatCode="0.00"/>
    </dxf>
    <dxf>
      <numFmt numFmtId="2" formatCode="0.00"/>
    </dxf>
    <dxf>
      <fill>
        <patternFill patternType="solid">
          <bgColor rgb="FFFFFF00"/>
        </patternFill>
      </fill>
    </dxf>
    <dxf>
      <numFmt numFmtId="2" formatCode="0.00"/>
    </dxf>
    <dxf>
      <numFmt numFmtId="2" formatCode="0.00"/>
    </dxf>
    <dxf>
      <fill>
        <patternFill patternType="solid">
          <bgColor rgb="FFFFFF00"/>
        </patternFill>
      </fill>
    </dxf>
    <dxf>
      <numFmt numFmtId="2" formatCode="0.00"/>
    </dxf>
    <dxf>
      <numFmt numFmtId="2" formatCode="0.00"/>
    </dxf>
    <dxf>
      <fill>
        <patternFill patternType="solid">
          <bgColor rgb="FFFFFF00"/>
        </patternFill>
      </fill>
    </dxf>
    <dxf>
      <numFmt numFmtId="2" formatCode="0.00"/>
    </dxf>
    <dxf>
      <numFmt numFmtId="2" formatCode="0.00"/>
    </dxf>
    <dxf>
      <fill>
        <patternFill patternType="solid">
          <bgColor rgb="FFFFFF00"/>
        </patternFill>
      </fill>
    </dxf>
    <dxf>
      <numFmt numFmtId="2" formatCode="0.00"/>
    </dxf>
    <dxf>
      <numFmt numFmtId="2" formatCode="0.00"/>
    </dxf>
    <dxf>
      <fill>
        <patternFill patternType="solid">
          <bgColor rgb="FFFFFF00"/>
        </patternFill>
      </fill>
    </dxf>
    <dxf>
      <numFmt numFmtId="2" formatCode="0.00"/>
    </dxf>
    <dxf>
      <numFmt numFmtId="2" formatCode="0.00"/>
    </dxf>
    <dxf>
      <fill>
        <patternFill patternType="solid">
          <bgColor rgb="FFFFFF00"/>
        </patternFill>
      </fill>
    </dxf>
    <dxf>
      <numFmt numFmtId="2" formatCode="0.00"/>
    </dxf>
    <dxf>
      <numFmt numFmtId="2" formatCode="0.00"/>
    </dxf>
    <dxf>
      <fill>
        <patternFill patternType="solid">
          <bgColor rgb="FFFFFF00"/>
        </patternFill>
      </fill>
    </dxf>
    <dxf>
      <numFmt numFmtId="2" formatCode="0.00"/>
    </dxf>
    <dxf>
      <numFmt numFmtId="2" formatCode="0.00"/>
    </dxf>
    <dxf>
      <numFmt numFmtId="14" formatCode="0.00%"/>
    </dxf>
    <dxf>
      <numFmt numFmtId="14" formatCode="0.00%"/>
    </dxf>
    <dxf>
      <numFmt numFmtId="14"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fill>
        <patternFill patternType="solid">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45C]#,##0.00"/>
    </dxf>
    <dxf>
      <numFmt numFmtId="164" formatCode="[$$-45C]#,##0.00"/>
    </dxf>
    <dxf>
      <numFmt numFmtId="164" formatCode="[$$-45C]#,##0.00"/>
    </dxf>
    <dxf>
      <numFmt numFmtId="164" formatCode="[$$-45C]#,##0.00"/>
    </dxf>
    <dxf>
      <alignment horizontal="left"/>
    </dxf>
    <dxf>
      <alignment horizontal="left"/>
    </dxf>
    <dxf>
      <alignment horizontal="left"/>
    </dxf>
    <dxf>
      <alignment horizontal="left"/>
    </dxf>
    <dxf>
      <alignment horizontal="left"/>
    </dxf>
    <dxf>
      <alignment horizontal="left"/>
    </dxf>
    <dxf>
      <numFmt numFmtId="164" formatCode="[$$-45C]#,##0.00"/>
    </dxf>
    <dxf>
      <numFmt numFmtId="164" formatCode="[$$-45C]#,##0.00"/>
    </dxf>
    <dxf>
      <numFmt numFmtId="164" formatCode="[$$-45C]#,##0.00"/>
    </dxf>
    <dxf>
      <numFmt numFmtId="164" formatCode="[$$-45C]#,##0.00"/>
    </dxf>
    <dxf>
      <alignment horizontal="left"/>
    </dxf>
    <dxf>
      <alignment horizontal="left"/>
    </dxf>
    <dxf>
      <alignment horizontal="left"/>
    </dxf>
    <dxf>
      <numFmt numFmtId="2" formatCode="0.00"/>
    </dxf>
    <dxf>
      <font>
        <sz val="14"/>
      </font>
    </dxf>
    <dxf>
      <font>
        <sz val="14"/>
      </font>
    </dxf>
    <dxf>
      <font>
        <sz val="14"/>
      </font>
    </dxf>
    <dxf>
      <font>
        <sz val="14"/>
      </font>
    </dxf>
    <dxf>
      <font>
        <sz val="14"/>
      </font>
    </dxf>
    <dxf>
      <font>
        <sz val="14"/>
      </font>
    </dxf>
    <dxf>
      <numFmt numFmtId="166" formatCode="[$$-45C]#,##0;\-[$$-45C]#,##0"/>
    </dxf>
    <dxf>
      <numFmt numFmtId="165" formatCode="_-* #,##0_-;\-* #,##0_-;_-* &quot;-&quot;??_-;_-@_-"/>
    </dxf>
    <dxf>
      <numFmt numFmtId="164" formatCode="[$$-45C]#,##0.00"/>
    </dxf>
    <dxf>
      <numFmt numFmtId="164" formatCode="[$$-45C]#,##0.00"/>
    </dxf>
    <dxf>
      <numFmt numFmtId="164" formatCode="[$$-45C]#,##0.00"/>
    </dxf>
    <dxf>
      <numFmt numFmtId="164" formatCode="[$$-45C]#,##0.00"/>
    </dxf>
    <dxf>
      <numFmt numFmtId="2" formatCode="0.00"/>
    </dxf>
    <dxf>
      <numFmt numFmtId="164" formatCode="[$$-45C]#,##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'6'!$E$4</c:f>
              <c:strCache>
                <c:ptCount val="1"/>
                <c:pt idx="0">
                  <c:v>Units</c:v>
                </c:pt>
              </c:strCache>
            </c:strRef>
          </c:tx>
          <c:spPr>
            <a:ln w="19050" cap="rnd">
              <a:noFill/>
              <a:round/>
            </a:ln>
            <a:effectLst/>
          </c:spPr>
          <c:marker>
            <c:symbol val="circle"/>
            <c:size val="5"/>
            <c:spPr>
              <a:solidFill>
                <a:schemeClr val="accent1"/>
              </a:solidFill>
              <a:ln w="9525">
                <a:solidFill>
                  <a:schemeClr val="accent1"/>
                </a:solidFill>
              </a:ln>
              <a:effectLst/>
            </c:spPr>
          </c:marker>
          <c:xVal>
            <c:numRef>
              <c:f>'6'!$D$5:$D$304</c:f>
              <c:numCache>
                <c:formatCode>[$$-45C]#,##0.00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'6'!$E$5:$E$304</c:f>
              <c:numCache>
                <c:formatCode>0.00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603F-42D6-8141-27FA92019637}"/>
            </c:ext>
          </c:extLst>
        </c:ser>
        <c:dLbls>
          <c:showLegendKey val="0"/>
          <c:showVal val="0"/>
          <c:showCatName val="0"/>
          <c:showSerName val="0"/>
          <c:showPercent val="0"/>
          <c:showBubbleSize val="0"/>
        </c:dLbls>
        <c:axId val="1085846160"/>
        <c:axId val="1084973680"/>
      </c:scatterChart>
      <c:valAx>
        <c:axId val="1085846160"/>
        <c:scaling>
          <c:orientation val="minMax"/>
        </c:scaling>
        <c:delete val="0"/>
        <c:axPos val="b"/>
        <c:majorGridlines>
          <c:spPr>
            <a:ln w="9525" cap="flat" cmpd="sng" algn="ctr">
              <a:solidFill>
                <a:schemeClr val="tx1">
                  <a:lumMod val="15000"/>
                  <a:lumOff val="85000"/>
                </a:schemeClr>
              </a:solidFill>
              <a:round/>
            </a:ln>
            <a:effectLst/>
          </c:spPr>
        </c:majorGridlines>
        <c:numFmt formatCode="[$$-45C]#,##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973680"/>
        <c:crosses val="autoZero"/>
        <c:crossBetween val="midCat"/>
      </c:valAx>
      <c:valAx>
        <c:axId val="10849736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8461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ANOMALIES</a:t>
            </a:r>
            <a:r>
              <a:rPr lang="en-US" baseline="0"/>
              <a:t> IN THE DATA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'6'!$E$4</c:f>
              <c:strCache>
                <c:ptCount val="1"/>
                <c:pt idx="0">
                  <c:v>Units</c:v>
                </c:pt>
              </c:strCache>
            </c:strRef>
          </c:tx>
          <c:spPr>
            <a:ln w="19050" cap="rnd">
              <a:noFill/>
              <a:round/>
            </a:ln>
            <a:effectLst/>
          </c:spPr>
          <c:marker>
            <c:symbol val="circle"/>
            <c:size val="5"/>
            <c:spPr>
              <a:solidFill>
                <a:schemeClr val="accent1"/>
              </a:solidFill>
              <a:ln w="9525">
                <a:solidFill>
                  <a:schemeClr val="accent1"/>
                </a:solidFill>
              </a:ln>
              <a:effectLst/>
            </c:spPr>
          </c:marker>
          <c:xVal>
            <c:numRef>
              <c:f>'6'!$D$5:$D$304</c:f>
              <c:numCache>
                <c:formatCode>[$$-45C]#,##0.00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'6'!$E$5:$E$304</c:f>
              <c:numCache>
                <c:formatCode>0.00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7877-47DE-9650-F911655B1E90}"/>
            </c:ext>
          </c:extLst>
        </c:ser>
        <c:dLbls>
          <c:showLegendKey val="0"/>
          <c:showVal val="0"/>
          <c:showCatName val="0"/>
          <c:showSerName val="0"/>
          <c:showPercent val="0"/>
          <c:showBubbleSize val="0"/>
        </c:dLbls>
        <c:axId val="1085846160"/>
        <c:axId val="1084973680"/>
      </c:scatterChart>
      <c:valAx>
        <c:axId val="1085846160"/>
        <c:scaling>
          <c:orientation val="minMax"/>
        </c:scaling>
        <c:delete val="0"/>
        <c:axPos val="b"/>
        <c:majorGridlines>
          <c:spPr>
            <a:ln w="9525" cap="flat" cmpd="sng" algn="ctr">
              <a:solidFill>
                <a:schemeClr val="tx1">
                  <a:lumMod val="15000"/>
                  <a:lumOff val="85000"/>
                </a:schemeClr>
              </a:solidFill>
              <a:round/>
            </a:ln>
            <a:effectLst/>
          </c:spPr>
        </c:majorGridlines>
        <c:numFmt formatCode="[$$-45C]#,##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973680"/>
        <c:crosses val="autoZero"/>
        <c:crossBetween val="midCat"/>
      </c:valAx>
      <c:valAx>
        <c:axId val="10849736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8461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DISTRIBUTION OF SALES BY COUNTRY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DISTRIBUTION OF SALES BY COUNTRY</a:t>
          </a:r>
        </a:p>
      </cx:txPr>
    </cx:title>
    <cx:plotArea>
      <cx:plotAreaRegion>
        <cx:plotSurface>
          <cx:spPr>
            <a:pattFill prst="pct10">
              <a:fgClr>
                <a:schemeClr val="accent2">
                  <a:lumMod val="75000"/>
                </a:schemeClr>
              </a:fgClr>
              <a:bgClr>
                <a:schemeClr val="accent2">
                  <a:lumMod val="40000"/>
                  <a:lumOff val="60000"/>
                </a:schemeClr>
              </a:bgClr>
            </a:pattFill>
          </cx:spPr>
        </cx:plotSurface>
        <cx:series layoutId="boxWhisker" uniqueId="{E24D766A-39C4-42F2-BA77-2F1D46B0ED9D}">
          <cx:tx>
            <cx:txData>
              <cx:f>_xlchart.v1.1</cx:f>
              <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oneCell">
    <xdr:from>
      <xdr:col>4</xdr:col>
      <xdr:colOff>561974</xdr:colOff>
      <xdr:row>6</xdr:row>
      <xdr:rowOff>219075</xdr:rowOff>
    </xdr:from>
    <xdr:to>
      <xdr:col>8</xdr:col>
      <xdr:colOff>438149</xdr:colOff>
      <xdr:row>19</xdr:row>
      <xdr:rowOff>19050</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BF9F6AB4-8323-4F55-BFF9-3BEF968A8B1E}"/>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5248274" y="1457325"/>
              <a:ext cx="2962275" cy="2562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466725</xdr:colOff>
      <xdr:row>4</xdr:row>
      <xdr:rowOff>57150</xdr:rowOff>
    </xdr:from>
    <xdr:to>
      <xdr:col>15</xdr:col>
      <xdr:colOff>390525</xdr:colOff>
      <xdr:row>19</xdr:row>
      <xdr:rowOff>19049</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103DF3A4-7793-4BBE-957E-E7AC0C84422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553075" y="819150"/>
              <a:ext cx="5410200" cy="281939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38100</xdr:colOff>
      <xdr:row>4</xdr:row>
      <xdr:rowOff>123825</xdr:rowOff>
    </xdr:from>
    <xdr:to>
      <xdr:col>18</xdr:col>
      <xdr:colOff>9525</xdr:colOff>
      <xdr:row>7</xdr:row>
      <xdr:rowOff>142875</xdr:rowOff>
    </xdr:to>
    <xdr:sp macro="" textlink="">
      <xdr:nvSpPr>
        <xdr:cNvPr id="4" name="Speech Bubble: Oval 3">
          <a:extLst>
            <a:ext uri="{FF2B5EF4-FFF2-40B4-BE49-F238E27FC236}">
              <a16:creationId xmlns:a16="http://schemas.microsoft.com/office/drawing/2014/main" id="{F05F4387-016C-4A1B-896A-0AE957F483BE}"/>
            </a:ext>
          </a:extLst>
        </xdr:cNvPr>
        <xdr:cNvSpPr/>
      </xdr:nvSpPr>
      <xdr:spPr>
        <a:xfrm>
          <a:off x="10001250" y="885825"/>
          <a:ext cx="2409825" cy="590550"/>
        </a:xfrm>
        <a:prstGeom prst="wedgeEllipseCallout">
          <a:avLst>
            <a:gd name="adj1" fmla="val -49687"/>
            <a:gd name="adj2" fmla="val 56048"/>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noFill/>
          </a:endParaRPr>
        </a:p>
      </xdr:txBody>
    </xdr:sp>
    <xdr:clientData/>
  </xdr:twoCellAnchor>
  <xdr:twoCellAnchor>
    <xdr:from>
      <xdr:col>15</xdr:col>
      <xdr:colOff>123825</xdr:colOff>
      <xdr:row>5</xdr:row>
      <xdr:rowOff>161925</xdr:rowOff>
    </xdr:from>
    <xdr:to>
      <xdr:col>17</xdr:col>
      <xdr:colOff>200025</xdr:colOff>
      <xdr:row>7</xdr:row>
      <xdr:rowOff>9525</xdr:rowOff>
    </xdr:to>
    <xdr:sp macro="" textlink="">
      <xdr:nvSpPr>
        <xdr:cNvPr id="5" name="TextBox 4">
          <a:extLst>
            <a:ext uri="{FF2B5EF4-FFF2-40B4-BE49-F238E27FC236}">
              <a16:creationId xmlns:a16="http://schemas.microsoft.com/office/drawing/2014/main" id="{68198A91-4C0E-44FA-AB26-4474FE1200C4}"/>
            </a:ext>
          </a:extLst>
        </xdr:cNvPr>
        <xdr:cNvSpPr txBox="1"/>
      </xdr:nvSpPr>
      <xdr:spPr>
        <a:xfrm>
          <a:off x="10696575" y="1114425"/>
          <a:ext cx="1295400" cy="22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ANOMALIES</a:t>
          </a:r>
        </a:p>
      </xdr:txBody>
    </xdr:sp>
    <xdr:clientData/>
  </xdr:twoCellAnchor>
  <xdr:twoCellAnchor>
    <xdr:from>
      <xdr:col>6</xdr:col>
      <xdr:colOff>352424</xdr:colOff>
      <xdr:row>256</xdr:row>
      <xdr:rowOff>95250</xdr:rowOff>
    </xdr:from>
    <xdr:to>
      <xdr:col>16</xdr:col>
      <xdr:colOff>342899</xdr:colOff>
      <xdr:row>271</xdr:row>
      <xdr:rowOff>57150</xdr:rowOff>
    </xdr:to>
    <xdr:graphicFrame macro="">
      <xdr:nvGraphicFramePr>
        <xdr:cNvPr id="10" name="Chart 9">
          <a:extLst>
            <a:ext uri="{FF2B5EF4-FFF2-40B4-BE49-F238E27FC236}">
              <a16:creationId xmlns:a16="http://schemas.microsoft.com/office/drawing/2014/main" id="{280BE0CA-3FFF-4676-946D-5613F98269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76200</xdr:colOff>
      <xdr:row>21</xdr:row>
      <xdr:rowOff>85725</xdr:rowOff>
    </xdr:from>
    <xdr:to>
      <xdr:col>16</xdr:col>
      <xdr:colOff>66675</xdr:colOff>
      <xdr:row>36</xdr:row>
      <xdr:rowOff>47625</xdr:rowOff>
    </xdr:to>
    <xdr:graphicFrame macro="">
      <xdr:nvGraphicFramePr>
        <xdr:cNvPr id="12" name="Chart 11">
          <a:extLst>
            <a:ext uri="{FF2B5EF4-FFF2-40B4-BE49-F238E27FC236}">
              <a16:creationId xmlns:a16="http://schemas.microsoft.com/office/drawing/2014/main" id="{901B4065-FE63-4443-B713-77392F98C8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171449</xdr:colOff>
      <xdr:row>17</xdr:row>
      <xdr:rowOff>19050</xdr:rowOff>
    </xdr:from>
    <xdr:to>
      <xdr:col>8</xdr:col>
      <xdr:colOff>809624</xdr:colOff>
      <xdr:row>26</xdr:row>
      <xdr:rowOff>190500</xdr:rowOff>
    </xdr:to>
    <mc:AlternateContent xmlns:mc="http://schemas.openxmlformats.org/markup-compatibility/2006">
      <mc:Choice xmlns:a14="http://schemas.microsoft.com/office/drawing/2010/main" Requires="a14">
        <xdr:graphicFrame macro="">
          <xdr:nvGraphicFramePr>
            <xdr:cNvPr id="2" name="Sales Person 1">
              <a:extLst>
                <a:ext uri="{FF2B5EF4-FFF2-40B4-BE49-F238E27FC236}">
                  <a16:creationId xmlns:a16="http://schemas.microsoft.com/office/drawing/2014/main" id="{A54BCD9C-4A28-4187-8FC0-AD8E5E5B26B6}"/>
                </a:ext>
              </a:extLst>
            </xdr:cNvPr>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dr:sp macro="" textlink="">
          <xdr:nvSpPr>
            <xdr:cNvPr id="0" name=""/>
            <xdr:cNvSpPr>
              <a:spLocks noTextEdit="1"/>
            </xdr:cNvSpPr>
          </xdr:nvSpPr>
          <xdr:spPr>
            <a:xfrm>
              <a:off x="7686674" y="3352800"/>
              <a:ext cx="1819275" cy="1971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95250</xdr:colOff>
      <xdr:row>6</xdr:row>
      <xdr:rowOff>85725</xdr:rowOff>
    </xdr:from>
    <xdr:to>
      <xdr:col>8</xdr:col>
      <xdr:colOff>38100</xdr:colOff>
      <xdr:row>16</xdr:row>
      <xdr:rowOff>9525</xdr:rowOff>
    </xdr:to>
    <mc:AlternateContent xmlns:mc="http://schemas.openxmlformats.org/markup-compatibility/2006">
      <mc:Choice xmlns:a14="http://schemas.microsoft.com/office/drawing/2010/main" Requires="a14">
        <xdr:graphicFrame macro="">
          <xdr:nvGraphicFramePr>
            <xdr:cNvPr id="3" name="Geography">
              <a:extLst>
                <a:ext uri="{FF2B5EF4-FFF2-40B4-BE49-F238E27FC236}">
                  <a16:creationId xmlns:a16="http://schemas.microsoft.com/office/drawing/2014/main" id="{C96CC050-979D-4376-A8A3-0E25A5C3991D}"/>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dr:sp macro="" textlink="">
          <xdr:nvSpPr>
            <xdr:cNvPr id="0" name=""/>
            <xdr:cNvSpPr>
              <a:spLocks noTextEdit="1"/>
            </xdr:cNvSpPr>
          </xdr:nvSpPr>
          <xdr:spPr>
            <a:xfrm>
              <a:off x="7610475" y="1228725"/>
              <a:ext cx="1123950" cy="1914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10</xdr:col>
      <xdr:colOff>247649</xdr:colOff>
      <xdr:row>9</xdr:row>
      <xdr:rowOff>66675</xdr:rowOff>
    </xdr:from>
    <xdr:to>
      <xdr:col>10</xdr:col>
      <xdr:colOff>409574</xdr:colOff>
      <xdr:row>9</xdr:row>
      <xdr:rowOff>247650</xdr:rowOff>
    </xdr:to>
    <xdr:sp macro="" textlink="">
      <xdr:nvSpPr>
        <xdr:cNvPr id="2" name="Multiplication Sign 1">
          <a:extLst>
            <a:ext uri="{FF2B5EF4-FFF2-40B4-BE49-F238E27FC236}">
              <a16:creationId xmlns:a16="http://schemas.microsoft.com/office/drawing/2014/main" id="{FCFB5B8B-B40D-48D2-8A25-0EAA6F1B6ED2}"/>
            </a:ext>
          </a:extLst>
        </xdr:cNvPr>
        <xdr:cNvSpPr/>
      </xdr:nvSpPr>
      <xdr:spPr>
        <a:xfrm>
          <a:off x="10868024" y="2085975"/>
          <a:ext cx="161925" cy="180975"/>
        </a:xfrm>
        <a:prstGeom prst="mathMultiply">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180975</xdr:colOff>
      <xdr:row>4</xdr:row>
      <xdr:rowOff>9525</xdr:rowOff>
    </xdr:from>
    <xdr:to>
      <xdr:col>9</xdr:col>
      <xdr:colOff>180975</xdr:colOff>
      <xdr:row>17</xdr:row>
      <xdr:rowOff>57150</xdr:rowOff>
    </xdr:to>
    <mc:AlternateContent xmlns:mc="http://schemas.openxmlformats.org/markup-compatibility/2006">
      <mc:Choice xmlns:a14="http://schemas.microsoft.com/office/drawing/2010/main" Requires="a14">
        <xdr:graphicFrame macro="">
          <xdr:nvGraphicFramePr>
            <xdr:cNvPr id="4" name="Geography 1">
              <a:extLst>
                <a:ext uri="{FF2B5EF4-FFF2-40B4-BE49-F238E27FC236}">
                  <a16:creationId xmlns:a16="http://schemas.microsoft.com/office/drawing/2014/main" id="{DA3B817C-F652-435D-91DC-4AFFA8CEF182}"/>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dr:sp macro="" textlink="">
          <xdr:nvSpPr>
            <xdr:cNvPr id="0" name=""/>
            <xdr:cNvSpPr>
              <a:spLocks noTextEdit="1"/>
            </xdr:cNvSpPr>
          </xdr:nvSpPr>
          <xdr:spPr>
            <a:xfrm>
              <a:off x="7410450" y="7715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I Z A" refreshedDate="45629.662718981483" createdVersion="6" refreshedVersion="6" minRefreshableVersion="3" recordCount="300" xr:uid="{32820795-9152-41CC-BD7D-2B3C307C1A84}">
  <cacheSource type="worksheet">
    <worksheetSource name="Table3"/>
  </cacheSource>
  <cacheFields count="11">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164">
      <sharedItems containsSemiMixedTypes="0" containsString="0" containsNumber="1" containsInteger="1" minValue="0" maxValue="16184"/>
    </cacheField>
    <cacheField name="Units" numFmtId="2">
      <sharedItems containsSemiMixedTypes="0" containsString="0" containsNumber="1" containsInteger="1" minValue="0" maxValue="525"/>
    </cacheField>
    <cacheField name="Cost per unit" numFmtId="164">
      <sharedItems containsSemiMixedTypes="0" containsString="0" containsNumber="1" minValue="3.11" maxValue="16.73"/>
    </cacheField>
    <cacheField name="Cost" numFmtId="164">
      <sharedItems containsSemiMixedTypes="0" containsString="0" containsNumber="1" minValue="0" maxValue="8682.8700000000008"/>
    </cacheField>
    <cacheField name="Sales per unit" numFmtId="0" formula="Amount/Units" databaseField="0"/>
    <cacheField name="Total profit" numFmtId="0" formula="Amount-Cost" databaseField="0"/>
    <cacheField name="Profit per product" numFmtId="0" formula="Amount -Cost" databaseField="0"/>
    <cacheField name="profit percentages" numFmtId="0" formula="'Profit per product' /Amount *100" databaseField="0"/>
  </cacheFields>
  <extLst>
    <ext xmlns:x14="http://schemas.microsoft.com/office/spreadsheetml/2009/9/main" uri="{725AE2AE-9491-48be-B2B4-4EB974FC3084}">
      <x14:pivotCacheDefinition pivotCacheId="14497810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x v="0"/>
    <n v="1624"/>
    <n v="114"/>
    <n v="14.49"/>
    <n v="1651.8600000000001"/>
  </r>
  <r>
    <x v="1"/>
    <x v="1"/>
    <x v="1"/>
    <n v="6706"/>
    <n v="459"/>
    <n v="8.65"/>
    <n v="3970.3500000000004"/>
  </r>
  <r>
    <x v="2"/>
    <x v="1"/>
    <x v="2"/>
    <n v="959"/>
    <n v="147"/>
    <n v="11.88"/>
    <n v="1746.3600000000001"/>
  </r>
  <r>
    <x v="3"/>
    <x v="2"/>
    <x v="3"/>
    <n v="9632"/>
    <n v="288"/>
    <n v="6.47"/>
    <n v="1863.36"/>
  </r>
  <r>
    <x v="4"/>
    <x v="3"/>
    <x v="4"/>
    <n v="2100"/>
    <n v="414"/>
    <n v="13.15"/>
    <n v="5444.1"/>
  </r>
  <r>
    <x v="0"/>
    <x v="1"/>
    <x v="5"/>
    <n v="8869"/>
    <n v="432"/>
    <n v="12.37"/>
    <n v="5343.8399999999992"/>
  </r>
  <r>
    <x v="4"/>
    <x v="4"/>
    <x v="6"/>
    <n v="2681"/>
    <n v="54"/>
    <n v="5.79"/>
    <n v="312.66000000000003"/>
  </r>
  <r>
    <x v="1"/>
    <x v="1"/>
    <x v="7"/>
    <n v="5012"/>
    <n v="210"/>
    <n v="9.77"/>
    <n v="2051.6999999999998"/>
  </r>
  <r>
    <x v="5"/>
    <x v="4"/>
    <x v="8"/>
    <n v="1281"/>
    <n v="75"/>
    <n v="11.7"/>
    <n v="877.5"/>
  </r>
  <r>
    <x v="6"/>
    <x v="0"/>
    <x v="8"/>
    <n v="4991"/>
    <n v="12"/>
    <n v="11.7"/>
    <n v="140.39999999999998"/>
  </r>
  <r>
    <x v="7"/>
    <x v="3"/>
    <x v="4"/>
    <n v="1785"/>
    <n v="462"/>
    <n v="13.15"/>
    <n v="6075.3"/>
  </r>
  <r>
    <x v="8"/>
    <x v="0"/>
    <x v="9"/>
    <n v="3983"/>
    <n v="144"/>
    <n v="3.11"/>
    <n v="447.84"/>
  </r>
  <r>
    <x v="2"/>
    <x v="4"/>
    <x v="10"/>
    <n v="2646"/>
    <n v="120"/>
    <n v="8.7899999999999991"/>
    <n v="1054.8"/>
  </r>
  <r>
    <x v="7"/>
    <x v="5"/>
    <x v="11"/>
    <n v="252"/>
    <n v="54"/>
    <n v="9.33"/>
    <n v="503.82"/>
  </r>
  <r>
    <x v="8"/>
    <x v="1"/>
    <x v="4"/>
    <n v="2464"/>
    <n v="234"/>
    <n v="13.15"/>
    <n v="3077.1"/>
  </r>
  <r>
    <x v="8"/>
    <x v="1"/>
    <x v="12"/>
    <n v="2114"/>
    <n v="66"/>
    <n v="7.16"/>
    <n v="472.56"/>
  </r>
  <r>
    <x v="4"/>
    <x v="0"/>
    <x v="6"/>
    <n v="7693"/>
    <n v="87"/>
    <n v="5.79"/>
    <n v="503.73"/>
  </r>
  <r>
    <x v="6"/>
    <x v="5"/>
    <x v="13"/>
    <n v="15610"/>
    <n v="339"/>
    <n v="10.62"/>
    <n v="3600.18"/>
  </r>
  <r>
    <x v="3"/>
    <x v="5"/>
    <x v="7"/>
    <n v="336"/>
    <n v="144"/>
    <n v="9.77"/>
    <n v="1406.8799999999999"/>
  </r>
  <r>
    <x v="7"/>
    <x v="3"/>
    <x v="13"/>
    <n v="9443"/>
    <n v="162"/>
    <n v="10.62"/>
    <n v="1720.4399999999998"/>
  </r>
  <r>
    <x v="2"/>
    <x v="5"/>
    <x v="14"/>
    <n v="8155"/>
    <n v="90"/>
    <n v="6.49"/>
    <n v="584.1"/>
  </r>
  <r>
    <x v="1"/>
    <x v="4"/>
    <x v="14"/>
    <n v="1701"/>
    <n v="234"/>
    <n v="6.49"/>
    <n v="1518.66"/>
  </r>
  <r>
    <x v="9"/>
    <x v="4"/>
    <x v="7"/>
    <n v="2205"/>
    <n v="141"/>
    <n v="9.77"/>
    <n v="1377.57"/>
  </r>
  <r>
    <x v="1"/>
    <x v="0"/>
    <x v="15"/>
    <n v="1771"/>
    <n v="204"/>
    <n v="7.64"/>
    <n v="1558.56"/>
  </r>
  <r>
    <x v="3"/>
    <x v="1"/>
    <x v="16"/>
    <n v="2114"/>
    <n v="186"/>
    <n v="11.73"/>
    <n v="2181.7800000000002"/>
  </r>
  <r>
    <x v="3"/>
    <x v="2"/>
    <x v="11"/>
    <n v="10311"/>
    <n v="231"/>
    <n v="9.33"/>
    <n v="2155.23"/>
  </r>
  <r>
    <x v="8"/>
    <x v="3"/>
    <x v="10"/>
    <n v="21"/>
    <n v="168"/>
    <n v="8.7899999999999991"/>
    <n v="1476.7199999999998"/>
  </r>
  <r>
    <x v="9"/>
    <x v="1"/>
    <x v="13"/>
    <n v="1974"/>
    <n v="195"/>
    <n v="10.62"/>
    <n v="2070.8999999999996"/>
  </r>
  <r>
    <x v="6"/>
    <x v="2"/>
    <x v="14"/>
    <n v="6314"/>
    <n v="15"/>
    <n v="6.49"/>
    <n v="97.350000000000009"/>
  </r>
  <r>
    <x v="9"/>
    <x v="0"/>
    <x v="14"/>
    <n v="4683"/>
    <n v="30"/>
    <n v="6.49"/>
    <n v="194.70000000000002"/>
  </r>
  <r>
    <x v="3"/>
    <x v="0"/>
    <x v="17"/>
    <n v="6398"/>
    <n v="102"/>
    <n v="4.97"/>
    <n v="506.94"/>
  </r>
  <r>
    <x v="7"/>
    <x v="1"/>
    <x v="15"/>
    <n v="553"/>
    <n v="15"/>
    <n v="7.64"/>
    <n v="114.6"/>
  </r>
  <r>
    <x v="1"/>
    <x v="3"/>
    <x v="0"/>
    <n v="7021"/>
    <n v="183"/>
    <n v="14.49"/>
    <n v="2651.67"/>
  </r>
  <r>
    <x v="0"/>
    <x v="3"/>
    <x v="7"/>
    <n v="5817"/>
    <n v="12"/>
    <n v="9.77"/>
    <n v="117.24"/>
  </r>
  <r>
    <x v="3"/>
    <x v="3"/>
    <x v="8"/>
    <n v="3976"/>
    <n v="72"/>
    <n v="11.7"/>
    <n v="842.4"/>
  </r>
  <r>
    <x v="4"/>
    <x v="4"/>
    <x v="18"/>
    <n v="1134"/>
    <n v="282"/>
    <n v="16.73"/>
    <n v="4717.8599999999997"/>
  </r>
  <r>
    <x v="7"/>
    <x v="3"/>
    <x v="19"/>
    <n v="6027"/>
    <n v="144"/>
    <n v="10.38"/>
    <n v="1494.72"/>
  </r>
  <r>
    <x v="4"/>
    <x v="0"/>
    <x v="10"/>
    <n v="1904"/>
    <n v="405"/>
    <n v="8.7899999999999991"/>
    <n v="3559.95"/>
  </r>
  <r>
    <x v="5"/>
    <x v="5"/>
    <x v="1"/>
    <n v="3262"/>
    <n v="75"/>
    <n v="8.65"/>
    <n v="648.75"/>
  </r>
  <r>
    <x v="0"/>
    <x v="5"/>
    <x v="18"/>
    <n v="2289"/>
    <n v="135"/>
    <n v="16.73"/>
    <n v="2258.5500000000002"/>
  </r>
  <r>
    <x v="6"/>
    <x v="5"/>
    <x v="18"/>
    <n v="6986"/>
    <n v="21"/>
    <n v="16.73"/>
    <n v="351.33"/>
  </r>
  <r>
    <x v="7"/>
    <x v="4"/>
    <x v="14"/>
    <n v="4417"/>
    <n v="153"/>
    <n v="6.49"/>
    <n v="992.97"/>
  </r>
  <r>
    <x v="4"/>
    <x v="5"/>
    <x v="16"/>
    <n v="1442"/>
    <n v="15"/>
    <n v="11.73"/>
    <n v="175.95000000000002"/>
  </r>
  <r>
    <x v="8"/>
    <x v="1"/>
    <x v="8"/>
    <n v="2415"/>
    <n v="255"/>
    <n v="11.7"/>
    <n v="2983.5"/>
  </r>
  <r>
    <x v="7"/>
    <x v="0"/>
    <x v="15"/>
    <n v="238"/>
    <n v="18"/>
    <n v="7.64"/>
    <n v="137.51999999999998"/>
  </r>
  <r>
    <x v="4"/>
    <x v="0"/>
    <x v="14"/>
    <n v="4949"/>
    <n v="189"/>
    <n v="6.49"/>
    <n v="1226.6100000000001"/>
  </r>
  <r>
    <x v="6"/>
    <x v="4"/>
    <x v="1"/>
    <n v="5075"/>
    <n v="21"/>
    <n v="8.65"/>
    <n v="181.65"/>
  </r>
  <r>
    <x v="8"/>
    <x v="2"/>
    <x v="10"/>
    <n v="9198"/>
    <n v="36"/>
    <n v="8.7899999999999991"/>
    <n v="316.43999999999994"/>
  </r>
  <r>
    <x v="4"/>
    <x v="5"/>
    <x v="12"/>
    <n v="3339"/>
    <n v="75"/>
    <n v="7.16"/>
    <n v="537"/>
  </r>
  <r>
    <x v="0"/>
    <x v="5"/>
    <x v="9"/>
    <n v="5019"/>
    <n v="156"/>
    <n v="3.11"/>
    <n v="485.15999999999997"/>
  </r>
  <r>
    <x v="6"/>
    <x v="2"/>
    <x v="10"/>
    <n v="16184"/>
    <n v="39"/>
    <n v="8.7899999999999991"/>
    <n v="342.80999999999995"/>
  </r>
  <r>
    <x v="4"/>
    <x v="2"/>
    <x v="20"/>
    <n v="497"/>
    <n v="63"/>
    <n v="9"/>
    <n v="567"/>
  </r>
  <r>
    <x v="7"/>
    <x v="2"/>
    <x v="12"/>
    <n v="8211"/>
    <n v="75"/>
    <n v="7.16"/>
    <n v="537"/>
  </r>
  <r>
    <x v="7"/>
    <x v="4"/>
    <x v="19"/>
    <n v="6580"/>
    <n v="183"/>
    <n v="10.38"/>
    <n v="1899.5400000000002"/>
  </r>
  <r>
    <x v="3"/>
    <x v="1"/>
    <x v="11"/>
    <n v="4760"/>
    <n v="69"/>
    <n v="9.33"/>
    <n v="643.77"/>
  </r>
  <r>
    <x v="0"/>
    <x v="2"/>
    <x v="4"/>
    <n v="5439"/>
    <n v="30"/>
    <n v="13.15"/>
    <n v="394.5"/>
  </r>
  <r>
    <x v="3"/>
    <x v="5"/>
    <x v="9"/>
    <n v="1463"/>
    <n v="39"/>
    <n v="3.11"/>
    <n v="121.28999999999999"/>
  </r>
  <r>
    <x v="8"/>
    <x v="5"/>
    <x v="1"/>
    <n v="7777"/>
    <n v="504"/>
    <n v="8.65"/>
    <n v="4359.6000000000004"/>
  </r>
  <r>
    <x v="2"/>
    <x v="0"/>
    <x v="12"/>
    <n v="1085"/>
    <n v="273"/>
    <n v="7.16"/>
    <n v="1954.68"/>
  </r>
  <r>
    <x v="6"/>
    <x v="0"/>
    <x v="6"/>
    <n v="182"/>
    <n v="48"/>
    <n v="5.79"/>
    <n v="277.92"/>
  </r>
  <r>
    <x v="4"/>
    <x v="5"/>
    <x v="18"/>
    <n v="4242"/>
    <n v="207"/>
    <n v="16.73"/>
    <n v="3463.11"/>
  </r>
  <r>
    <x v="4"/>
    <x v="2"/>
    <x v="1"/>
    <n v="6118"/>
    <n v="9"/>
    <n v="8.65"/>
    <n v="77.850000000000009"/>
  </r>
  <r>
    <x v="9"/>
    <x v="2"/>
    <x v="14"/>
    <n v="2317"/>
    <n v="261"/>
    <n v="6.49"/>
    <n v="1693.89"/>
  </r>
  <r>
    <x v="4"/>
    <x v="4"/>
    <x v="10"/>
    <n v="938"/>
    <n v="6"/>
    <n v="8.7899999999999991"/>
    <n v="52.739999999999995"/>
  </r>
  <r>
    <x v="1"/>
    <x v="0"/>
    <x v="16"/>
    <n v="9709"/>
    <n v="30"/>
    <n v="11.73"/>
    <n v="351.90000000000003"/>
  </r>
  <r>
    <x v="5"/>
    <x v="5"/>
    <x v="13"/>
    <n v="2205"/>
    <n v="138"/>
    <n v="10.62"/>
    <n v="1465.56"/>
  </r>
  <r>
    <x v="5"/>
    <x v="0"/>
    <x v="9"/>
    <n v="4487"/>
    <n v="111"/>
    <n v="3.11"/>
    <n v="345.21"/>
  </r>
  <r>
    <x v="6"/>
    <x v="1"/>
    <x v="3"/>
    <n v="2415"/>
    <n v="15"/>
    <n v="6.47"/>
    <n v="97.05"/>
  </r>
  <r>
    <x v="0"/>
    <x v="5"/>
    <x v="15"/>
    <n v="4018"/>
    <n v="162"/>
    <n v="7.64"/>
    <n v="1237.6799999999998"/>
  </r>
  <r>
    <x v="6"/>
    <x v="5"/>
    <x v="15"/>
    <n v="861"/>
    <n v="195"/>
    <n v="7.64"/>
    <n v="1489.8"/>
  </r>
  <r>
    <x v="9"/>
    <x v="4"/>
    <x v="8"/>
    <n v="5586"/>
    <n v="525"/>
    <n v="11.7"/>
    <n v="6142.5"/>
  </r>
  <r>
    <x v="5"/>
    <x v="5"/>
    <x v="5"/>
    <n v="2226"/>
    <n v="48"/>
    <n v="12.37"/>
    <n v="593.76"/>
  </r>
  <r>
    <x v="2"/>
    <x v="5"/>
    <x v="19"/>
    <n v="14329"/>
    <n v="150"/>
    <n v="10.38"/>
    <n v="1557.0000000000002"/>
  </r>
  <r>
    <x v="2"/>
    <x v="5"/>
    <x v="13"/>
    <n v="8463"/>
    <n v="492"/>
    <n v="10.62"/>
    <n v="5225.04"/>
  </r>
  <r>
    <x v="6"/>
    <x v="5"/>
    <x v="12"/>
    <n v="2891"/>
    <n v="102"/>
    <n v="7.16"/>
    <n v="730.32"/>
  </r>
  <r>
    <x v="8"/>
    <x v="2"/>
    <x v="14"/>
    <n v="3773"/>
    <n v="165"/>
    <n v="6.49"/>
    <n v="1070.8500000000001"/>
  </r>
  <r>
    <x v="3"/>
    <x v="2"/>
    <x v="19"/>
    <n v="854"/>
    <n v="309"/>
    <n v="10.38"/>
    <n v="3207.42"/>
  </r>
  <r>
    <x v="4"/>
    <x v="2"/>
    <x v="9"/>
    <n v="4970"/>
    <n v="156"/>
    <n v="3.11"/>
    <n v="485.15999999999997"/>
  </r>
  <r>
    <x v="2"/>
    <x v="1"/>
    <x v="21"/>
    <n v="98"/>
    <n v="159"/>
    <n v="5.6"/>
    <n v="890.4"/>
  </r>
  <r>
    <x v="6"/>
    <x v="1"/>
    <x v="16"/>
    <n v="13391"/>
    <n v="201"/>
    <n v="11.73"/>
    <n v="2357.73"/>
  </r>
  <r>
    <x v="1"/>
    <x v="3"/>
    <x v="6"/>
    <n v="8890"/>
    <n v="210"/>
    <n v="5.79"/>
    <n v="1215.9000000000001"/>
  </r>
  <r>
    <x v="7"/>
    <x v="4"/>
    <x v="11"/>
    <n v="56"/>
    <n v="51"/>
    <n v="9.33"/>
    <n v="475.83"/>
  </r>
  <r>
    <x v="8"/>
    <x v="2"/>
    <x v="4"/>
    <n v="3339"/>
    <n v="39"/>
    <n v="13.15"/>
    <n v="512.85"/>
  </r>
  <r>
    <x v="9"/>
    <x v="1"/>
    <x v="3"/>
    <n v="3808"/>
    <n v="279"/>
    <n v="6.47"/>
    <n v="1805.1299999999999"/>
  </r>
  <r>
    <x v="9"/>
    <x v="4"/>
    <x v="11"/>
    <n v="63"/>
    <n v="123"/>
    <n v="9.33"/>
    <n v="1147.5899999999999"/>
  </r>
  <r>
    <x v="7"/>
    <x v="3"/>
    <x v="18"/>
    <n v="7812"/>
    <n v="81"/>
    <n v="16.73"/>
    <n v="1355.13"/>
  </r>
  <r>
    <x v="0"/>
    <x v="0"/>
    <x v="15"/>
    <n v="7693"/>
    <n v="21"/>
    <n v="7.64"/>
    <n v="160.44"/>
  </r>
  <r>
    <x v="8"/>
    <x v="2"/>
    <x v="19"/>
    <n v="973"/>
    <n v="162"/>
    <n v="10.38"/>
    <n v="1681.5600000000002"/>
  </r>
  <r>
    <x v="9"/>
    <x v="1"/>
    <x v="20"/>
    <n v="567"/>
    <n v="228"/>
    <n v="9"/>
    <n v="2052"/>
  </r>
  <r>
    <x v="9"/>
    <x v="2"/>
    <x v="12"/>
    <n v="2471"/>
    <n v="342"/>
    <n v="7.16"/>
    <n v="2448.7200000000003"/>
  </r>
  <r>
    <x v="6"/>
    <x v="4"/>
    <x v="11"/>
    <n v="7189"/>
    <n v="54"/>
    <n v="9.33"/>
    <n v="503.82"/>
  </r>
  <r>
    <x v="3"/>
    <x v="1"/>
    <x v="19"/>
    <n v="7455"/>
    <n v="216"/>
    <n v="10.38"/>
    <n v="2242.0800000000004"/>
  </r>
  <r>
    <x v="8"/>
    <x v="5"/>
    <x v="21"/>
    <n v="3108"/>
    <n v="54"/>
    <n v="5.6"/>
    <n v="302.39999999999998"/>
  </r>
  <r>
    <x v="4"/>
    <x v="4"/>
    <x v="4"/>
    <n v="469"/>
    <n v="75"/>
    <n v="13.15"/>
    <n v="986.25"/>
  </r>
  <r>
    <x v="2"/>
    <x v="0"/>
    <x v="14"/>
    <n v="2737"/>
    <n v="93"/>
    <n v="6.49"/>
    <n v="603.57000000000005"/>
  </r>
  <r>
    <x v="2"/>
    <x v="0"/>
    <x v="4"/>
    <n v="4305"/>
    <n v="156"/>
    <n v="13.15"/>
    <n v="2051.4"/>
  </r>
  <r>
    <x v="2"/>
    <x v="4"/>
    <x v="9"/>
    <n v="2408"/>
    <n v="9"/>
    <n v="3.11"/>
    <n v="27.99"/>
  </r>
  <r>
    <x v="8"/>
    <x v="2"/>
    <x v="15"/>
    <n v="1281"/>
    <n v="18"/>
    <n v="7.64"/>
    <n v="137.51999999999998"/>
  </r>
  <r>
    <x v="0"/>
    <x v="1"/>
    <x v="1"/>
    <n v="12348"/>
    <n v="234"/>
    <n v="8.65"/>
    <n v="2024.1000000000001"/>
  </r>
  <r>
    <x v="8"/>
    <x v="5"/>
    <x v="19"/>
    <n v="3689"/>
    <n v="312"/>
    <n v="10.38"/>
    <n v="3238.5600000000004"/>
  </r>
  <r>
    <x v="5"/>
    <x v="2"/>
    <x v="15"/>
    <n v="2870"/>
    <n v="300"/>
    <n v="7.64"/>
    <n v="2292"/>
  </r>
  <r>
    <x v="7"/>
    <x v="2"/>
    <x v="18"/>
    <n v="798"/>
    <n v="519"/>
    <n v="16.73"/>
    <n v="8682.8700000000008"/>
  </r>
  <r>
    <x v="3"/>
    <x v="0"/>
    <x v="20"/>
    <n v="2933"/>
    <n v="9"/>
    <n v="9"/>
    <n v="81"/>
  </r>
  <r>
    <x v="6"/>
    <x v="1"/>
    <x v="2"/>
    <n v="2744"/>
    <n v="9"/>
    <n v="11.88"/>
    <n v="106.92"/>
  </r>
  <r>
    <x v="0"/>
    <x v="2"/>
    <x v="5"/>
    <n v="9772"/>
    <n v="90"/>
    <n v="12.37"/>
    <n v="1113.3"/>
  </r>
  <r>
    <x v="5"/>
    <x v="5"/>
    <x v="4"/>
    <n v="1568"/>
    <n v="96"/>
    <n v="13.15"/>
    <n v="1262.4000000000001"/>
  </r>
  <r>
    <x v="7"/>
    <x v="2"/>
    <x v="10"/>
    <n v="11417"/>
    <n v="21"/>
    <n v="8.7899999999999991"/>
    <n v="184.58999999999997"/>
  </r>
  <r>
    <x v="0"/>
    <x v="5"/>
    <x v="21"/>
    <n v="6748"/>
    <n v="48"/>
    <n v="5.6"/>
    <n v="268.79999999999995"/>
  </r>
  <r>
    <x v="9"/>
    <x v="2"/>
    <x v="18"/>
    <n v="1407"/>
    <n v="72"/>
    <n v="16.73"/>
    <n v="1204.56"/>
  </r>
  <r>
    <x v="1"/>
    <x v="1"/>
    <x v="12"/>
    <n v="2023"/>
    <n v="168"/>
    <n v="7.16"/>
    <n v="1202.8800000000001"/>
  </r>
  <r>
    <x v="6"/>
    <x v="3"/>
    <x v="21"/>
    <n v="5236"/>
    <n v="51"/>
    <n v="5.6"/>
    <n v="285.59999999999997"/>
  </r>
  <r>
    <x v="3"/>
    <x v="2"/>
    <x v="15"/>
    <n v="1925"/>
    <n v="192"/>
    <n v="7.64"/>
    <n v="1466.8799999999999"/>
  </r>
  <r>
    <x v="5"/>
    <x v="0"/>
    <x v="8"/>
    <n v="6608"/>
    <n v="225"/>
    <n v="11.7"/>
    <n v="2632.5"/>
  </r>
  <r>
    <x v="4"/>
    <x v="5"/>
    <x v="21"/>
    <n v="8008"/>
    <n v="456"/>
    <n v="5.6"/>
    <n v="2553.6"/>
  </r>
  <r>
    <x v="9"/>
    <x v="5"/>
    <x v="4"/>
    <n v="1428"/>
    <n v="93"/>
    <n v="13.15"/>
    <n v="1222.95"/>
  </r>
  <r>
    <x v="4"/>
    <x v="5"/>
    <x v="2"/>
    <n v="525"/>
    <n v="48"/>
    <n v="11.88"/>
    <n v="570.24"/>
  </r>
  <r>
    <x v="4"/>
    <x v="0"/>
    <x v="3"/>
    <n v="1505"/>
    <n v="102"/>
    <n v="6.47"/>
    <n v="659.93999999999994"/>
  </r>
  <r>
    <x v="5"/>
    <x v="1"/>
    <x v="0"/>
    <n v="6755"/>
    <n v="252"/>
    <n v="14.49"/>
    <n v="3651.48"/>
  </r>
  <r>
    <x v="7"/>
    <x v="0"/>
    <x v="3"/>
    <n v="11571"/>
    <n v="138"/>
    <n v="6.47"/>
    <n v="892.86"/>
  </r>
  <r>
    <x v="0"/>
    <x v="4"/>
    <x v="4"/>
    <n v="2541"/>
    <n v="90"/>
    <n v="13.15"/>
    <n v="1183.5"/>
  </r>
  <r>
    <x v="3"/>
    <x v="0"/>
    <x v="0"/>
    <n v="1526"/>
    <n v="240"/>
    <n v="14.49"/>
    <n v="3477.6"/>
  </r>
  <r>
    <x v="0"/>
    <x v="4"/>
    <x v="2"/>
    <n v="6125"/>
    <n v="102"/>
    <n v="11.88"/>
    <n v="1211.76"/>
  </r>
  <r>
    <x v="3"/>
    <x v="1"/>
    <x v="18"/>
    <n v="847"/>
    <n v="129"/>
    <n v="16.73"/>
    <n v="2158.17"/>
  </r>
  <r>
    <x v="1"/>
    <x v="1"/>
    <x v="18"/>
    <n v="4753"/>
    <n v="300"/>
    <n v="16.73"/>
    <n v="5019"/>
  </r>
  <r>
    <x v="4"/>
    <x v="4"/>
    <x v="5"/>
    <n v="959"/>
    <n v="135"/>
    <n v="12.37"/>
    <n v="1669.9499999999998"/>
  </r>
  <r>
    <x v="5"/>
    <x v="1"/>
    <x v="17"/>
    <n v="2793"/>
    <n v="114"/>
    <n v="4.97"/>
    <n v="566.57999999999993"/>
  </r>
  <r>
    <x v="5"/>
    <x v="1"/>
    <x v="8"/>
    <n v="4606"/>
    <n v="63"/>
    <n v="11.7"/>
    <n v="737.09999999999991"/>
  </r>
  <r>
    <x v="5"/>
    <x v="2"/>
    <x v="12"/>
    <n v="5551"/>
    <n v="252"/>
    <n v="7.16"/>
    <n v="1804.32"/>
  </r>
  <r>
    <x v="9"/>
    <x v="2"/>
    <x v="1"/>
    <n v="6657"/>
    <n v="303"/>
    <n v="8.65"/>
    <n v="2620.9500000000003"/>
  </r>
  <r>
    <x v="5"/>
    <x v="3"/>
    <x v="9"/>
    <n v="4438"/>
    <n v="246"/>
    <n v="3.11"/>
    <n v="765.06"/>
  </r>
  <r>
    <x v="1"/>
    <x v="4"/>
    <x v="7"/>
    <n v="168"/>
    <n v="84"/>
    <n v="9.77"/>
    <n v="820.68"/>
  </r>
  <r>
    <x v="5"/>
    <x v="5"/>
    <x v="9"/>
    <n v="7777"/>
    <n v="39"/>
    <n v="3.11"/>
    <n v="121.28999999999999"/>
  </r>
  <r>
    <x v="6"/>
    <x v="2"/>
    <x v="9"/>
    <n v="3339"/>
    <n v="348"/>
    <n v="3.11"/>
    <n v="1082.28"/>
  </r>
  <r>
    <x v="5"/>
    <x v="0"/>
    <x v="5"/>
    <n v="6391"/>
    <n v="48"/>
    <n v="12.37"/>
    <n v="593.76"/>
  </r>
  <r>
    <x v="6"/>
    <x v="0"/>
    <x v="7"/>
    <n v="518"/>
    <n v="75"/>
    <n v="9.77"/>
    <n v="732.75"/>
  </r>
  <r>
    <x v="5"/>
    <x v="4"/>
    <x v="19"/>
    <n v="5677"/>
    <n v="258"/>
    <n v="10.38"/>
    <n v="2678.0400000000004"/>
  </r>
  <r>
    <x v="4"/>
    <x v="3"/>
    <x v="9"/>
    <n v="6048"/>
    <n v="27"/>
    <n v="3.11"/>
    <n v="83.97"/>
  </r>
  <r>
    <x v="1"/>
    <x v="4"/>
    <x v="1"/>
    <n v="3752"/>
    <n v="213"/>
    <n v="8.65"/>
    <n v="1842.45"/>
  </r>
  <r>
    <x v="6"/>
    <x v="1"/>
    <x v="12"/>
    <n v="4480"/>
    <n v="357"/>
    <n v="7.16"/>
    <n v="2556.12"/>
  </r>
  <r>
    <x v="2"/>
    <x v="0"/>
    <x v="2"/>
    <n v="259"/>
    <n v="207"/>
    <n v="11.88"/>
    <n v="2459.1600000000003"/>
  </r>
  <r>
    <x v="1"/>
    <x v="0"/>
    <x v="0"/>
    <n v="42"/>
    <n v="150"/>
    <n v="14.49"/>
    <n v="2173.5"/>
  </r>
  <r>
    <x v="3"/>
    <x v="2"/>
    <x v="21"/>
    <n v="98"/>
    <n v="204"/>
    <n v="5.6"/>
    <n v="1142.3999999999999"/>
  </r>
  <r>
    <x v="5"/>
    <x v="1"/>
    <x v="18"/>
    <n v="2478"/>
    <n v="21"/>
    <n v="16.73"/>
    <n v="351.33"/>
  </r>
  <r>
    <x v="3"/>
    <x v="5"/>
    <x v="5"/>
    <n v="7847"/>
    <n v="174"/>
    <n v="12.37"/>
    <n v="2152.3799999999997"/>
  </r>
  <r>
    <x v="7"/>
    <x v="0"/>
    <x v="9"/>
    <n v="9926"/>
    <n v="201"/>
    <n v="3.11"/>
    <n v="625.11"/>
  </r>
  <r>
    <x v="1"/>
    <x v="4"/>
    <x v="11"/>
    <n v="819"/>
    <n v="510"/>
    <n v="9.33"/>
    <n v="4758.3"/>
  </r>
  <r>
    <x v="4"/>
    <x v="3"/>
    <x v="12"/>
    <n v="3052"/>
    <n v="378"/>
    <n v="7.16"/>
    <n v="2706.48"/>
  </r>
  <r>
    <x v="2"/>
    <x v="5"/>
    <x v="20"/>
    <n v="6832"/>
    <n v="27"/>
    <n v="9"/>
    <n v="243"/>
  </r>
  <r>
    <x v="7"/>
    <x v="3"/>
    <x v="10"/>
    <n v="2016"/>
    <n v="117"/>
    <n v="8.7899999999999991"/>
    <n v="1028.4299999999998"/>
  </r>
  <r>
    <x v="4"/>
    <x v="4"/>
    <x v="20"/>
    <n v="7322"/>
    <n v="36"/>
    <n v="9"/>
    <n v="324"/>
  </r>
  <r>
    <x v="1"/>
    <x v="1"/>
    <x v="5"/>
    <n v="357"/>
    <n v="126"/>
    <n v="12.37"/>
    <n v="1558.62"/>
  </r>
  <r>
    <x v="2"/>
    <x v="3"/>
    <x v="4"/>
    <n v="3192"/>
    <n v="72"/>
    <n v="13.15"/>
    <n v="946.80000000000007"/>
  </r>
  <r>
    <x v="5"/>
    <x v="2"/>
    <x v="7"/>
    <n v="8435"/>
    <n v="42"/>
    <n v="9.77"/>
    <n v="410.34"/>
  </r>
  <r>
    <x v="0"/>
    <x v="3"/>
    <x v="12"/>
    <n v="0"/>
    <n v="135"/>
    <n v="7.16"/>
    <n v="966.6"/>
  </r>
  <r>
    <x v="5"/>
    <x v="5"/>
    <x v="17"/>
    <n v="8862"/>
    <n v="189"/>
    <n v="4.97"/>
    <n v="939.32999999999993"/>
  </r>
  <r>
    <x v="4"/>
    <x v="0"/>
    <x v="19"/>
    <n v="3556"/>
    <n v="459"/>
    <n v="10.38"/>
    <n v="4764.42"/>
  </r>
  <r>
    <x v="6"/>
    <x v="5"/>
    <x v="16"/>
    <n v="7280"/>
    <n v="201"/>
    <n v="11.73"/>
    <n v="2357.73"/>
  </r>
  <r>
    <x v="4"/>
    <x v="5"/>
    <x v="0"/>
    <n v="3402"/>
    <n v="366"/>
    <n v="14.49"/>
    <n v="5303.34"/>
  </r>
  <r>
    <x v="8"/>
    <x v="0"/>
    <x v="12"/>
    <n v="4592"/>
    <n v="324"/>
    <n v="7.16"/>
    <n v="2319.84"/>
  </r>
  <r>
    <x v="2"/>
    <x v="1"/>
    <x v="16"/>
    <n v="7833"/>
    <n v="243"/>
    <n v="11.73"/>
    <n v="2850.3900000000003"/>
  </r>
  <r>
    <x v="7"/>
    <x v="3"/>
    <x v="20"/>
    <n v="7651"/>
    <n v="213"/>
    <n v="9"/>
    <n v="1917"/>
  </r>
  <r>
    <x v="0"/>
    <x v="1"/>
    <x v="0"/>
    <n v="2275"/>
    <n v="447"/>
    <n v="14.49"/>
    <n v="6477.03"/>
  </r>
  <r>
    <x v="0"/>
    <x v="4"/>
    <x v="11"/>
    <n v="5670"/>
    <n v="297"/>
    <n v="9.33"/>
    <n v="2771.01"/>
  </r>
  <r>
    <x v="5"/>
    <x v="1"/>
    <x v="10"/>
    <n v="2135"/>
    <n v="27"/>
    <n v="8.7899999999999991"/>
    <n v="237.32999999999998"/>
  </r>
  <r>
    <x v="0"/>
    <x v="5"/>
    <x v="14"/>
    <n v="2779"/>
    <n v="75"/>
    <n v="6.49"/>
    <n v="486.75"/>
  </r>
  <r>
    <x v="9"/>
    <x v="3"/>
    <x v="5"/>
    <n v="12950"/>
    <n v="30"/>
    <n v="12.37"/>
    <n v="371.09999999999997"/>
  </r>
  <r>
    <x v="5"/>
    <x v="2"/>
    <x v="3"/>
    <n v="2646"/>
    <n v="177"/>
    <n v="6.47"/>
    <n v="1145.19"/>
  </r>
  <r>
    <x v="0"/>
    <x v="5"/>
    <x v="5"/>
    <n v="3794"/>
    <n v="159"/>
    <n v="12.37"/>
    <n v="1966.83"/>
  </r>
  <r>
    <x v="8"/>
    <x v="1"/>
    <x v="5"/>
    <n v="819"/>
    <n v="306"/>
    <n v="12.37"/>
    <n v="3785.22"/>
  </r>
  <r>
    <x v="8"/>
    <x v="5"/>
    <x v="13"/>
    <n v="2583"/>
    <n v="18"/>
    <n v="10.62"/>
    <n v="191.16"/>
  </r>
  <r>
    <x v="5"/>
    <x v="1"/>
    <x v="15"/>
    <n v="4585"/>
    <n v="240"/>
    <n v="7.64"/>
    <n v="1833.6"/>
  </r>
  <r>
    <x v="6"/>
    <x v="5"/>
    <x v="5"/>
    <n v="1652"/>
    <n v="93"/>
    <n v="12.37"/>
    <n v="1150.4099999999999"/>
  </r>
  <r>
    <x v="9"/>
    <x v="5"/>
    <x v="21"/>
    <n v="4991"/>
    <n v="9"/>
    <n v="5.6"/>
    <n v="50.4"/>
  </r>
  <r>
    <x v="1"/>
    <x v="5"/>
    <x v="10"/>
    <n v="2009"/>
    <n v="219"/>
    <n v="8.7899999999999991"/>
    <n v="1925.0099999999998"/>
  </r>
  <r>
    <x v="7"/>
    <x v="3"/>
    <x v="7"/>
    <n v="1568"/>
    <n v="141"/>
    <n v="9.77"/>
    <n v="1377.57"/>
  </r>
  <r>
    <x v="3"/>
    <x v="0"/>
    <x v="13"/>
    <n v="3388"/>
    <n v="123"/>
    <n v="10.62"/>
    <n v="1306.26"/>
  </r>
  <r>
    <x v="0"/>
    <x v="4"/>
    <x v="17"/>
    <n v="623"/>
    <n v="51"/>
    <n v="4.97"/>
    <n v="253.47"/>
  </r>
  <r>
    <x v="4"/>
    <x v="2"/>
    <x v="2"/>
    <n v="10073"/>
    <n v="120"/>
    <n v="11.88"/>
    <n v="1425.6000000000001"/>
  </r>
  <r>
    <x v="1"/>
    <x v="3"/>
    <x v="21"/>
    <n v="1561"/>
    <n v="27"/>
    <n v="5.6"/>
    <n v="151.19999999999999"/>
  </r>
  <r>
    <x v="2"/>
    <x v="2"/>
    <x v="18"/>
    <n v="11522"/>
    <n v="204"/>
    <n v="16.73"/>
    <n v="3412.92"/>
  </r>
  <r>
    <x v="4"/>
    <x v="4"/>
    <x v="11"/>
    <n v="2317"/>
    <n v="123"/>
    <n v="9.33"/>
    <n v="1147.5899999999999"/>
  </r>
  <r>
    <x v="9"/>
    <x v="0"/>
    <x v="19"/>
    <n v="3059"/>
    <n v="27"/>
    <n v="10.38"/>
    <n v="280.26000000000005"/>
  </r>
  <r>
    <x v="3"/>
    <x v="0"/>
    <x v="21"/>
    <n v="2324"/>
    <n v="177"/>
    <n v="5.6"/>
    <n v="991.19999999999993"/>
  </r>
  <r>
    <x v="8"/>
    <x v="3"/>
    <x v="21"/>
    <n v="4956"/>
    <n v="171"/>
    <n v="5.6"/>
    <n v="957.59999999999991"/>
  </r>
  <r>
    <x v="9"/>
    <x v="5"/>
    <x v="15"/>
    <n v="5355"/>
    <n v="204"/>
    <n v="7.64"/>
    <n v="1558.56"/>
  </r>
  <r>
    <x v="8"/>
    <x v="5"/>
    <x v="8"/>
    <n v="7259"/>
    <n v="276"/>
    <n v="11.7"/>
    <n v="3229.2"/>
  </r>
  <r>
    <x v="1"/>
    <x v="0"/>
    <x v="21"/>
    <n v="6279"/>
    <n v="45"/>
    <n v="5.6"/>
    <n v="251.99999999999997"/>
  </r>
  <r>
    <x v="0"/>
    <x v="4"/>
    <x v="12"/>
    <n v="2541"/>
    <n v="45"/>
    <n v="7.16"/>
    <n v="322.2"/>
  </r>
  <r>
    <x v="4"/>
    <x v="1"/>
    <x v="18"/>
    <n v="3864"/>
    <n v="177"/>
    <n v="16.73"/>
    <n v="2961.21"/>
  </r>
  <r>
    <x v="6"/>
    <x v="2"/>
    <x v="11"/>
    <n v="6146"/>
    <n v="63"/>
    <n v="9.33"/>
    <n v="587.79"/>
  </r>
  <r>
    <x v="2"/>
    <x v="3"/>
    <x v="3"/>
    <n v="2639"/>
    <n v="204"/>
    <n v="6.47"/>
    <n v="1319.8799999999999"/>
  </r>
  <r>
    <x v="1"/>
    <x v="0"/>
    <x v="7"/>
    <n v="1890"/>
    <n v="195"/>
    <n v="9.77"/>
    <n v="1905.1499999999999"/>
  </r>
  <r>
    <x v="5"/>
    <x v="5"/>
    <x v="8"/>
    <n v="1932"/>
    <n v="369"/>
    <n v="11.7"/>
    <n v="4317.3"/>
  </r>
  <r>
    <x v="8"/>
    <x v="5"/>
    <x v="4"/>
    <n v="6300"/>
    <n v="42"/>
    <n v="13.15"/>
    <n v="552.30000000000007"/>
  </r>
  <r>
    <x v="4"/>
    <x v="0"/>
    <x v="0"/>
    <n v="560"/>
    <n v="81"/>
    <n v="14.49"/>
    <n v="1173.69"/>
  </r>
  <r>
    <x v="2"/>
    <x v="0"/>
    <x v="21"/>
    <n v="2856"/>
    <n v="246"/>
    <n v="5.6"/>
    <n v="1377.6"/>
  </r>
  <r>
    <x v="2"/>
    <x v="5"/>
    <x v="9"/>
    <n v="707"/>
    <n v="174"/>
    <n v="3.11"/>
    <n v="541.14"/>
  </r>
  <r>
    <x v="1"/>
    <x v="1"/>
    <x v="0"/>
    <n v="3598"/>
    <n v="81"/>
    <n v="14.49"/>
    <n v="1173.69"/>
  </r>
  <r>
    <x v="0"/>
    <x v="1"/>
    <x v="7"/>
    <n v="6853"/>
    <n v="372"/>
    <n v="9.77"/>
    <n v="3634.44"/>
  </r>
  <r>
    <x v="0"/>
    <x v="1"/>
    <x v="10"/>
    <n v="4725"/>
    <n v="174"/>
    <n v="8.7899999999999991"/>
    <n v="1529.4599999999998"/>
  </r>
  <r>
    <x v="3"/>
    <x v="2"/>
    <x v="1"/>
    <n v="10304"/>
    <n v="84"/>
    <n v="8.65"/>
    <n v="726.6"/>
  </r>
  <r>
    <x v="3"/>
    <x v="5"/>
    <x v="10"/>
    <n v="1274"/>
    <n v="225"/>
    <n v="8.7899999999999991"/>
    <n v="1977.7499999999998"/>
  </r>
  <r>
    <x v="6"/>
    <x v="2"/>
    <x v="0"/>
    <n v="1526"/>
    <n v="105"/>
    <n v="14.49"/>
    <n v="1521.45"/>
  </r>
  <r>
    <x v="0"/>
    <x v="3"/>
    <x v="19"/>
    <n v="3101"/>
    <n v="225"/>
    <n v="10.38"/>
    <n v="2335.5"/>
  </r>
  <r>
    <x v="7"/>
    <x v="0"/>
    <x v="8"/>
    <n v="1057"/>
    <n v="54"/>
    <n v="11.7"/>
    <n v="631.79999999999995"/>
  </r>
  <r>
    <x v="5"/>
    <x v="0"/>
    <x v="21"/>
    <n v="5306"/>
    <n v="0"/>
    <n v="5.6"/>
    <n v="0"/>
  </r>
  <r>
    <x v="6"/>
    <x v="3"/>
    <x v="17"/>
    <n v="4018"/>
    <n v="171"/>
    <n v="4.97"/>
    <n v="849.87"/>
  </r>
  <r>
    <x v="2"/>
    <x v="5"/>
    <x v="10"/>
    <n v="938"/>
    <n v="189"/>
    <n v="8.7899999999999991"/>
    <n v="1661.31"/>
  </r>
  <r>
    <x v="5"/>
    <x v="4"/>
    <x v="3"/>
    <n v="1778"/>
    <n v="270"/>
    <n v="6.47"/>
    <n v="1746.8999999999999"/>
  </r>
  <r>
    <x v="4"/>
    <x v="3"/>
    <x v="0"/>
    <n v="1638"/>
    <n v="63"/>
    <n v="14.49"/>
    <n v="912.87"/>
  </r>
  <r>
    <x v="3"/>
    <x v="4"/>
    <x v="4"/>
    <n v="154"/>
    <n v="21"/>
    <n v="13.15"/>
    <n v="276.15000000000003"/>
  </r>
  <r>
    <x v="5"/>
    <x v="0"/>
    <x v="7"/>
    <n v="9835"/>
    <n v="207"/>
    <n v="9.77"/>
    <n v="2022.3899999999999"/>
  </r>
  <r>
    <x v="2"/>
    <x v="0"/>
    <x v="13"/>
    <n v="7273"/>
    <n v="96"/>
    <n v="10.62"/>
    <n v="1019.52"/>
  </r>
  <r>
    <x v="6"/>
    <x v="3"/>
    <x v="7"/>
    <n v="6909"/>
    <n v="81"/>
    <n v="9.77"/>
    <n v="791.37"/>
  </r>
  <r>
    <x v="2"/>
    <x v="3"/>
    <x v="17"/>
    <n v="3920"/>
    <n v="306"/>
    <n v="4.97"/>
    <n v="1520.82"/>
  </r>
  <r>
    <x v="9"/>
    <x v="3"/>
    <x v="20"/>
    <n v="4858"/>
    <n v="279"/>
    <n v="9"/>
    <n v="2511"/>
  </r>
  <r>
    <x v="7"/>
    <x v="4"/>
    <x v="2"/>
    <n v="3549"/>
    <n v="3"/>
    <n v="11.88"/>
    <n v="35.64"/>
  </r>
  <r>
    <x v="5"/>
    <x v="3"/>
    <x v="18"/>
    <n v="966"/>
    <n v="198"/>
    <n v="16.73"/>
    <n v="3312.54"/>
  </r>
  <r>
    <x v="6"/>
    <x v="3"/>
    <x v="3"/>
    <n v="385"/>
    <n v="249"/>
    <n v="6.47"/>
    <n v="1611.03"/>
  </r>
  <r>
    <x v="4"/>
    <x v="5"/>
    <x v="10"/>
    <n v="2219"/>
    <n v="75"/>
    <n v="8.7899999999999991"/>
    <n v="659.24999999999989"/>
  </r>
  <r>
    <x v="2"/>
    <x v="2"/>
    <x v="1"/>
    <n v="2954"/>
    <n v="189"/>
    <n v="8.65"/>
    <n v="1634.8500000000001"/>
  </r>
  <r>
    <x v="5"/>
    <x v="2"/>
    <x v="1"/>
    <n v="280"/>
    <n v="87"/>
    <n v="8.65"/>
    <n v="752.55000000000007"/>
  </r>
  <r>
    <x v="3"/>
    <x v="2"/>
    <x v="0"/>
    <n v="6118"/>
    <n v="174"/>
    <n v="14.49"/>
    <n v="2521.2600000000002"/>
  </r>
  <r>
    <x v="7"/>
    <x v="3"/>
    <x v="16"/>
    <n v="4802"/>
    <n v="36"/>
    <n v="11.73"/>
    <n v="422.28000000000003"/>
  </r>
  <r>
    <x v="2"/>
    <x v="4"/>
    <x v="17"/>
    <n v="4137"/>
    <n v="60"/>
    <n v="4.97"/>
    <n v="298.2"/>
  </r>
  <r>
    <x v="8"/>
    <x v="1"/>
    <x v="14"/>
    <n v="2023"/>
    <n v="78"/>
    <n v="6.49"/>
    <n v="506.22"/>
  </r>
  <r>
    <x v="2"/>
    <x v="2"/>
    <x v="0"/>
    <n v="9051"/>
    <n v="57"/>
    <n v="14.49"/>
    <n v="825.93000000000006"/>
  </r>
  <r>
    <x v="2"/>
    <x v="0"/>
    <x v="19"/>
    <n v="2919"/>
    <n v="45"/>
    <n v="10.38"/>
    <n v="467.1"/>
  </r>
  <r>
    <x v="3"/>
    <x v="4"/>
    <x v="7"/>
    <n v="5915"/>
    <n v="3"/>
    <n v="9.77"/>
    <n v="29.31"/>
  </r>
  <r>
    <x v="9"/>
    <x v="1"/>
    <x v="16"/>
    <n v="2562"/>
    <n v="6"/>
    <n v="11.73"/>
    <n v="70.38"/>
  </r>
  <r>
    <x v="6"/>
    <x v="0"/>
    <x v="4"/>
    <n v="8813"/>
    <n v="21"/>
    <n v="13.15"/>
    <n v="276.15000000000003"/>
  </r>
  <r>
    <x v="6"/>
    <x v="2"/>
    <x v="3"/>
    <n v="6111"/>
    <n v="3"/>
    <n v="6.47"/>
    <n v="19.41"/>
  </r>
  <r>
    <x v="1"/>
    <x v="5"/>
    <x v="6"/>
    <n v="3507"/>
    <n v="288"/>
    <n v="5.79"/>
    <n v="1667.52"/>
  </r>
  <r>
    <x v="4"/>
    <x v="2"/>
    <x v="11"/>
    <n v="4319"/>
    <n v="30"/>
    <n v="9.33"/>
    <n v="279.89999999999998"/>
  </r>
  <r>
    <x v="0"/>
    <x v="4"/>
    <x v="21"/>
    <n v="609"/>
    <n v="87"/>
    <n v="5.6"/>
    <n v="487.2"/>
  </r>
  <r>
    <x v="0"/>
    <x v="3"/>
    <x v="18"/>
    <n v="6370"/>
    <n v="30"/>
    <n v="16.73"/>
    <n v="501.90000000000003"/>
  </r>
  <r>
    <x v="6"/>
    <x v="4"/>
    <x v="15"/>
    <n v="5474"/>
    <n v="168"/>
    <n v="7.64"/>
    <n v="1283.52"/>
  </r>
  <r>
    <x v="0"/>
    <x v="2"/>
    <x v="18"/>
    <n v="3164"/>
    <n v="306"/>
    <n v="16.73"/>
    <n v="5119.38"/>
  </r>
  <r>
    <x v="4"/>
    <x v="1"/>
    <x v="2"/>
    <n v="1302"/>
    <n v="402"/>
    <n v="11.88"/>
    <n v="4775.76"/>
  </r>
  <r>
    <x v="8"/>
    <x v="0"/>
    <x v="19"/>
    <n v="7308"/>
    <n v="327"/>
    <n v="10.38"/>
    <n v="3394.26"/>
  </r>
  <r>
    <x v="0"/>
    <x v="0"/>
    <x v="18"/>
    <n v="6132"/>
    <n v="93"/>
    <n v="16.73"/>
    <n v="1555.89"/>
  </r>
  <r>
    <x v="9"/>
    <x v="1"/>
    <x v="8"/>
    <n v="3472"/>
    <n v="96"/>
    <n v="11.7"/>
    <n v="1123.1999999999998"/>
  </r>
  <r>
    <x v="1"/>
    <x v="3"/>
    <x v="3"/>
    <n v="9660"/>
    <n v="27"/>
    <n v="6.47"/>
    <n v="174.69"/>
  </r>
  <r>
    <x v="2"/>
    <x v="4"/>
    <x v="21"/>
    <n v="2436"/>
    <n v="99"/>
    <n v="5.6"/>
    <n v="554.4"/>
  </r>
  <r>
    <x v="2"/>
    <x v="4"/>
    <x v="5"/>
    <n v="9506"/>
    <n v="87"/>
    <n v="12.37"/>
    <n v="1076.1899999999998"/>
  </r>
  <r>
    <x v="9"/>
    <x v="0"/>
    <x v="20"/>
    <n v="245"/>
    <n v="288"/>
    <n v="9"/>
    <n v="2592"/>
  </r>
  <r>
    <x v="1"/>
    <x v="1"/>
    <x v="13"/>
    <n v="2702"/>
    <n v="363"/>
    <n v="10.62"/>
    <n v="3855.0599999999995"/>
  </r>
  <r>
    <x v="9"/>
    <x v="5"/>
    <x v="9"/>
    <n v="700"/>
    <n v="87"/>
    <n v="3.11"/>
    <n v="270.57"/>
  </r>
  <r>
    <x v="4"/>
    <x v="5"/>
    <x v="9"/>
    <n v="3759"/>
    <n v="150"/>
    <n v="3.11"/>
    <n v="466.5"/>
  </r>
  <r>
    <x v="7"/>
    <x v="1"/>
    <x v="9"/>
    <n v="1589"/>
    <n v="303"/>
    <n v="3.11"/>
    <n v="942.32999999999993"/>
  </r>
  <r>
    <x v="5"/>
    <x v="1"/>
    <x v="19"/>
    <n v="5194"/>
    <n v="288"/>
    <n v="10.38"/>
    <n v="2989.44"/>
  </r>
  <r>
    <x v="9"/>
    <x v="2"/>
    <x v="11"/>
    <n v="945"/>
    <n v="75"/>
    <n v="9.33"/>
    <n v="699.75"/>
  </r>
  <r>
    <x v="0"/>
    <x v="4"/>
    <x v="6"/>
    <n v="1988"/>
    <n v="39"/>
    <n v="5.79"/>
    <n v="225.81"/>
  </r>
  <r>
    <x v="4"/>
    <x v="5"/>
    <x v="1"/>
    <n v="6734"/>
    <n v="123"/>
    <n v="8.65"/>
    <n v="1063.95"/>
  </r>
  <r>
    <x v="0"/>
    <x v="2"/>
    <x v="2"/>
    <n v="217"/>
    <n v="36"/>
    <n v="11.88"/>
    <n v="427.68"/>
  </r>
  <r>
    <x v="6"/>
    <x v="5"/>
    <x v="7"/>
    <n v="6279"/>
    <n v="237"/>
    <n v="9.77"/>
    <n v="2315.4899999999998"/>
  </r>
  <r>
    <x v="0"/>
    <x v="2"/>
    <x v="11"/>
    <n v="4424"/>
    <n v="201"/>
    <n v="9.33"/>
    <n v="1875.33"/>
  </r>
  <r>
    <x v="7"/>
    <x v="2"/>
    <x v="9"/>
    <n v="189"/>
    <n v="48"/>
    <n v="3.11"/>
    <n v="149.28"/>
  </r>
  <r>
    <x v="6"/>
    <x v="1"/>
    <x v="7"/>
    <n v="490"/>
    <n v="84"/>
    <n v="9.77"/>
    <n v="820.68"/>
  </r>
  <r>
    <x v="1"/>
    <x v="0"/>
    <x v="20"/>
    <n v="434"/>
    <n v="87"/>
    <n v="9"/>
    <n v="783"/>
  </r>
  <r>
    <x v="5"/>
    <x v="4"/>
    <x v="0"/>
    <n v="10129"/>
    <n v="312"/>
    <n v="14.49"/>
    <n v="4520.88"/>
  </r>
  <r>
    <x v="8"/>
    <x v="3"/>
    <x v="19"/>
    <n v="1652"/>
    <n v="102"/>
    <n v="10.38"/>
    <n v="1058.76"/>
  </r>
  <r>
    <x v="1"/>
    <x v="4"/>
    <x v="20"/>
    <n v="6433"/>
    <n v="78"/>
    <n v="9"/>
    <n v="702"/>
  </r>
  <r>
    <x v="8"/>
    <x v="5"/>
    <x v="14"/>
    <n v="2212"/>
    <n v="117"/>
    <n v="6.49"/>
    <n v="759.33"/>
  </r>
  <r>
    <x v="3"/>
    <x v="1"/>
    <x v="15"/>
    <n v="609"/>
    <n v="99"/>
    <n v="7.64"/>
    <n v="756.36"/>
  </r>
  <r>
    <x v="0"/>
    <x v="1"/>
    <x v="17"/>
    <n v="1638"/>
    <n v="48"/>
    <n v="4.97"/>
    <n v="238.56"/>
  </r>
  <r>
    <x v="5"/>
    <x v="5"/>
    <x v="16"/>
    <n v="3829"/>
    <n v="24"/>
    <n v="11.73"/>
    <n v="281.52"/>
  </r>
  <r>
    <x v="0"/>
    <x v="3"/>
    <x v="16"/>
    <n v="5775"/>
    <n v="42"/>
    <n v="11.73"/>
    <n v="492.66"/>
  </r>
  <r>
    <x v="4"/>
    <x v="1"/>
    <x v="13"/>
    <n v="1071"/>
    <n v="270"/>
    <n v="10.62"/>
    <n v="2867.3999999999996"/>
  </r>
  <r>
    <x v="1"/>
    <x v="2"/>
    <x v="14"/>
    <n v="5019"/>
    <n v="150"/>
    <n v="6.49"/>
    <n v="973.5"/>
  </r>
  <r>
    <x v="7"/>
    <x v="0"/>
    <x v="16"/>
    <n v="2863"/>
    <n v="42"/>
    <n v="11.73"/>
    <n v="492.66"/>
  </r>
  <r>
    <x v="0"/>
    <x v="1"/>
    <x v="12"/>
    <n v="1617"/>
    <n v="126"/>
    <n v="7.16"/>
    <n v="902.16"/>
  </r>
  <r>
    <x v="4"/>
    <x v="0"/>
    <x v="21"/>
    <n v="6818"/>
    <n v="6"/>
    <n v="5.6"/>
    <n v="33.599999999999994"/>
  </r>
  <r>
    <x v="8"/>
    <x v="1"/>
    <x v="16"/>
    <n v="6657"/>
    <n v="276"/>
    <n v="11.73"/>
    <n v="3237.48"/>
  </r>
  <r>
    <x v="8"/>
    <x v="5"/>
    <x v="9"/>
    <n v="2919"/>
    <n v="93"/>
    <n v="3.11"/>
    <n v="289.22999999999996"/>
  </r>
  <r>
    <x v="7"/>
    <x v="2"/>
    <x v="6"/>
    <n v="3094"/>
    <n v="246"/>
    <n v="5.79"/>
    <n v="1424.34"/>
  </r>
  <r>
    <x v="4"/>
    <x v="3"/>
    <x v="17"/>
    <n v="2989"/>
    <n v="3"/>
    <n v="4.97"/>
    <n v="14.91"/>
  </r>
  <r>
    <x v="1"/>
    <x v="4"/>
    <x v="18"/>
    <n v="2268"/>
    <n v="63"/>
    <n v="16.73"/>
    <n v="1053.99"/>
  </r>
  <r>
    <x v="6"/>
    <x v="1"/>
    <x v="6"/>
    <n v="4753"/>
    <n v="246"/>
    <n v="5.79"/>
    <n v="1424.34"/>
  </r>
  <r>
    <x v="7"/>
    <x v="5"/>
    <x v="15"/>
    <n v="7511"/>
    <n v="120"/>
    <n v="7.64"/>
    <n v="916.8"/>
  </r>
  <r>
    <x v="7"/>
    <x v="4"/>
    <x v="6"/>
    <n v="4326"/>
    <n v="348"/>
    <n v="5.79"/>
    <n v="2014.92"/>
  </r>
  <r>
    <x v="3"/>
    <x v="5"/>
    <x v="14"/>
    <n v="4935"/>
    <n v="126"/>
    <n v="6.49"/>
    <n v="817.74"/>
  </r>
  <r>
    <x v="4"/>
    <x v="1"/>
    <x v="0"/>
    <n v="4781"/>
    <n v="123"/>
    <n v="14.49"/>
    <n v="1782.27"/>
  </r>
  <r>
    <x v="6"/>
    <x v="4"/>
    <x v="4"/>
    <n v="7483"/>
    <n v="45"/>
    <n v="13.15"/>
    <n v="591.75"/>
  </r>
  <r>
    <x v="9"/>
    <x v="4"/>
    <x v="2"/>
    <n v="6860"/>
    <n v="126"/>
    <n v="11.88"/>
    <n v="1496.88"/>
  </r>
  <r>
    <x v="0"/>
    <x v="0"/>
    <x v="12"/>
    <n v="9002"/>
    <n v="72"/>
    <n v="7.16"/>
    <n v="515.52"/>
  </r>
  <r>
    <x v="4"/>
    <x v="2"/>
    <x v="12"/>
    <n v="1400"/>
    <n v="135"/>
    <n v="7.16"/>
    <n v="966.6"/>
  </r>
  <r>
    <x v="9"/>
    <x v="5"/>
    <x v="7"/>
    <n v="4053"/>
    <n v="24"/>
    <n v="9.77"/>
    <n v="234.48"/>
  </r>
  <r>
    <x v="5"/>
    <x v="2"/>
    <x v="6"/>
    <n v="2149"/>
    <n v="117"/>
    <n v="5.79"/>
    <n v="677.43"/>
  </r>
  <r>
    <x v="8"/>
    <x v="3"/>
    <x v="12"/>
    <n v="3640"/>
    <n v="51"/>
    <n v="7.16"/>
    <n v="365.16"/>
  </r>
  <r>
    <x v="7"/>
    <x v="3"/>
    <x v="14"/>
    <n v="630"/>
    <n v="36"/>
    <n v="6.49"/>
    <n v="233.64000000000001"/>
  </r>
  <r>
    <x v="2"/>
    <x v="1"/>
    <x v="18"/>
    <n v="2429"/>
    <n v="144"/>
    <n v="16.73"/>
    <n v="2409.12"/>
  </r>
  <r>
    <x v="2"/>
    <x v="2"/>
    <x v="4"/>
    <n v="2142"/>
    <n v="114"/>
    <n v="13.15"/>
    <n v="1499.1000000000001"/>
  </r>
  <r>
    <x v="5"/>
    <x v="0"/>
    <x v="0"/>
    <n v="6454"/>
    <n v="54"/>
    <n v="14.49"/>
    <n v="782.46"/>
  </r>
  <r>
    <x v="5"/>
    <x v="0"/>
    <x v="10"/>
    <n v="4487"/>
    <n v="333"/>
    <n v="8.7899999999999991"/>
    <n v="2927.0699999999997"/>
  </r>
  <r>
    <x v="8"/>
    <x v="0"/>
    <x v="2"/>
    <n v="938"/>
    <n v="366"/>
    <n v="11.88"/>
    <n v="4348.08"/>
  </r>
  <r>
    <x v="8"/>
    <x v="4"/>
    <x v="21"/>
    <n v="8841"/>
    <n v="303"/>
    <n v="5.6"/>
    <n v="1696.8"/>
  </r>
  <r>
    <x v="7"/>
    <x v="3"/>
    <x v="5"/>
    <n v="4018"/>
    <n v="126"/>
    <n v="12.37"/>
    <n v="1558.62"/>
  </r>
  <r>
    <x v="3"/>
    <x v="0"/>
    <x v="16"/>
    <n v="714"/>
    <n v="231"/>
    <n v="11.73"/>
    <n v="2709.63"/>
  </r>
  <r>
    <x v="2"/>
    <x v="4"/>
    <x v="4"/>
    <n v="3850"/>
    <n v="102"/>
    <n v="13.15"/>
    <n v="134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60CB04-00DB-49BA-AC52-CB7C2F805D5E}" name="PivotTable2" cacheId="12"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A5:D12" firstHeaderRow="0" firstDataRow="1" firstDataCol="1"/>
  <pivotFields count="11">
    <pivotField showAll="0">
      <items count="11">
        <item x="7"/>
        <item x="1"/>
        <item x="3"/>
        <item x="5"/>
        <item x="4"/>
        <item x="6"/>
        <item x="8"/>
        <item x="2"/>
        <item x="9"/>
        <item x="0"/>
        <item t="default"/>
      </items>
    </pivotField>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pivotField dataField="1" numFmtId="164" showAll="0"/>
    <pivotField dataField="1" numFmtId="2" showAll="0"/>
    <pivotField numFmtId="164" showAll="0"/>
    <pivotField numFmtId="164"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7">
    <i>
      <x v="2"/>
    </i>
    <i>
      <x v="1"/>
    </i>
    <i>
      <x v="3"/>
    </i>
    <i>
      <x v="5"/>
    </i>
    <i>
      <x v="4"/>
    </i>
    <i>
      <x/>
    </i>
    <i t="grand">
      <x/>
    </i>
  </rowItems>
  <colFields count="1">
    <field x="-2"/>
  </colFields>
  <colItems count="3">
    <i>
      <x/>
    </i>
    <i i="1">
      <x v="1"/>
    </i>
    <i i="2">
      <x v="2"/>
    </i>
  </colItems>
  <dataFields count="3">
    <dataField name="Sum of Amount" fld="3" baseField="0" baseItem="0" numFmtId="166"/>
    <dataField name="Sum of Amount2" fld="3" baseField="0" baseItem="0"/>
    <dataField name="Sum of Units" fld="4" baseField="0" baseItem="0"/>
  </dataFields>
  <formats count="8">
    <format dxfId="236">
      <pivotArea outline="0" collapsedLevelsAreSubtotals="1" fieldPosition="0"/>
    </format>
    <format dxfId="235">
      <pivotArea outline="0" collapsedLevelsAreSubtotals="1" fieldPosition="0">
        <references count="1">
          <reference field="4294967294" count="1" selected="0">
            <x v="0"/>
          </reference>
        </references>
      </pivotArea>
    </format>
    <format dxfId="234">
      <pivotArea type="all" dataOnly="0" outline="0" fieldPosition="0"/>
    </format>
    <format dxfId="233">
      <pivotArea outline="0" collapsedLevelsAreSubtotals="1" fieldPosition="0"/>
    </format>
    <format dxfId="232">
      <pivotArea field="1" type="button" dataOnly="0" labelOnly="1" outline="0" axis="axisRow" fieldPosition="0"/>
    </format>
    <format dxfId="231">
      <pivotArea dataOnly="0" labelOnly="1" fieldPosition="0">
        <references count="1">
          <reference field="1" count="0"/>
        </references>
      </pivotArea>
    </format>
    <format dxfId="230">
      <pivotArea dataOnly="0" labelOnly="1" grandRow="1" outline="0" fieldPosition="0"/>
    </format>
    <format dxfId="229">
      <pivotArea dataOnly="0" labelOnly="1" outline="0" fieldPosition="0">
        <references count="1">
          <reference field="4294967294" count="2">
            <x v="0"/>
            <x v="2"/>
          </reference>
        </references>
      </pivotArea>
    </format>
  </formats>
  <conditionalFormats count="1">
    <conditionalFormat priority="1">
      <pivotAreas count="1">
        <pivotArea type="data" collapsedLevelsAreSubtotals="1" fieldPosition="0">
          <references count="2">
            <reference field="4294967294" count="1" selected="0">
              <x v="1"/>
            </reference>
            <reference field="1" count="6">
              <x v="0"/>
              <x v="1"/>
              <x v="2"/>
              <x v="3"/>
              <x v="4"/>
              <x v="5"/>
            </reference>
          </references>
        </pivotArea>
      </pivotAreas>
    </conditionalFormat>
  </conditionalFormats>
  <pivotTableStyleInfo name="PivotStyleMedium15"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876A8E-F67E-4232-9494-0703D294E1CE}" name="PivotTable4"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5:D11" firstHeaderRow="0" firstDataRow="1" firstDataCol="1"/>
  <pivotFields count="11">
    <pivotField showAll="0"/>
    <pivotField showAll="0"/>
    <pivotField axis="axisRow" showAll="0" measureFilter="1" sortType="descending">
      <items count="23">
        <item x="8"/>
        <item x="0"/>
        <item x="17"/>
        <item x="15"/>
        <item x="7"/>
        <item x="2"/>
        <item x="21"/>
        <item x="19"/>
        <item x="1"/>
        <item x="3"/>
        <item x="9"/>
        <item x="14"/>
        <item x="12"/>
        <item x="11"/>
        <item x="10"/>
        <item x="13"/>
        <item x="18"/>
        <item x="5"/>
        <item x="16"/>
        <item x="6"/>
        <item x="20"/>
        <item x="4"/>
        <item t="default"/>
      </items>
      <autoSortScope>
        <pivotArea dataOnly="0" outline="0" fieldPosition="0">
          <references count="1">
            <reference field="4294967294" count="1" selected="0">
              <x v="2"/>
            </reference>
          </references>
        </pivotArea>
      </autoSortScope>
    </pivotField>
    <pivotField dataField="1" numFmtId="164" showAll="0"/>
    <pivotField dataField="1" numFmtId="2" showAll="0"/>
    <pivotField numFmtId="164" showAll="0"/>
    <pivotField numFmtId="164" showAl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
  </rowFields>
  <rowItems count="6">
    <i>
      <x v="18"/>
    </i>
    <i>
      <x v="17"/>
    </i>
    <i>
      <x v="2"/>
    </i>
    <i>
      <x v="6"/>
    </i>
    <i>
      <x v="4"/>
    </i>
    <i t="grand">
      <x/>
    </i>
  </rowItems>
  <colFields count="1">
    <field x="-2"/>
  </colFields>
  <colItems count="3">
    <i>
      <x/>
    </i>
    <i i="1">
      <x v="1"/>
    </i>
    <i i="2">
      <x v="2"/>
    </i>
  </colItems>
  <dataFields count="3">
    <dataField name="Sum of Units" fld="4" baseField="0" baseItem="0"/>
    <dataField name="Sum of Amount" fld="3" baseField="0" baseItem="0"/>
    <dataField name=" Sales per unit" fld="7" baseField="2" baseItem="0" numFmtId="164"/>
  </dataFields>
  <formats count="6">
    <format dxfId="228">
      <pivotArea dataOnly="0" outline="0" fieldPosition="0">
        <references count="1">
          <reference field="4294967294" count="1">
            <x v="2"/>
          </reference>
        </references>
      </pivotArea>
    </format>
    <format dxfId="227">
      <pivotArea dataOnly="0" outline="0" fieldPosition="0">
        <references count="1">
          <reference field="4294967294" count="1">
            <x v="2"/>
          </reference>
        </references>
      </pivotArea>
    </format>
    <format dxfId="226">
      <pivotArea outline="0" collapsedLevelsAreSubtotals="1" fieldPosition="0">
        <references count="1">
          <reference field="4294967294" count="1" selected="0">
            <x v="1"/>
          </reference>
        </references>
      </pivotArea>
    </format>
    <format dxfId="225">
      <pivotArea dataOnly="0" labelOnly="1" outline="0" fieldPosition="0">
        <references count="1">
          <reference field="4294967294" count="1">
            <x v="1"/>
          </reference>
        </references>
      </pivotArea>
    </format>
    <format dxfId="224">
      <pivotArea outline="0" collapsedLevelsAreSubtotals="1" fieldPosition="0">
        <references count="1">
          <reference field="4294967294" count="1" selected="0">
            <x v="2"/>
          </reference>
        </references>
      </pivotArea>
    </format>
    <format dxfId="223">
      <pivotArea dataOnly="0" labelOnly="1" outline="0" fieldPosition="0">
        <references count="1">
          <reference field="4294967294" count="1">
            <x v="2"/>
          </reference>
        </references>
      </pivotArea>
    </format>
  </formats>
  <pivotTableStyleInfo name="PivotStyleLight16" showRowHeaders="1" showColHeaders="1" showRowStripes="0" showColStripes="0" showLastColumn="1"/>
  <filters count="1">
    <filter fld="2" type="count" evalOrder="-1" id="2" iMeasureFld="2">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0A8B2E4-7969-4B68-989F-7DED1823E5B1}" name="PivotTable3"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5:B18" firstHeaderRow="1" firstDataRow="1" firstDataCol="1"/>
  <pivotFields count="11">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x="2"/>
        <item x="5"/>
        <item x="0"/>
        <item x="3"/>
        <item x="1"/>
        <item t="default"/>
      </items>
    </pivotField>
    <pivotField showAll="0"/>
    <pivotField dataField="1" numFmtId="164" showAll="0"/>
    <pivotField numFmtId="2" showAll="0"/>
    <pivotField numFmtId="164" showAll="0"/>
    <pivotField numFmtId="164"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numFmtId="164"/>
  </dataFields>
  <formats count="2">
    <format dxfId="222">
      <pivotArea outline="0" collapsedLevelsAreSubtotals="1" fieldPosition="0"/>
    </format>
    <format dxfId="221">
      <pivotArea dataOnly="0" labelOnly="1" outline="0" axis="axisValues" fieldPosition="0"/>
    </format>
  </formats>
  <pivotTableStyleInfo name="PivotStyleLight16" showRowHeaders="1" showColHeaders="1" showRowStripes="0" showColStripes="0" showLastColumn="1"/>
  <filters count="1">
    <filter fld="0" type="sum"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C63E932-2FFF-44C9-9EB2-3BFDB858314D}" name="PivotTable5"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F7:G30" firstHeaderRow="1" firstDataRow="1" firstDataCol="1"/>
  <pivotFields count="11">
    <pivotField showAll="0">
      <items count="11">
        <item x="7"/>
        <item x="1"/>
        <item x="3"/>
        <item x="5"/>
        <item x="4"/>
        <item x="6"/>
        <item x="8"/>
        <item x="2"/>
        <item x="9"/>
        <item x="0"/>
        <item t="default"/>
      </items>
    </pivotField>
    <pivotField showAll="0">
      <items count="7">
        <item x="4"/>
        <item x="2"/>
        <item x="5"/>
        <item x="0"/>
        <item x="3"/>
        <item x="1"/>
        <item t="default"/>
      </items>
    </pivotField>
    <pivotField axis="axisRow" showAll="0" sortType="descending">
      <items count="23">
        <item x="8"/>
        <item x="0"/>
        <item x="17"/>
        <item x="15"/>
        <item x="7"/>
        <item x="2"/>
        <item x="21"/>
        <item x="19"/>
        <item x="1"/>
        <item x="3"/>
        <item x="9"/>
        <item x="14"/>
        <item x="12"/>
        <item x="11"/>
        <item x="10"/>
        <item x="13"/>
        <item x="18"/>
        <item x="5"/>
        <item x="16"/>
        <item x="6"/>
        <item x="20"/>
        <item x="4"/>
        <item t="default"/>
      </items>
      <autoSortScope>
        <pivotArea dataOnly="0" outline="0" fieldPosition="0">
          <references count="1">
            <reference field="4294967294" count="1" selected="0">
              <x v="0"/>
            </reference>
          </references>
        </pivotArea>
      </autoSortScope>
    </pivotField>
    <pivotField numFmtId="164" showAll="0"/>
    <pivotField numFmtId="2" showAll="0"/>
    <pivotField numFmtId="164" showAll="0"/>
    <pivotField numFmtId="164" showAll="0"/>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s>
  <rowFields count="1">
    <field x="2"/>
  </rowFields>
  <rowItems count="23">
    <i>
      <x v="6"/>
    </i>
    <i>
      <x v="10"/>
    </i>
    <i>
      <x v="8"/>
    </i>
    <i>
      <x v="18"/>
    </i>
    <i>
      <x v="4"/>
    </i>
    <i>
      <x v="17"/>
    </i>
    <i>
      <x v="11"/>
    </i>
    <i>
      <x v="14"/>
    </i>
    <i>
      <x v="9"/>
    </i>
    <i>
      <x v="7"/>
    </i>
    <i>
      <x v="12"/>
    </i>
    <i>
      <x v="15"/>
    </i>
    <i>
      <x v="2"/>
    </i>
    <i>
      <x v="3"/>
    </i>
    <i>
      <x v="13"/>
    </i>
    <i>
      <x v="21"/>
    </i>
    <i>
      <x v="19"/>
    </i>
    <i>
      <x v="20"/>
    </i>
    <i>
      <x v="1"/>
    </i>
    <i>
      <x v="16"/>
    </i>
    <i>
      <x/>
    </i>
    <i>
      <x v="5"/>
    </i>
    <i t="grand">
      <x/>
    </i>
  </rowItems>
  <colItems count="1">
    <i/>
  </colItems>
  <dataFields count="1">
    <dataField name="Sum of Total profit" fld="8" baseField="0" baseItem="0" numFmtId="164"/>
  </dataFields>
  <formats count="11">
    <format dxfId="204">
      <pivotArea outline="0" collapsedLevelsAreSubtotals="1" fieldPosition="0">
        <references count="1">
          <reference field="4294967294" count="1" selected="0">
            <x v="0"/>
          </reference>
        </references>
      </pivotArea>
    </format>
    <format dxfId="203">
      <pivotArea dataOnly="0" labelOnly="1" outline="0" fieldPosition="0">
        <references count="1">
          <reference field="4294967294" count="1">
            <x v="0"/>
          </reference>
        </references>
      </pivotArea>
    </format>
    <format dxfId="202">
      <pivotArea type="all" dataOnly="0" outline="0" fieldPosition="0"/>
    </format>
    <format dxfId="201">
      <pivotArea outline="0" collapsedLevelsAreSubtotals="1" fieldPosition="0"/>
    </format>
    <format dxfId="200">
      <pivotArea field="2" type="button" dataOnly="0" labelOnly="1" outline="0" axis="axisRow" fieldPosition="0"/>
    </format>
    <format dxfId="199">
      <pivotArea dataOnly="0" labelOnly="1" fieldPosition="0">
        <references count="1">
          <reference field="2" count="0"/>
        </references>
      </pivotArea>
    </format>
    <format dxfId="198">
      <pivotArea dataOnly="0" labelOnly="1" grandRow="1" outline="0" fieldPosition="0"/>
    </format>
    <format dxfId="197">
      <pivotArea dataOnly="0" labelOnly="1" outline="0" fieldPosition="0">
        <references count="1">
          <reference field="4294967294" count="1">
            <x v="0"/>
          </reference>
        </references>
      </pivotArea>
    </format>
    <format dxfId="57">
      <pivotArea outline="0" collapsedLevelsAreSubtotals="1" fieldPosition="0"/>
    </format>
    <format dxfId="56">
      <pivotArea dataOnly="0" labelOnly="1" fieldPosition="0">
        <references count="1">
          <reference field="2" count="21">
            <x v="0"/>
            <x v="1"/>
            <x v="2"/>
            <x v="3"/>
            <x v="4"/>
            <x v="5"/>
            <x v="6"/>
            <x v="7"/>
            <x v="8"/>
            <x v="10"/>
            <x v="11"/>
            <x v="12"/>
            <x v="13"/>
            <x v="14"/>
            <x v="15"/>
            <x v="16"/>
            <x v="17"/>
            <x v="18"/>
            <x v="19"/>
            <x v="20"/>
            <x v="21"/>
          </reference>
        </references>
      </pivotArea>
    </format>
    <format dxfId="55">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6C83588-2578-48AB-A209-87AAB0CB2061}" name="PivotTable4"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5:D28" firstHeaderRow="0" firstDataRow="1" firstDataCol="1"/>
  <pivotFields count="11">
    <pivotField showAll="0"/>
    <pivotField showAll="0"/>
    <pivotField axis="axisRow" showAll="0" sortType="descending">
      <items count="23">
        <item x="8"/>
        <item x="0"/>
        <item x="17"/>
        <item x="15"/>
        <item x="7"/>
        <item x="2"/>
        <item x="21"/>
        <item x="19"/>
        <item x="1"/>
        <item x="3"/>
        <item x="9"/>
        <item x="14"/>
        <item x="12"/>
        <item x="11"/>
        <item x="10"/>
        <item x="13"/>
        <item x="18"/>
        <item x="5"/>
        <item x="16"/>
        <item x="6"/>
        <item x="20"/>
        <item x="4"/>
        <item t="default"/>
      </items>
      <autoSortScope>
        <pivotArea dataOnly="0" outline="0" fieldPosition="0">
          <references count="1">
            <reference field="4294967294" count="1" selected="0">
              <x v="2"/>
            </reference>
          </references>
        </pivotArea>
      </autoSortScope>
    </pivotField>
    <pivotField dataField="1" numFmtId="164" showAll="0"/>
    <pivotField numFmtId="2" showAll="0"/>
    <pivotField numFmtId="164" showAll="0"/>
    <pivotField dataField="1" numFmtId="164" showAll="0"/>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s>
  <rowFields count="1">
    <field x="2"/>
  </rowFields>
  <rowItems count="23">
    <i>
      <x v="6"/>
    </i>
    <i>
      <x v="10"/>
    </i>
    <i>
      <x v="8"/>
    </i>
    <i>
      <x v="18"/>
    </i>
    <i>
      <x v="4"/>
    </i>
    <i>
      <x v="17"/>
    </i>
    <i>
      <x v="11"/>
    </i>
    <i>
      <x v="14"/>
    </i>
    <i>
      <x v="9"/>
    </i>
    <i>
      <x v="7"/>
    </i>
    <i>
      <x v="12"/>
    </i>
    <i>
      <x v="15"/>
    </i>
    <i>
      <x v="2"/>
    </i>
    <i>
      <x v="3"/>
    </i>
    <i>
      <x v="13"/>
    </i>
    <i>
      <x v="21"/>
    </i>
    <i>
      <x v="19"/>
    </i>
    <i>
      <x v="20"/>
    </i>
    <i>
      <x v="1"/>
    </i>
    <i>
      <x v="16"/>
    </i>
    <i>
      <x/>
    </i>
    <i>
      <x v="5"/>
    </i>
    <i t="grand">
      <x/>
    </i>
  </rowItems>
  <colFields count="1">
    <field x="-2"/>
  </colFields>
  <colItems count="3">
    <i>
      <x/>
    </i>
    <i i="1">
      <x v="1"/>
    </i>
    <i i="2">
      <x v="2"/>
    </i>
  </colItems>
  <dataFields count="3">
    <dataField name="Sum of Amount" fld="3" baseField="0" baseItem="0" numFmtId="164"/>
    <dataField name="Sum of Cost" fld="6" baseField="0" baseItem="0" numFmtId="164"/>
    <dataField name="Sum of Total profit" fld="8" baseField="0" baseItem="0" numFmtId="164"/>
  </dataFields>
  <formats count="16">
    <format dxfId="220">
      <pivotArea outline="0" collapsedLevelsAreSubtotals="1" fieldPosition="0">
        <references count="1">
          <reference field="4294967294" count="1" selected="0">
            <x v="2"/>
          </reference>
        </references>
      </pivotArea>
    </format>
    <format dxfId="219">
      <pivotArea dataOnly="0" labelOnly="1" outline="0" fieldPosition="0">
        <references count="1">
          <reference field="4294967294" count="1">
            <x v="2"/>
          </reference>
        </references>
      </pivotArea>
    </format>
    <format dxfId="218">
      <pivotArea outline="0" collapsedLevelsAreSubtotals="1" fieldPosition="0">
        <references count="1">
          <reference field="4294967294" count="1" selected="0">
            <x v="1"/>
          </reference>
        </references>
      </pivotArea>
    </format>
    <format dxfId="217">
      <pivotArea dataOnly="0" labelOnly="1" outline="0" fieldPosition="0">
        <references count="1">
          <reference field="4294967294" count="1">
            <x v="1"/>
          </reference>
        </references>
      </pivotArea>
    </format>
    <format dxfId="216">
      <pivotArea outline="0" collapsedLevelsAreSubtotals="1" fieldPosition="0">
        <references count="1">
          <reference field="4294967294" count="1" selected="0">
            <x v="0"/>
          </reference>
        </references>
      </pivotArea>
    </format>
    <format dxfId="215">
      <pivotArea dataOnly="0" labelOnly="1" outline="0" fieldPosition="0">
        <references count="1">
          <reference field="4294967294" count="1">
            <x v="0"/>
          </reference>
        </references>
      </pivotArea>
    </format>
    <format dxfId="214">
      <pivotArea outline="0" collapsedLevelsAreSubtotals="1" fieldPosition="0">
        <references count="1">
          <reference field="4294967294" count="1" selected="0">
            <x v="0"/>
          </reference>
        </references>
      </pivotArea>
    </format>
    <format dxfId="213">
      <pivotArea dataOnly="0" labelOnly="1" outline="0" fieldPosition="0">
        <references count="1">
          <reference field="4294967294" count="1">
            <x v="0"/>
          </reference>
        </references>
      </pivotArea>
    </format>
    <format dxfId="212">
      <pivotArea outline="0" collapsedLevelsAreSubtotals="1" fieldPosition="0">
        <references count="1">
          <reference field="4294967294" count="1" selected="0">
            <x v="1"/>
          </reference>
        </references>
      </pivotArea>
    </format>
    <format dxfId="211">
      <pivotArea dataOnly="0" labelOnly="1" outline="0" fieldPosition="0">
        <references count="1">
          <reference field="4294967294" count="1">
            <x v="1"/>
          </reference>
        </references>
      </pivotArea>
    </format>
    <format dxfId="210">
      <pivotArea type="all" dataOnly="0" outline="0" fieldPosition="0"/>
    </format>
    <format dxfId="209">
      <pivotArea outline="0" collapsedLevelsAreSubtotals="1" fieldPosition="0"/>
    </format>
    <format dxfId="208">
      <pivotArea field="2" type="button" dataOnly="0" labelOnly="1" outline="0" axis="axisRow" fieldPosition="0"/>
    </format>
    <format dxfId="207">
      <pivotArea dataOnly="0" labelOnly="1" fieldPosition="0">
        <references count="1">
          <reference field="2" count="0"/>
        </references>
      </pivotArea>
    </format>
    <format dxfId="206">
      <pivotArea dataOnly="0" labelOnly="1" grandRow="1" outline="0" fieldPosition="0"/>
    </format>
    <format dxfId="205">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BCA71AE-5341-4967-A0BF-FADDB0CDE6D1}" name="PivotTable2"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5:F28" firstHeaderRow="0" firstDataRow="1" firstDataCol="1"/>
  <pivotFields count="11">
    <pivotField showAll="0"/>
    <pivotField showAll="0">
      <items count="7">
        <item x="4"/>
        <item x="2"/>
        <item x="5"/>
        <item x="0"/>
        <item x="3"/>
        <item x="1"/>
        <item t="default"/>
      </items>
    </pivotField>
    <pivotField axis="axisRow" showAll="0" sortType="ascending">
      <items count="23">
        <item x="8"/>
        <item x="0"/>
        <item x="17"/>
        <item x="15"/>
        <item x="7"/>
        <item x="2"/>
        <item x="21"/>
        <item x="19"/>
        <item x="1"/>
        <item x="3"/>
        <item x="9"/>
        <item x="14"/>
        <item x="12"/>
        <item x="11"/>
        <item x="10"/>
        <item x="13"/>
        <item x="18"/>
        <item x="5"/>
        <item x="16"/>
        <item x="6"/>
        <item x="20"/>
        <item x="4"/>
        <item t="default"/>
      </items>
      <autoSortScope>
        <pivotArea dataOnly="0" outline="0" fieldPosition="0">
          <references count="1">
            <reference field="4294967294" count="1" selected="0">
              <x v="0"/>
            </reference>
          </references>
        </pivotArea>
      </autoSortScope>
    </pivotField>
    <pivotField dataField="1" numFmtId="164" showAll="0"/>
    <pivotField dataField="1" numFmtId="2" showAll="0"/>
    <pivotField numFmtId="164" showAll="0"/>
    <pivotField dataField="1" numFmtId="164" showAll="0"/>
    <pivotField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s>
  <rowFields count="1">
    <field x="2"/>
  </rowFields>
  <rowItems count="23">
    <i>
      <x v="5"/>
    </i>
    <i>
      <x v="2"/>
    </i>
    <i>
      <x v="20"/>
    </i>
    <i>
      <x v="19"/>
    </i>
    <i>
      <x/>
    </i>
    <i>
      <x v="3"/>
    </i>
    <i>
      <x v="13"/>
    </i>
    <i>
      <x v="9"/>
    </i>
    <i>
      <x v="15"/>
    </i>
    <i>
      <x v="11"/>
    </i>
    <i>
      <x v="21"/>
    </i>
    <i>
      <x v="12"/>
    </i>
    <i>
      <x v="14"/>
    </i>
    <i>
      <x v="10"/>
    </i>
    <i>
      <x v="4"/>
    </i>
    <i>
      <x v="1"/>
    </i>
    <i>
      <x v="18"/>
    </i>
    <i>
      <x v="17"/>
    </i>
    <i>
      <x v="16"/>
    </i>
    <i>
      <x v="6"/>
    </i>
    <i>
      <x v="8"/>
    </i>
    <i>
      <x v="7"/>
    </i>
    <i t="grand">
      <x/>
    </i>
  </rowItems>
  <colFields count="1">
    <field x="-2"/>
  </colFields>
  <colItems count="5">
    <i>
      <x/>
    </i>
    <i i="1">
      <x v="1"/>
    </i>
    <i i="2">
      <x v="2"/>
    </i>
    <i i="3">
      <x v="3"/>
    </i>
    <i i="4">
      <x v="4"/>
    </i>
  </colItems>
  <dataFields count="5">
    <dataField name="Sum of Amount" fld="3" baseField="0" baseItem="0"/>
    <dataField name="Sum of Cost" fld="6" baseField="0" baseItem="0"/>
    <dataField name="Sum of Units" fld="4" baseField="0" baseItem="0" numFmtId="165"/>
    <dataField name="Sum of Profit per product" fld="9" baseField="0" baseItem="0" numFmtId="164"/>
    <dataField name="Sum of profit percentages" fld="10" baseField="0" baseItem="0" numFmtId="2"/>
  </dataFields>
  <formats count="7">
    <format dxfId="74">
      <pivotArea outline="0" collapsedLevelsAreSubtotals="1" fieldPosition="0">
        <references count="1">
          <reference field="4294967294" count="1" selected="0">
            <x v="4"/>
          </reference>
        </references>
      </pivotArea>
    </format>
    <format dxfId="75">
      <pivotArea dataOnly="0" labelOnly="1" outline="0" fieldPosition="0">
        <references count="1">
          <reference field="4294967294" count="1">
            <x v="4"/>
          </reference>
        </references>
      </pivotArea>
    </format>
    <format dxfId="76">
      <pivotArea collapsedLevelsAreSubtotals="1" fieldPosition="0">
        <references count="2">
          <reference field="4294967294" count="1" selected="0">
            <x v="4"/>
          </reference>
          <reference field="2" count="4">
            <x v="0"/>
            <x v="1"/>
            <x v="5"/>
            <x v="16"/>
          </reference>
        </references>
      </pivotArea>
    </format>
    <format dxfId="77">
      <pivotArea outline="0" collapsedLevelsAreSubtotals="1" fieldPosition="0">
        <references count="1">
          <reference field="4294967294" count="1" selected="0">
            <x v="4"/>
          </reference>
        </references>
      </pivotArea>
    </format>
    <format dxfId="78">
      <pivotArea dataOnly="0" labelOnly="1" outline="0" fieldPosition="0">
        <references count="1">
          <reference field="4294967294" count="1">
            <x v="4"/>
          </reference>
        </references>
      </pivotArea>
    </format>
    <format dxfId="61">
      <pivotArea outline="0" collapsedLevelsAreSubtotals="1" fieldPosition="0">
        <references count="1">
          <reference field="4294967294" count="1" selected="0">
            <x v="2"/>
          </reference>
        </references>
      </pivotArea>
    </format>
    <format dxfId="59">
      <pivotArea dataOnly="0" labelOnly="1" outline="0" fieldPosition="0">
        <references count="1">
          <reference field="4294967294"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CFD0927B-9675-4700-B985-F0B09E126739}" sourceName="Sales Person">
  <pivotTables>
    <pivotTable tabId="6" name="PivotTable2"/>
  </pivotTables>
  <data>
    <tabular pivotCacheId="1449781076">
      <items count="10">
        <i x="7" s="1"/>
        <i x="1" s="1"/>
        <i x="3" s="1"/>
        <i x="5" s="1"/>
        <i x="4" s="1"/>
        <i x="6" s="1"/>
        <i x="8" s="1"/>
        <i x="2" s="1"/>
        <i x="9"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1" xr10:uid="{014FC5FF-707E-48D3-8D97-EF2FF3A813C7}" sourceName="Sales Person">
  <pivotTables>
    <pivotTable tabId="10" name="PivotTable5"/>
  </pivotTables>
  <data>
    <tabular pivotCacheId="1449781076">
      <items count="10">
        <i x="7" s="1"/>
        <i x="1" s="1"/>
        <i x="3" s="1"/>
        <i x="5" s="1"/>
        <i x="4" s="1"/>
        <i x="6" s="1"/>
        <i x="8" s="1"/>
        <i x="2" s="1"/>
        <i x="9"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56682B75-FD56-4E73-82E2-AABB6A35BD3B}" sourceName="Geography">
  <pivotTables>
    <pivotTable tabId="10" name="PivotTable5"/>
  </pivotTables>
  <data>
    <tabular pivotCacheId="1449781076">
      <items count="6">
        <i x="4" s="1"/>
        <i x="2" s="1"/>
        <i x="5" s="1"/>
        <i x="0" s="1"/>
        <i x="3"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8BA328E9-0A60-4EE0-B2E5-2A8CE9E3891C}" sourceName="Geography">
  <pivotTables>
    <pivotTable tabId="12" name="PivotTable2"/>
  </pivotTables>
  <data>
    <tabular pivotCacheId="1449781076">
      <items count="6">
        <i x="4" s="1"/>
        <i x="2" s="1"/>
        <i x="5" s="1"/>
        <i x="0"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3E95553E-780E-4A50-8267-5B583B0F516C}" cache="Slicer_Sales_Person" caption="Sales Person"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1" xr10:uid="{B4954A61-E07A-4BFD-9A26-FC80DEBB78F4}" cache="Slicer_Sales_Person1" caption="Sales Person" columnCount="2" rowHeight="241300"/>
  <slicer name="Geography" xr10:uid="{E84D6CBC-BD41-4B43-908B-BB5044965B22}" cache="Slicer_Geography" caption="Geography"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6CD2BF82-1F6A-46C7-92D1-47A0FCD4D5E2}" cache="Slicer_Geography1" caption="Geograph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6872A6F-D04C-413C-82C3-DF56DF086F2C}" name="Table3" displayName="Table3" ref="A1:G301" totalsRowShown="0">
  <autoFilter ref="A1:G301" xr:uid="{B7CAA4E1-3861-4BF8-A272-D4FF70BA0C0C}"/>
  <tableColumns count="7">
    <tableColumn id="1" xr3:uid="{5892AF39-7010-4B79-AC52-B7993E9FCCE1}" name="Sales Person"/>
    <tableColumn id="2" xr3:uid="{DB0F123D-C0B5-4DBE-A576-74FCD9A2A074}" name="Geography"/>
    <tableColumn id="3" xr3:uid="{4F578FA9-C8A3-4222-8DA6-47B0AD567D28}" name="Product"/>
    <tableColumn id="4" xr3:uid="{8F706F77-7588-4C30-97D4-19CEB110C5DC}" name="Amount" dataDxfId="242"/>
    <tableColumn id="5" xr3:uid="{72E5FADB-F423-4407-82BD-9B20BCF30D48}" name="Units" dataDxfId="241"/>
    <tableColumn id="6" xr3:uid="{FB893FBC-D7E5-494A-9468-66EDAA122001}" name="Cost per unit" dataDxfId="240"/>
    <tableColumn id="7" xr3:uid="{9F24FBE4-3C86-486F-9EC0-832233B1C17B}" name="Cost" dataDxfId="23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A01CD51-7982-4EFD-A085-83231A6108F0}" name="Table32" displayName="Table32" ref="A5:E305" totalsRowShown="0">
  <autoFilter ref="A5:E305" xr:uid="{B4DDB39B-6197-4186-BFCF-7842886705D7}"/>
  <tableColumns count="5">
    <tableColumn id="1" xr3:uid="{DDC75481-3902-4D50-84B2-3B8CDB57F350}" name="Sales Person"/>
    <tableColumn id="2" xr3:uid="{C24E257F-4279-4A36-9E47-ED57547E2A0F}" name="Geography"/>
    <tableColumn id="3" xr3:uid="{913AFCEF-9674-4ABF-AC1D-99EFDCC9EF0B}" name="Product"/>
    <tableColumn id="4" xr3:uid="{D5DB8354-88F3-49C5-AB4A-AF11FD4407E3}" name="Amount" dataDxfId="238"/>
    <tableColumn id="5" xr3:uid="{B5B21F47-0302-4838-B577-FCA200493BBC}" name="Units" dataDxfId="23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8D45D-050E-4878-BE01-62BF9AFD0988}">
  <dimension ref="A1:L301"/>
  <sheetViews>
    <sheetView topLeftCell="A278" workbookViewId="0">
      <selection activeCell="C12" sqref="C12"/>
    </sheetView>
  </sheetViews>
  <sheetFormatPr defaultRowHeight="15" x14ac:dyDescent="0.25"/>
  <cols>
    <col min="1" max="1" width="16" bestFit="1" customWidth="1"/>
    <col min="2" max="2" width="13" bestFit="1" customWidth="1"/>
    <col min="3" max="3" width="21.85546875" bestFit="1" customWidth="1"/>
    <col min="4" max="4" width="10.42578125" bestFit="1" customWidth="1"/>
    <col min="5" max="5" width="8" style="20" bestFit="1" customWidth="1"/>
    <col min="6" max="6" width="14.5703125" bestFit="1" customWidth="1"/>
    <col min="7" max="7" width="19.42578125" customWidth="1"/>
    <col min="10" max="10" width="11" customWidth="1"/>
    <col min="11" max="11" width="37.28515625" bestFit="1" customWidth="1"/>
  </cols>
  <sheetData>
    <row r="1" spans="1:12" x14ac:dyDescent="0.25">
      <c r="A1" t="s">
        <v>0</v>
      </c>
      <c r="B1" t="s">
        <v>1</v>
      </c>
      <c r="C1" t="s">
        <v>2</v>
      </c>
      <c r="D1" t="s">
        <v>3</v>
      </c>
      <c r="E1" s="20" t="s">
        <v>4</v>
      </c>
      <c r="F1" t="s">
        <v>5</v>
      </c>
      <c r="G1" t="s">
        <v>6</v>
      </c>
    </row>
    <row r="2" spans="1:12" x14ac:dyDescent="0.25">
      <c r="A2" t="s">
        <v>8</v>
      </c>
      <c r="B2" t="s">
        <v>9</v>
      </c>
      <c r="C2" t="s">
        <v>10</v>
      </c>
      <c r="D2" s="5">
        <v>1624</v>
      </c>
      <c r="E2" s="20">
        <v>114</v>
      </c>
      <c r="F2" s="5">
        <v>14.49</v>
      </c>
      <c r="G2" s="5">
        <v>1651.8600000000001</v>
      </c>
    </row>
    <row r="3" spans="1:12" x14ac:dyDescent="0.25">
      <c r="A3" t="s">
        <v>13</v>
      </c>
      <c r="B3" t="s">
        <v>14</v>
      </c>
      <c r="C3" t="s">
        <v>15</v>
      </c>
      <c r="D3" s="5">
        <v>6706</v>
      </c>
      <c r="E3" s="20">
        <v>459</v>
      </c>
      <c r="F3" s="5">
        <v>8.65</v>
      </c>
      <c r="G3" s="5">
        <v>3970.3500000000004</v>
      </c>
    </row>
    <row r="4" spans="1:12" x14ac:dyDescent="0.25">
      <c r="A4" t="s">
        <v>18</v>
      </c>
      <c r="B4" t="s">
        <v>14</v>
      </c>
      <c r="C4" t="s">
        <v>19</v>
      </c>
      <c r="D4" s="5">
        <v>959</v>
      </c>
      <c r="E4" s="20">
        <v>147</v>
      </c>
      <c r="F4" s="5">
        <v>11.88</v>
      </c>
      <c r="G4" s="5">
        <v>1746.3600000000001</v>
      </c>
    </row>
    <row r="5" spans="1:12" x14ac:dyDescent="0.25">
      <c r="A5" t="s">
        <v>21</v>
      </c>
      <c r="B5" t="s">
        <v>22</v>
      </c>
      <c r="C5" t="s">
        <v>23</v>
      </c>
      <c r="D5" s="5">
        <v>9632</v>
      </c>
      <c r="E5" s="20">
        <v>288</v>
      </c>
      <c r="F5" s="5">
        <v>6.47</v>
      </c>
      <c r="G5" s="5">
        <v>1863.36</v>
      </c>
    </row>
    <row r="6" spans="1:12" x14ac:dyDescent="0.25">
      <c r="A6" t="s">
        <v>26</v>
      </c>
      <c r="B6" t="s">
        <v>27</v>
      </c>
      <c r="C6" t="s">
        <v>28</v>
      </c>
      <c r="D6" s="5">
        <v>2100</v>
      </c>
      <c r="E6" s="20">
        <v>414</v>
      </c>
      <c r="F6" s="5">
        <v>13.15</v>
      </c>
      <c r="G6" s="5">
        <v>5444.1</v>
      </c>
    </row>
    <row r="7" spans="1:12" ht="18.75" x14ac:dyDescent="0.3">
      <c r="A7" t="s">
        <v>8</v>
      </c>
      <c r="B7" t="s">
        <v>14</v>
      </c>
      <c r="C7" t="s">
        <v>31</v>
      </c>
      <c r="D7" s="5">
        <v>8869</v>
      </c>
      <c r="E7" s="20">
        <v>432</v>
      </c>
      <c r="F7" s="5">
        <v>12.37</v>
      </c>
      <c r="G7" s="5">
        <v>5343.8399999999992</v>
      </c>
      <c r="J7" s="9" t="s">
        <v>7</v>
      </c>
      <c r="K7" s="10"/>
      <c r="L7" s="6"/>
    </row>
    <row r="8" spans="1:12" ht="18.75" x14ac:dyDescent="0.3">
      <c r="A8" t="s">
        <v>26</v>
      </c>
      <c r="B8" t="s">
        <v>34</v>
      </c>
      <c r="C8" t="s">
        <v>35</v>
      </c>
      <c r="D8" s="5">
        <v>2681</v>
      </c>
      <c r="E8" s="20">
        <v>54</v>
      </c>
      <c r="F8" s="5">
        <v>5.79</v>
      </c>
      <c r="G8" s="5">
        <v>312.66000000000003</v>
      </c>
      <c r="J8" s="11">
        <v>1</v>
      </c>
      <c r="K8" s="12" t="s">
        <v>11</v>
      </c>
      <c r="L8" s="6"/>
    </row>
    <row r="9" spans="1:12" ht="18.75" x14ac:dyDescent="0.3">
      <c r="A9" t="s">
        <v>13</v>
      </c>
      <c r="B9" t="s">
        <v>14</v>
      </c>
      <c r="C9" t="s">
        <v>37</v>
      </c>
      <c r="D9" s="5">
        <v>5012</v>
      </c>
      <c r="E9" s="20">
        <v>210</v>
      </c>
      <c r="F9" s="5">
        <v>9.77</v>
      </c>
      <c r="G9" s="5">
        <v>2051.6999999999998</v>
      </c>
      <c r="J9" s="11">
        <v>2</v>
      </c>
      <c r="K9" s="12" t="s">
        <v>16</v>
      </c>
      <c r="L9" s="6"/>
    </row>
    <row r="10" spans="1:12" ht="18.75" x14ac:dyDescent="0.3">
      <c r="A10" t="s">
        <v>40</v>
      </c>
      <c r="B10" t="s">
        <v>34</v>
      </c>
      <c r="C10" t="s">
        <v>17</v>
      </c>
      <c r="D10" s="5">
        <v>1281</v>
      </c>
      <c r="E10" s="20">
        <v>75</v>
      </c>
      <c r="F10" s="5">
        <v>11.7</v>
      </c>
      <c r="G10" s="5">
        <v>877.5</v>
      </c>
      <c r="J10" s="11">
        <v>3</v>
      </c>
      <c r="K10" s="12" t="s">
        <v>20</v>
      </c>
      <c r="L10" s="6"/>
    </row>
    <row r="11" spans="1:12" ht="18.75" x14ac:dyDescent="0.3">
      <c r="A11" t="s">
        <v>43</v>
      </c>
      <c r="B11" t="s">
        <v>9</v>
      </c>
      <c r="C11" t="s">
        <v>17</v>
      </c>
      <c r="D11" s="5">
        <v>4991</v>
      </c>
      <c r="E11" s="20">
        <v>12</v>
      </c>
      <c r="F11" s="5">
        <v>11.7</v>
      </c>
      <c r="G11" s="5">
        <v>140.39999999999998</v>
      </c>
      <c r="J11" s="11">
        <v>4</v>
      </c>
      <c r="K11" s="12" t="s">
        <v>24</v>
      </c>
      <c r="L11" s="6"/>
    </row>
    <row r="12" spans="1:12" ht="18.75" x14ac:dyDescent="0.3">
      <c r="A12" t="s">
        <v>46</v>
      </c>
      <c r="B12" t="s">
        <v>27</v>
      </c>
      <c r="C12" t="s">
        <v>28</v>
      </c>
      <c r="D12" s="5">
        <v>1785</v>
      </c>
      <c r="E12" s="20">
        <v>462</v>
      </c>
      <c r="F12" s="5">
        <v>13.15</v>
      </c>
      <c r="G12" s="5">
        <v>6075.3</v>
      </c>
      <c r="J12" s="11">
        <v>5</v>
      </c>
      <c r="K12" s="12" t="s">
        <v>29</v>
      </c>
      <c r="L12" s="6"/>
    </row>
    <row r="13" spans="1:12" ht="18.75" x14ac:dyDescent="0.3">
      <c r="A13" t="s">
        <v>47</v>
      </c>
      <c r="B13" t="s">
        <v>9</v>
      </c>
      <c r="C13" t="s">
        <v>33</v>
      </c>
      <c r="D13" s="5">
        <v>3983</v>
      </c>
      <c r="E13" s="20">
        <v>144</v>
      </c>
      <c r="F13" s="5">
        <v>3.11</v>
      </c>
      <c r="G13" s="5">
        <v>447.84</v>
      </c>
      <c r="J13" s="11">
        <v>6</v>
      </c>
      <c r="K13" s="12" t="s">
        <v>32</v>
      </c>
      <c r="L13" s="6"/>
    </row>
    <row r="14" spans="1:12" ht="18.75" x14ac:dyDescent="0.3">
      <c r="A14" t="s">
        <v>18</v>
      </c>
      <c r="B14" t="s">
        <v>34</v>
      </c>
      <c r="C14" t="s">
        <v>30</v>
      </c>
      <c r="D14" s="5">
        <v>2646</v>
      </c>
      <c r="E14" s="20">
        <v>120</v>
      </c>
      <c r="F14" s="5">
        <v>8.7899999999999991</v>
      </c>
      <c r="G14" s="5">
        <v>1054.8</v>
      </c>
      <c r="J14" s="11">
        <v>7</v>
      </c>
      <c r="K14" s="12" t="s">
        <v>36</v>
      </c>
      <c r="L14" s="6"/>
    </row>
    <row r="15" spans="1:12" ht="18.75" x14ac:dyDescent="0.3">
      <c r="A15" t="s">
        <v>46</v>
      </c>
      <c r="B15" t="s">
        <v>50</v>
      </c>
      <c r="C15" t="s">
        <v>12</v>
      </c>
      <c r="D15" s="5">
        <v>252</v>
      </c>
      <c r="E15" s="20">
        <v>54</v>
      </c>
      <c r="F15" s="5">
        <v>9.33</v>
      </c>
      <c r="G15" s="5">
        <v>503.82</v>
      </c>
      <c r="J15" s="11">
        <v>8</v>
      </c>
      <c r="K15" s="12" t="s">
        <v>38</v>
      </c>
      <c r="L15" s="6"/>
    </row>
    <row r="16" spans="1:12" ht="18.75" x14ac:dyDescent="0.3">
      <c r="A16" t="s">
        <v>47</v>
      </c>
      <c r="B16" t="s">
        <v>14</v>
      </c>
      <c r="C16" t="s">
        <v>28</v>
      </c>
      <c r="D16" s="5">
        <v>2464</v>
      </c>
      <c r="E16" s="20">
        <v>234</v>
      </c>
      <c r="F16" s="5">
        <v>13.15</v>
      </c>
      <c r="G16" s="5">
        <v>3077.1</v>
      </c>
      <c r="J16" s="11">
        <v>9</v>
      </c>
      <c r="K16" s="12" t="s">
        <v>41</v>
      </c>
      <c r="L16" s="6"/>
    </row>
    <row r="17" spans="1:12" ht="18.75" x14ac:dyDescent="0.3">
      <c r="A17" t="s">
        <v>47</v>
      </c>
      <c r="B17" t="s">
        <v>14</v>
      </c>
      <c r="C17" t="s">
        <v>52</v>
      </c>
      <c r="D17" s="5">
        <v>2114</v>
      </c>
      <c r="E17" s="20">
        <v>66</v>
      </c>
      <c r="F17" s="5">
        <v>7.16</v>
      </c>
      <c r="G17" s="5">
        <v>472.56</v>
      </c>
      <c r="J17" s="11">
        <v>10</v>
      </c>
      <c r="K17" s="12" t="s">
        <v>44</v>
      </c>
      <c r="L17" s="6"/>
    </row>
    <row r="18" spans="1:12" x14ac:dyDescent="0.25">
      <c r="A18" t="s">
        <v>26</v>
      </c>
      <c r="B18" t="s">
        <v>9</v>
      </c>
      <c r="C18" t="s">
        <v>35</v>
      </c>
      <c r="D18" s="5">
        <v>7693</v>
      </c>
      <c r="E18" s="20">
        <v>87</v>
      </c>
      <c r="F18" s="5">
        <v>5.79</v>
      </c>
      <c r="G18" s="5">
        <v>503.73</v>
      </c>
    </row>
    <row r="19" spans="1:12" x14ac:dyDescent="0.25">
      <c r="A19" t="s">
        <v>43</v>
      </c>
      <c r="B19" t="s">
        <v>50</v>
      </c>
      <c r="C19" t="s">
        <v>42</v>
      </c>
      <c r="D19" s="5">
        <v>15610</v>
      </c>
      <c r="E19" s="20">
        <v>339</v>
      </c>
      <c r="F19" s="5">
        <v>10.62</v>
      </c>
      <c r="G19" s="5">
        <v>3600.18</v>
      </c>
    </row>
    <row r="20" spans="1:12" x14ac:dyDescent="0.25">
      <c r="A20" t="s">
        <v>21</v>
      </c>
      <c r="B20" t="s">
        <v>50</v>
      </c>
      <c r="C20" t="s">
        <v>37</v>
      </c>
      <c r="D20" s="5">
        <v>336</v>
      </c>
      <c r="E20" s="20">
        <v>144</v>
      </c>
      <c r="F20" s="5">
        <v>9.77</v>
      </c>
      <c r="G20" s="5">
        <v>1406.8799999999999</v>
      </c>
    </row>
    <row r="21" spans="1:12" x14ac:dyDescent="0.25">
      <c r="A21" t="s">
        <v>46</v>
      </c>
      <c r="B21" t="s">
        <v>27</v>
      </c>
      <c r="C21" t="s">
        <v>42</v>
      </c>
      <c r="D21" s="5">
        <v>9443</v>
      </c>
      <c r="E21" s="20">
        <v>162</v>
      </c>
      <c r="F21" s="5">
        <v>10.62</v>
      </c>
      <c r="G21" s="5">
        <v>1720.4399999999998</v>
      </c>
    </row>
    <row r="22" spans="1:12" x14ac:dyDescent="0.25">
      <c r="A22" t="s">
        <v>18</v>
      </c>
      <c r="B22" t="s">
        <v>50</v>
      </c>
      <c r="C22" t="s">
        <v>48</v>
      </c>
      <c r="D22" s="5">
        <v>8155</v>
      </c>
      <c r="E22" s="20">
        <v>90</v>
      </c>
      <c r="F22" s="5">
        <v>6.49</v>
      </c>
      <c r="G22" s="5">
        <v>584.1</v>
      </c>
    </row>
    <row r="23" spans="1:12" x14ac:dyDescent="0.25">
      <c r="A23" t="s">
        <v>13</v>
      </c>
      <c r="B23" t="s">
        <v>34</v>
      </c>
      <c r="C23" t="s">
        <v>48</v>
      </c>
      <c r="D23" s="5">
        <v>1701</v>
      </c>
      <c r="E23" s="20">
        <v>234</v>
      </c>
      <c r="F23" s="5">
        <v>6.49</v>
      </c>
      <c r="G23" s="5">
        <v>1518.66</v>
      </c>
    </row>
    <row r="24" spans="1:12" x14ac:dyDescent="0.25">
      <c r="A24" t="s">
        <v>55</v>
      </c>
      <c r="B24" t="s">
        <v>34</v>
      </c>
      <c r="C24" t="s">
        <v>37</v>
      </c>
      <c r="D24" s="5">
        <v>2205</v>
      </c>
      <c r="E24" s="20">
        <v>141</v>
      </c>
      <c r="F24" s="5">
        <v>9.77</v>
      </c>
      <c r="G24" s="5">
        <v>1377.57</v>
      </c>
    </row>
    <row r="25" spans="1:12" x14ac:dyDescent="0.25">
      <c r="A25" t="s">
        <v>13</v>
      </c>
      <c r="B25" t="s">
        <v>9</v>
      </c>
      <c r="C25" t="s">
        <v>39</v>
      </c>
      <c r="D25" s="5">
        <v>1771</v>
      </c>
      <c r="E25" s="20">
        <v>204</v>
      </c>
      <c r="F25" s="5">
        <v>7.64</v>
      </c>
      <c r="G25" s="5">
        <v>1558.56</v>
      </c>
    </row>
    <row r="26" spans="1:12" x14ac:dyDescent="0.25">
      <c r="A26" t="s">
        <v>21</v>
      </c>
      <c r="B26" t="s">
        <v>14</v>
      </c>
      <c r="C26" t="s">
        <v>25</v>
      </c>
      <c r="D26" s="5">
        <v>2114</v>
      </c>
      <c r="E26" s="20">
        <v>186</v>
      </c>
      <c r="F26" s="5">
        <v>11.73</v>
      </c>
      <c r="G26" s="5">
        <v>2181.7800000000002</v>
      </c>
    </row>
    <row r="27" spans="1:12" x14ac:dyDescent="0.25">
      <c r="A27" t="s">
        <v>21</v>
      </c>
      <c r="B27" t="s">
        <v>22</v>
      </c>
      <c r="C27" t="s">
        <v>12</v>
      </c>
      <c r="D27" s="5">
        <v>10311</v>
      </c>
      <c r="E27" s="20">
        <v>231</v>
      </c>
      <c r="F27" s="5">
        <v>9.33</v>
      </c>
      <c r="G27" s="5">
        <v>2155.23</v>
      </c>
    </row>
    <row r="28" spans="1:12" x14ac:dyDescent="0.25">
      <c r="A28" t="s">
        <v>47</v>
      </c>
      <c r="B28" t="s">
        <v>27</v>
      </c>
      <c r="C28" t="s">
        <v>30</v>
      </c>
      <c r="D28" s="5">
        <v>21</v>
      </c>
      <c r="E28" s="20">
        <v>168</v>
      </c>
      <c r="F28" s="5">
        <v>8.7899999999999991</v>
      </c>
      <c r="G28" s="5">
        <v>1476.7199999999998</v>
      </c>
    </row>
    <row r="29" spans="1:12" x14ac:dyDescent="0.25">
      <c r="A29" t="s">
        <v>55</v>
      </c>
      <c r="B29" t="s">
        <v>14</v>
      </c>
      <c r="C29" t="s">
        <v>42</v>
      </c>
      <c r="D29" s="5">
        <v>1974</v>
      </c>
      <c r="E29" s="20">
        <v>195</v>
      </c>
      <c r="F29" s="5">
        <v>10.62</v>
      </c>
      <c r="G29" s="5">
        <v>2070.8999999999996</v>
      </c>
    </row>
    <row r="30" spans="1:12" x14ac:dyDescent="0.25">
      <c r="A30" t="s">
        <v>43</v>
      </c>
      <c r="B30" t="s">
        <v>22</v>
      </c>
      <c r="C30" t="s">
        <v>48</v>
      </c>
      <c r="D30" s="5">
        <v>6314</v>
      </c>
      <c r="E30" s="20">
        <v>15</v>
      </c>
      <c r="F30" s="5">
        <v>6.49</v>
      </c>
      <c r="G30" s="5">
        <v>97.350000000000009</v>
      </c>
    </row>
    <row r="31" spans="1:12" x14ac:dyDescent="0.25">
      <c r="A31" t="s">
        <v>55</v>
      </c>
      <c r="B31" t="s">
        <v>9</v>
      </c>
      <c r="C31" t="s">
        <v>48</v>
      </c>
      <c r="D31" s="5">
        <v>4683</v>
      </c>
      <c r="E31" s="20">
        <v>30</v>
      </c>
      <c r="F31" s="5">
        <v>6.49</v>
      </c>
      <c r="G31" s="5">
        <v>194.70000000000002</v>
      </c>
    </row>
    <row r="32" spans="1:12" x14ac:dyDescent="0.25">
      <c r="A32" t="s">
        <v>21</v>
      </c>
      <c r="B32" t="s">
        <v>9</v>
      </c>
      <c r="C32" t="s">
        <v>49</v>
      </c>
      <c r="D32" s="5">
        <v>6398</v>
      </c>
      <c r="E32" s="20">
        <v>102</v>
      </c>
      <c r="F32" s="5">
        <v>4.97</v>
      </c>
      <c r="G32" s="5">
        <v>506.94</v>
      </c>
    </row>
    <row r="33" spans="1:7" x14ac:dyDescent="0.25">
      <c r="A33" t="s">
        <v>46</v>
      </c>
      <c r="B33" t="s">
        <v>14</v>
      </c>
      <c r="C33" t="s">
        <v>39</v>
      </c>
      <c r="D33" s="5">
        <v>553</v>
      </c>
      <c r="E33" s="20">
        <v>15</v>
      </c>
      <c r="F33" s="5">
        <v>7.64</v>
      </c>
      <c r="G33" s="5">
        <v>114.6</v>
      </c>
    </row>
    <row r="34" spans="1:7" x14ac:dyDescent="0.25">
      <c r="A34" t="s">
        <v>13</v>
      </c>
      <c r="B34" t="s">
        <v>27</v>
      </c>
      <c r="C34" t="s">
        <v>10</v>
      </c>
      <c r="D34" s="5">
        <v>7021</v>
      </c>
      <c r="E34" s="20">
        <v>183</v>
      </c>
      <c r="F34" s="5">
        <v>14.49</v>
      </c>
      <c r="G34" s="5">
        <v>2651.67</v>
      </c>
    </row>
    <row r="35" spans="1:7" x14ac:dyDescent="0.25">
      <c r="A35" t="s">
        <v>8</v>
      </c>
      <c r="B35" t="s">
        <v>27</v>
      </c>
      <c r="C35" t="s">
        <v>37</v>
      </c>
      <c r="D35" s="5">
        <v>5817</v>
      </c>
      <c r="E35" s="20">
        <v>12</v>
      </c>
      <c r="F35" s="5">
        <v>9.77</v>
      </c>
      <c r="G35" s="5">
        <v>117.24</v>
      </c>
    </row>
    <row r="36" spans="1:7" x14ac:dyDescent="0.25">
      <c r="A36" t="s">
        <v>21</v>
      </c>
      <c r="B36" t="s">
        <v>27</v>
      </c>
      <c r="C36" t="s">
        <v>17</v>
      </c>
      <c r="D36" s="5">
        <v>3976</v>
      </c>
      <c r="E36" s="20">
        <v>72</v>
      </c>
      <c r="F36" s="5">
        <v>11.7</v>
      </c>
      <c r="G36" s="5">
        <v>842.4</v>
      </c>
    </row>
    <row r="37" spans="1:7" x14ac:dyDescent="0.25">
      <c r="A37" t="s">
        <v>26</v>
      </c>
      <c r="B37" t="s">
        <v>34</v>
      </c>
      <c r="C37" t="s">
        <v>53</v>
      </c>
      <c r="D37" s="5">
        <v>1134</v>
      </c>
      <c r="E37" s="20">
        <v>282</v>
      </c>
      <c r="F37" s="5">
        <v>16.73</v>
      </c>
      <c r="G37" s="5">
        <v>4717.8599999999997</v>
      </c>
    </row>
    <row r="38" spans="1:7" x14ac:dyDescent="0.25">
      <c r="A38" t="s">
        <v>46</v>
      </c>
      <c r="B38" t="s">
        <v>27</v>
      </c>
      <c r="C38" t="s">
        <v>54</v>
      </c>
      <c r="D38" s="5">
        <v>6027</v>
      </c>
      <c r="E38" s="20">
        <v>144</v>
      </c>
      <c r="F38" s="5">
        <v>10.38</v>
      </c>
      <c r="G38" s="5">
        <v>1494.72</v>
      </c>
    </row>
    <row r="39" spans="1:7" x14ac:dyDescent="0.25">
      <c r="A39" t="s">
        <v>26</v>
      </c>
      <c r="B39" t="s">
        <v>9</v>
      </c>
      <c r="C39" t="s">
        <v>30</v>
      </c>
      <c r="D39" s="5">
        <v>1904</v>
      </c>
      <c r="E39" s="20">
        <v>405</v>
      </c>
      <c r="F39" s="5">
        <v>8.7899999999999991</v>
      </c>
      <c r="G39" s="5">
        <v>3559.95</v>
      </c>
    </row>
    <row r="40" spans="1:7" x14ac:dyDescent="0.25">
      <c r="A40" t="s">
        <v>40</v>
      </c>
      <c r="B40" t="s">
        <v>50</v>
      </c>
      <c r="C40" t="s">
        <v>15</v>
      </c>
      <c r="D40" s="5">
        <v>3262</v>
      </c>
      <c r="E40" s="20">
        <v>75</v>
      </c>
      <c r="F40" s="5">
        <v>8.65</v>
      </c>
      <c r="G40" s="5">
        <v>648.75</v>
      </c>
    </row>
    <row r="41" spans="1:7" x14ac:dyDescent="0.25">
      <c r="A41" t="s">
        <v>8</v>
      </c>
      <c r="B41" t="s">
        <v>50</v>
      </c>
      <c r="C41" t="s">
        <v>53</v>
      </c>
      <c r="D41" s="5">
        <v>2289</v>
      </c>
      <c r="E41" s="20">
        <v>135</v>
      </c>
      <c r="F41" s="5">
        <v>16.73</v>
      </c>
      <c r="G41" s="5">
        <v>2258.5500000000002</v>
      </c>
    </row>
    <row r="42" spans="1:7" x14ac:dyDescent="0.25">
      <c r="A42" t="s">
        <v>43</v>
      </c>
      <c r="B42" t="s">
        <v>50</v>
      </c>
      <c r="C42" t="s">
        <v>53</v>
      </c>
      <c r="D42" s="5">
        <v>6986</v>
      </c>
      <c r="E42" s="20">
        <v>21</v>
      </c>
      <c r="F42" s="5">
        <v>16.73</v>
      </c>
      <c r="G42" s="5">
        <v>351.33</v>
      </c>
    </row>
    <row r="43" spans="1:7" x14ac:dyDescent="0.25">
      <c r="A43" t="s">
        <v>46</v>
      </c>
      <c r="B43" t="s">
        <v>34</v>
      </c>
      <c r="C43" t="s">
        <v>48</v>
      </c>
      <c r="D43" s="5">
        <v>4417</v>
      </c>
      <c r="E43" s="20">
        <v>153</v>
      </c>
      <c r="F43" s="5">
        <v>6.49</v>
      </c>
      <c r="G43" s="5">
        <v>992.97</v>
      </c>
    </row>
    <row r="44" spans="1:7" x14ac:dyDescent="0.25">
      <c r="A44" t="s">
        <v>26</v>
      </c>
      <c r="B44" t="s">
        <v>50</v>
      </c>
      <c r="C44" t="s">
        <v>25</v>
      </c>
      <c r="D44" s="5">
        <v>1442</v>
      </c>
      <c r="E44" s="20">
        <v>15</v>
      </c>
      <c r="F44" s="5">
        <v>11.73</v>
      </c>
      <c r="G44" s="5">
        <v>175.95000000000002</v>
      </c>
    </row>
    <row r="45" spans="1:7" x14ac:dyDescent="0.25">
      <c r="A45" t="s">
        <v>47</v>
      </c>
      <c r="B45" t="s">
        <v>14</v>
      </c>
      <c r="C45" t="s">
        <v>17</v>
      </c>
      <c r="D45" s="5">
        <v>2415</v>
      </c>
      <c r="E45" s="20">
        <v>255</v>
      </c>
      <c r="F45" s="5">
        <v>11.7</v>
      </c>
      <c r="G45" s="5">
        <v>2983.5</v>
      </c>
    </row>
    <row r="46" spans="1:7" x14ac:dyDescent="0.25">
      <c r="A46" t="s">
        <v>46</v>
      </c>
      <c r="B46" t="s">
        <v>9</v>
      </c>
      <c r="C46" t="s">
        <v>39</v>
      </c>
      <c r="D46" s="5">
        <v>238</v>
      </c>
      <c r="E46" s="20">
        <v>18</v>
      </c>
      <c r="F46" s="5">
        <v>7.64</v>
      </c>
      <c r="G46" s="5">
        <v>137.51999999999998</v>
      </c>
    </row>
    <row r="47" spans="1:7" x14ac:dyDescent="0.25">
      <c r="A47" t="s">
        <v>26</v>
      </c>
      <c r="B47" t="s">
        <v>9</v>
      </c>
      <c r="C47" t="s">
        <v>48</v>
      </c>
      <c r="D47" s="5">
        <v>4949</v>
      </c>
      <c r="E47" s="20">
        <v>189</v>
      </c>
      <c r="F47" s="5">
        <v>6.49</v>
      </c>
      <c r="G47" s="5">
        <v>1226.6100000000001</v>
      </c>
    </row>
    <row r="48" spans="1:7" x14ac:dyDescent="0.25">
      <c r="A48" t="s">
        <v>43</v>
      </c>
      <c r="B48" t="s">
        <v>34</v>
      </c>
      <c r="C48" t="s">
        <v>15</v>
      </c>
      <c r="D48" s="5">
        <v>5075</v>
      </c>
      <c r="E48" s="20">
        <v>21</v>
      </c>
      <c r="F48" s="5">
        <v>8.65</v>
      </c>
      <c r="G48" s="5">
        <v>181.65</v>
      </c>
    </row>
    <row r="49" spans="1:7" x14ac:dyDescent="0.25">
      <c r="A49" t="s">
        <v>47</v>
      </c>
      <c r="B49" t="s">
        <v>22</v>
      </c>
      <c r="C49" t="s">
        <v>30</v>
      </c>
      <c r="D49" s="5">
        <v>9198</v>
      </c>
      <c r="E49" s="20">
        <v>36</v>
      </c>
      <c r="F49" s="5">
        <v>8.7899999999999991</v>
      </c>
      <c r="G49" s="5">
        <v>316.43999999999994</v>
      </c>
    </row>
    <row r="50" spans="1:7" x14ac:dyDescent="0.25">
      <c r="A50" t="s">
        <v>26</v>
      </c>
      <c r="B50" t="s">
        <v>50</v>
      </c>
      <c r="C50" t="s">
        <v>52</v>
      </c>
      <c r="D50" s="5">
        <v>3339</v>
      </c>
      <c r="E50" s="20">
        <v>75</v>
      </c>
      <c r="F50" s="5">
        <v>7.16</v>
      </c>
      <c r="G50" s="5">
        <v>537</v>
      </c>
    </row>
    <row r="51" spans="1:7" x14ac:dyDescent="0.25">
      <c r="A51" t="s">
        <v>8</v>
      </c>
      <c r="B51" t="s">
        <v>50</v>
      </c>
      <c r="C51" t="s">
        <v>33</v>
      </c>
      <c r="D51" s="5">
        <v>5019</v>
      </c>
      <c r="E51" s="20">
        <v>156</v>
      </c>
      <c r="F51" s="5">
        <v>3.11</v>
      </c>
      <c r="G51" s="5">
        <v>485.15999999999997</v>
      </c>
    </row>
    <row r="52" spans="1:7" x14ac:dyDescent="0.25">
      <c r="A52" t="s">
        <v>43</v>
      </c>
      <c r="B52" t="s">
        <v>22</v>
      </c>
      <c r="C52" t="s">
        <v>30</v>
      </c>
      <c r="D52" s="5">
        <v>16184</v>
      </c>
      <c r="E52" s="20">
        <v>39</v>
      </c>
      <c r="F52" s="5">
        <v>8.7899999999999991</v>
      </c>
      <c r="G52" s="5">
        <v>342.80999999999995</v>
      </c>
    </row>
    <row r="53" spans="1:7" x14ac:dyDescent="0.25">
      <c r="A53" t="s">
        <v>26</v>
      </c>
      <c r="B53" t="s">
        <v>22</v>
      </c>
      <c r="C53" t="s">
        <v>45</v>
      </c>
      <c r="D53" s="5">
        <v>497</v>
      </c>
      <c r="E53" s="20">
        <v>63</v>
      </c>
      <c r="F53" s="5">
        <v>9</v>
      </c>
      <c r="G53" s="5">
        <v>567</v>
      </c>
    </row>
    <row r="54" spans="1:7" x14ac:dyDescent="0.25">
      <c r="A54" t="s">
        <v>46</v>
      </c>
      <c r="B54" t="s">
        <v>22</v>
      </c>
      <c r="C54" t="s">
        <v>52</v>
      </c>
      <c r="D54" s="5">
        <v>8211</v>
      </c>
      <c r="E54" s="20">
        <v>75</v>
      </c>
      <c r="F54" s="5">
        <v>7.16</v>
      </c>
      <c r="G54" s="5">
        <v>537</v>
      </c>
    </row>
    <row r="55" spans="1:7" x14ac:dyDescent="0.25">
      <c r="A55" t="s">
        <v>46</v>
      </c>
      <c r="B55" t="s">
        <v>34</v>
      </c>
      <c r="C55" t="s">
        <v>54</v>
      </c>
      <c r="D55" s="5">
        <v>6580</v>
      </c>
      <c r="E55" s="20">
        <v>183</v>
      </c>
      <c r="F55" s="5">
        <v>10.38</v>
      </c>
      <c r="G55" s="5">
        <v>1899.5400000000002</v>
      </c>
    </row>
    <row r="56" spans="1:7" x14ac:dyDescent="0.25">
      <c r="A56" t="s">
        <v>21</v>
      </c>
      <c r="B56" t="s">
        <v>14</v>
      </c>
      <c r="C56" t="s">
        <v>12</v>
      </c>
      <c r="D56" s="5">
        <v>4760</v>
      </c>
      <c r="E56" s="20">
        <v>69</v>
      </c>
      <c r="F56" s="5">
        <v>9.33</v>
      </c>
      <c r="G56" s="5">
        <v>643.77</v>
      </c>
    </row>
    <row r="57" spans="1:7" x14ac:dyDescent="0.25">
      <c r="A57" t="s">
        <v>8</v>
      </c>
      <c r="B57" t="s">
        <v>22</v>
      </c>
      <c r="C57" t="s">
        <v>28</v>
      </c>
      <c r="D57" s="5">
        <v>5439</v>
      </c>
      <c r="E57" s="20">
        <v>30</v>
      </c>
      <c r="F57" s="5">
        <v>13.15</v>
      </c>
      <c r="G57" s="5">
        <v>394.5</v>
      </c>
    </row>
    <row r="58" spans="1:7" x14ac:dyDescent="0.25">
      <c r="A58" t="s">
        <v>21</v>
      </c>
      <c r="B58" t="s">
        <v>50</v>
      </c>
      <c r="C58" t="s">
        <v>33</v>
      </c>
      <c r="D58" s="5">
        <v>1463</v>
      </c>
      <c r="E58" s="20">
        <v>39</v>
      </c>
      <c r="F58" s="5">
        <v>3.11</v>
      </c>
      <c r="G58" s="5">
        <v>121.28999999999999</v>
      </c>
    </row>
    <row r="59" spans="1:7" x14ac:dyDescent="0.25">
      <c r="A59" t="s">
        <v>47</v>
      </c>
      <c r="B59" t="s">
        <v>50</v>
      </c>
      <c r="C59" t="s">
        <v>15</v>
      </c>
      <c r="D59" s="5">
        <v>7777</v>
      </c>
      <c r="E59" s="20">
        <v>504</v>
      </c>
      <c r="F59" s="5">
        <v>8.65</v>
      </c>
      <c r="G59" s="5">
        <v>4359.6000000000004</v>
      </c>
    </row>
    <row r="60" spans="1:7" x14ac:dyDescent="0.25">
      <c r="A60" t="s">
        <v>18</v>
      </c>
      <c r="B60" t="s">
        <v>9</v>
      </c>
      <c r="C60" t="s">
        <v>52</v>
      </c>
      <c r="D60" s="5">
        <v>1085</v>
      </c>
      <c r="E60" s="20">
        <v>273</v>
      </c>
      <c r="F60" s="5">
        <v>7.16</v>
      </c>
      <c r="G60" s="5">
        <v>1954.68</v>
      </c>
    </row>
    <row r="61" spans="1:7" x14ac:dyDescent="0.25">
      <c r="A61" t="s">
        <v>43</v>
      </c>
      <c r="B61" t="s">
        <v>9</v>
      </c>
      <c r="C61" t="s">
        <v>35</v>
      </c>
      <c r="D61" s="5">
        <v>182</v>
      </c>
      <c r="E61" s="20">
        <v>48</v>
      </c>
      <c r="F61" s="5">
        <v>5.79</v>
      </c>
      <c r="G61" s="5">
        <v>277.92</v>
      </c>
    </row>
    <row r="62" spans="1:7" x14ac:dyDescent="0.25">
      <c r="A62" t="s">
        <v>26</v>
      </c>
      <c r="B62" t="s">
        <v>50</v>
      </c>
      <c r="C62" t="s">
        <v>53</v>
      </c>
      <c r="D62" s="5">
        <v>4242</v>
      </c>
      <c r="E62" s="20">
        <v>207</v>
      </c>
      <c r="F62" s="5">
        <v>16.73</v>
      </c>
      <c r="G62" s="5">
        <v>3463.11</v>
      </c>
    </row>
    <row r="63" spans="1:7" x14ac:dyDescent="0.25">
      <c r="A63" t="s">
        <v>26</v>
      </c>
      <c r="B63" t="s">
        <v>22</v>
      </c>
      <c r="C63" t="s">
        <v>15</v>
      </c>
      <c r="D63" s="5">
        <v>6118</v>
      </c>
      <c r="E63" s="20">
        <v>9</v>
      </c>
      <c r="F63" s="5">
        <v>8.65</v>
      </c>
      <c r="G63" s="5">
        <v>77.850000000000009</v>
      </c>
    </row>
    <row r="64" spans="1:7" x14ac:dyDescent="0.25">
      <c r="A64" t="s">
        <v>55</v>
      </c>
      <c r="B64" t="s">
        <v>22</v>
      </c>
      <c r="C64" t="s">
        <v>48</v>
      </c>
      <c r="D64" s="5">
        <v>2317</v>
      </c>
      <c r="E64" s="20">
        <v>261</v>
      </c>
      <c r="F64" s="5">
        <v>6.49</v>
      </c>
      <c r="G64" s="5">
        <v>1693.89</v>
      </c>
    </row>
    <row r="65" spans="1:7" x14ac:dyDescent="0.25">
      <c r="A65" t="s">
        <v>26</v>
      </c>
      <c r="B65" t="s">
        <v>34</v>
      </c>
      <c r="C65" t="s">
        <v>30</v>
      </c>
      <c r="D65" s="5">
        <v>938</v>
      </c>
      <c r="E65" s="20">
        <v>6</v>
      </c>
      <c r="F65" s="5">
        <v>8.7899999999999991</v>
      </c>
      <c r="G65" s="5">
        <v>52.739999999999995</v>
      </c>
    </row>
    <row r="66" spans="1:7" x14ac:dyDescent="0.25">
      <c r="A66" t="s">
        <v>13</v>
      </c>
      <c r="B66" t="s">
        <v>9</v>
      </c>
      <c r="C66" t="s">
        <v>25</v>
      </c>
      <c r="D66" s="5">
        <v>9709</v>
      </c>
      <c r="E66" s="20">
        <v>30</v>
      </c>
      <c r="F66" s="5">
        <v>11.73</v>
      </c>
      <c r="G66" s="5">
        <v>351.90000000000003</v>
      </c>
    </row>
    <row r="67" spans="1:7" x14ac:dyDescent="0.25">
      <c r="A67" t="s">
        <v>40</v>
      </c>
      <c r="B67" t="s">
        <v>50</v>
      </c>
      <c r="C67" t="s">
        <v>42</v>
      </c>
      <c r="D67" s="5">
        <v>2205</v>
      </c>
      <c r="E67" s="20">
        <v>138</v>
      </c>
      <c r="F67" s="5">
        <v>10.62</v>
      </c>
      <c r="G67" s="5">
        <v>1465.56</v>
      </c>
    </row>
    <row r="68" spans="1:7" x14ac:dyDescent="0.25">
      <c r="A68" t="s">
        <v>40</v>
      </c>
      <c r="B68" t="s">
        <v>9</v>
      </c>
      <c r="C68" t="s">
        <v>33</v>
      </c>
      <c r="D68" s="5">
        <v>4487</v>
      </c>
      <c r="E68" s="20">
        <v>111</v>
      </c>
      <c r="F68" s="5">
        <v>3.11</v>
      </c>
      <c r="G68" s="5">
        <v>345.21</v>
      </c>
    </row>
    <row r="69" spans="1:7" x14ac:dyDescent="0.25">
      <c r="A69" t="s">
        <v>43</v>
      </c>
      <c r="B69" t="s">
        <v>14</v>
      </c>
      <c r="C69" t="s">
        <v>23</v>
      </c>
      <c r="D69" s="5">
        <v>2415</v>
      </c>
      <c r="E69" s="20">
        <v>15</v>
      </c>
      <c r="F69" s="5">
        <v>6.47</v>
      </c>
      <c r="G69" s="5">
        <v>97.05</v>
      </c>
    </row>
    <row r="70" spans="1:7" x14ac:dyDescent="0.25">
      <c r="A70" t="s">
        <v>8</v>
      </c>
      <c r="B70" t="s">
        <v>50</v>
      </c>
      <c r="C70" t="s">
        <v>39</v>
      </c>
      <c r="D70" s="5">
        <v>4018</v>
      </c>
      <c r="E70" s="20">
        <v>162</v>
      </c>
      <c r="F70" s="5">
        <v>7.64</v>
      </c>
      <c r="G70" s="5">
        <v>1237.6799999999998</v>
      </c>
    </row>
    <row r="71" spans="1:7" x14ac:dyDescent="0.25">
      <c r="A71" t="s">
        <v>43</v>
      </c>
      <c r="B71" t="s">
        <v>50</v>
      </c>
      <c r="C71" t="s">
        <v>39</v>
      </c>
      <c r="D71" s="5">
        <v>861</v>
      </c>
      <c r="E71" s="20">
        <v>195</v>
      </c>
      <c r="F71" s="5">
        <v>7.64</v>
      </c>
      <c r="G71" s="5">
        <v>1489.8</v>
      </c>
    </row>
    <row r="72" spans="1:7" x14ac:dyDescent="0.25">
      <c r="A72" t="s">
        <v>55</v>
      </c>
      <c r="B72" t="s">
        <v>34</v>
      </c>
      <c r="C72" t="s">
        <v>17</v>
      </c>
      <c r="D72" s="5">
        <v>5586</v>
      </c>
      <c r="E72" s="20">
        <v>525</v>
      </c>
      <c r="F72" s="5">
        <v>11.7</v>
      </c>
      <c r="G72" s="5">
        <v>6142.5</v>
      </c>
    </row>
    <row r="73" spans="1:7" x14ac:dyDescent="0.25">
      <c r="A73" t="s">
        <v>40</v>
      </c>
      <c r="B73" t="s">
        <v>50</v>
      </c>
      <c r="C73" t="s">
        <v>31</v>
      </c>
      <c r="D73" s="5">
        <v>2226</v>
      </c>
      <c r="E73" s="20">
        <v>48</v>
      </c>
      <c r="F73" s="5">
        <v>12.37</v>
      </c>
      <c r="G73" s="5">
        <v>593.76</v>
      </c>
    </row>
    <row r="74" spans="1:7" x14ac:dyDescent="0.25">
      <c r="A74" t="s">
        <v>18</v>
      </c>
      <c r="B74" t="s">
        <v>50</v>
      </c>
      <c r="C74" t="s">
        <v>54</v>
      </c>
      <c r="D74" s="5">
        <v>14329</v>
      </c>
      <c r="E74" s="20">
        <v>150</v>
      </c>
      <c r="F74" s="5">
        <v>10.38</v>
      </c>
      <c r="G74" s="5">
        <v>1557.0000000000002</v>
      </c>
    </row>
    <row r="75" spans="1:7" x14ac:dyDescent="0.25">
      <c r="A75" t="s">
        <v>18</v>
      </c>
      <c r="B75" t="s">
        <v>50</v>
      </c>
      <c r="C75" t="s">
        <v>42</v>
      </c>
      <c r="D75" s="5">
        <v>8463</v>
      </c>
      <c r="E75" s="20">
        <v>492</v>
      </c>
      <c r="F75" s="5">
        <v>10.62</v>
      </c>
      <c r="G75" s="5">
        <v>5225.04</v>
      </c>
    </row>
    <row r="76" spans="1:7" x14ac:dyDescent="0.25">
      <c r="A76" t="s">
        <v>43</v>
      </c>
      <c r="B76" t="s">
        <v>50</v>
      </c>
      <c r="C76" t="s">
        <v>52</v>
      </c>
      <c r="D76" s="5">
        <v>2891</v>
      </c>
      <c r="E76" s="20">
        <v>102</v>
      </c>
      <c r="F76" s="5">
        <v>7.16</v>
      </c>
      <c r="G76" s="5">
        <v>730.32</v>
      </c>
    </row>
    <row r="77" spans="1:7" x14ac:dyDescent="0.25">
      <c r="A77" t="s">
        <v>47</v>
      </c>
      <c r="B77" t="s">
        <v>22</v>
      </c>
      <c r="C77" t="s">
        <v>48</v>
      </c>
      <c r="D77" s="5">
        <v>3773</v>
      </c>
      <c r="E77" s="20">
        <v>165</v>
      </c>
      <c r="F77" s="5">
        <v>6.49</v>
      </c>
      <c r="G77" s="5">
        <v>1070.8500000000001</v>
      </c>
    </row>
    <row r="78" spans="1:7" x14ac:dyDescent="0.25">
      <c r="A78" t="s">
        <v>21</v>
      </c>
      <c r="B78" t="s">
        <v>22</v>
      </c>
      <c r="C78" t="s">
        <v>54</v>
      </c>
      <c r="D78" s="5">
        <v>854</v>
      </c>
      <c r="E78" s="20">
        <v>309</v>
      </c>
      <c r="F78" s="5">
        <v>10.38</v>
      </c>
      <c r="G78" s="5">
        <v>3207.42</v>
      </c>
    </row>
    <row r="79" spans="1:7" x14ac:dyDescent="0.25">
      <c r="A79" t="s">
        <v>26</v>
      </c>
      <c r="B79" t="s">
        <v>22</v>
      </c>
      <c r="C79" t="s">
        <v>33</v>
      </c>
      <c r="D79" s="5">
        <v>4970</v>
      </c>
      <c r="E79" s="20">
        <v>156</v>
      </c>
      <c r="F79" s="5">
        <v>3.11</v>
      </c>
      <c r="G79" s="5">
        <v>485.15999999999997</v>
      </c>
    </row>
    <row r="80" spans="1:7" x14ac:dyDescent="0.25">
      <c r="A80" t="s">
        <v>18</v>
      </c>
      <c r="B80" t="s">
        <v>14</v>
      </c>
      <c r="C80" t="s">
        <v>51</v>
      </c>
      <c r="D80" s="5">
        <v>98</v>
      </c>
      <c r="E80" s="20">
        <v>159</v>
      </c>
      <c r="F80" s="5">
        <v>5.6</v>
      </c>
      <c r="G80" s="5">
        <v>890.4</v>
      </c>
    </row>
    <row r="81" spans="1:7" x14ac:dyDescent="0.25">
      <c r="A81" t="s">
        <v>43</v>
      </c>
      <c r="B81" t="s">
        <v>14</v>
      </c>
      <c r="C81" t="s">
        <v>25</v>
      </c>
      <c r="D81" s="5">
        <v>13391</v>
      </c>
      <c r="E81" s="20">
        <v>201</v>
      </c>
      <c r="F81" s="5">
        <v>11.73</v>
      </c>
      <c r="G81" s="5">
        <v>2357.73</v>
      </c>
    </row>
    <row r="82" spans="1:7" x14ac:dyDescent="0.25">
      <c r="A82" t="s">
        <v>13</v>
      </c>
      <c r="B82" t="s">
        <v>27</v>
      </c>
      <c r="C82" t="s">
        <v>35</v>
      </c>
      <c r="D82" s="5">
        <v>8890</v>
      </c>
      <c r="E82" s="20">
        <v>210</v>
      </c>
      <c r="F82" s="5">
        <v>5.79</v>
      </c>
      <c r="G82" s="5">
        <v>1215.9000000000001</v>
      </c>
    </row>
    <row r="83" spans="1:7" x14ac:dyDescent="0.25">
      <c r="A83" t="s">
        <v>46</v>
      </c>
      <c r="B83" t="s">
        <v>34</v>
      </c>
      <c r="C83" t="s">
        <v>12</v>
      </c>
      <c r="D83" s="5">
        <v>56</v>
      </c>
      <c r="E83" s="20">
        <v>51</v>
      </c>
      <c r="F83" s="5">
        <v>9.33</v>
      </c>
      <c r="G83" s="5">
        <v>475.83</v>
      </c>
    </row>
    <row r="84" spans="1:7" x14ac:dyDescent="0.25">
      <c r="A84" t="s">
        <v>47</v>
      </c>
      <c r="B84" t="s">
        <v>22</v>
      </c>
      <c r="C84" t="s">
        <v>28</v>
      </c>
      <c r="D84" s="5">
        <v>3339</v>
      </c>
      <c r="E84" s="20">
        <v>39</v>
      </c>
      <c r="F84" s="5">
        <v>13.15</v>
      </c>
      <c r="G84" s="5">
        <v>512.85</v>
      </c>
    </row>
    <row r="85" spans="1:7" x14ac:dyDescent="0.25">
      <c r="A85" t="s">
        <v>55</v>
      </c>
      <c r="B85" t="s">
        <v>14</v>
      </c>
      <c r="C85" t="s">
        <v>23</v>
      </c>
      <c r="D85" s="5">
        <v>3808</v>
      </c>
      <c r="E85" s="20">
        <v>279</v>
      </c>
      <c r="F85" s="5">
        <v>6.47</v>
      </c>
      <c r="G85" s="5">
        <v>1805.1299999999999</v>
      </c>
    </row>
    <row r="86" spans="1:7" x14ac:dyDescent="0.25">
      <c r="A86" t="s">
        <v>55</v>
      </c>
      <c r="B86" t="s">
        <v>34</v>
      </c>
      <c r="C86" t="s">
        <v>12</v>
      </c>
      <c r="D86" s="5">
        <v>63</v>
      </c>
      <c r="E86" s="20">
        <v>123</v>
      </c>
      <c r="F86" s="5">
        <v>9.33</v>
      </c>
      <c r="G86" s="5">
        <v>1147.5899999999999</v>
      </c>
    </row>
    <row r="87" spans="1:7" x14ac:dyDescent="0.25">
      <c r="A87" t="s">
        <v>46</v>
      </c>
      <c r="B87" t="s">
        <v>27</v>
      </c>
      <c r="C87" t="s">
        <v>53</v>
      </c>
      <c r="D87" s="5">
        <v>7812</v>
      </c>
      <c r="E87" s="20">
        <v>81</v>
      </c>
      <c r="F87" s="5">
        <v>16.73</v>
      </c>
      <c r="G87" s="5">
        <v>1355.13</v>
      </c>
    </row>
    <row r="88" spans="1:7" x14ac:dyDescent="0.25">
      <c r="A88" t="s">
        <v>8</v>
      </c>
      <c r="B88" t="s">
        <v>9</v>
      </c>
      <c r="C88" t="s">
        <v>39</v>
      </c>
      <c r="D88" s="5">
        <v>7693</v>
      </c>
      <c r="E88" s="20">
        <v>21</v>
      </c>
      <c r="F88" s="5">
        <v>7.64</v>
      </c>
      <c r="G88" s="5">
        <v>160.44</v>
      </c>
    </row>
    <row r="89" spans="1:7" x14ac:dyDescent="0.25">
      <c r="A89" t="s">
        <v>47</v>
      </c>
      <c r="B89" t="s">
        <v>22</v>
      </c>
      <c r="C89" t="s">
        <v>54</v>
      </c>
      <c r="D89" s="5">
        <v>973</v>
      </c>
      <c r="E89" s="20">
        <v>162</v>
      </c>
      <c r="F89" s="5">
        <v>10.38</v>
      </c>
      <c r="G89" s="5">
        <v>1681.5600000000002</v>
      </c>
    </row>
    <row r="90" spans="1:7" x14ac:dyDescent="0.25">
      <c r="A90" t="s">
        <v>55</v>
      </c>
      <c r="B90" t="s">
        <v>14</v>
      </c>
      <c r="C90" t="s">
        <v>45</v>
      </c>
      <c r="D90" s="5">
        <v>567</v>
      </c>
      <c r="E90" s="20">
        <v>228</v>
      </c>
      <c r="F90" s="5">
        <v>9</v>
      </c>
      <c r="G90" s="5">
        <v>2052</v>
      </c>
    </row>
    <row r="91" spans="1:7" x14ac:dyDescent="0.25">
      <c r="A91" t="s">
        <v>55</v>
      </c>
      <c r="B91" t="s">
        <v>22</v>
      </c>
      <c r="C91" t="s">
        <v>52</v>
      </c>
      <c r="D91" s="5">
        <v>2471</v>
      </c>
      <c r="E91" s="20">
        <v>342</v>
      </c>
      <c r="F91" s="5">
        <v>7.16</v>
      </c>
      <c r="G91" s="5">
        <v>2448.7200000000003</v>
      </c>
    </row>
    <row r="92" spans="1:7" x14ac:dyDescent="0.25">
      <c r="A92" t="s">
        <v>43</v>
      </c>
      <c r="B92" t="s">
        <v>34</v>
      </c>
      <c r="C92" t="s">
        <v>12</v>
      </c>
      <c r="D92" s="5">
        <v>7189</v>
      </c>
      <c r="E92" s="20">
        <v>54</v>
      </c>
      <c r="F92" s="5">
        <v>9.33</v>
      </c>
      <c r="G92" s="5">
        <v>503.82</v>
      </c>
    </row>
    <row r="93" spans="1:7" x14ac:dyDescent="0.25">
      <c r="A93" t="s">
        <v>21</v>
      </c>
      <c r="B93" t="s">
        <v>14</v>
      </c>
      <c r="C93" t="s">
        <v>54</v>
      </c>
      <c r="D93" s="5">
        <v>7455</v>
      </c>
      <c r="E93" s="20">
        <v>216</v>
      </c>
      <c r="F93" s="5">
        <v>10.38</v>
      </c>
      <c r="G93" s="5">
        <v>2242.0800000000004</v>
      </c>
    </row>
    <row r="94" spans="1:7" x14ac:dyDescent="0.25">
      <c r="A94" t="s">
        <v>47</v>
      </c>
      <c r="B94" t="s">
        <v>50</v>
      </c>
      <c r="C94" t="s">
        <v>51</v>
      </c>
      <c r="D94" s="5">
        <v>3108</v>
      </c>
      <c r="E94" s="20">
        <v>54</v>
      </c>
      <c r="F94" s="5">
        <v>5.6</v>
      </c>
      <c r="G94" s="5">
        <v>302.39999999999998</v>
      </c>
    </row>
    <row r="95" spans="1:7" x14ac:dyDescent="0.25">
      <c r="A95" t="s">
        <v>26</v>
      </c>
      <c r="B95" t="s">
        <v>34</v>
      </c>
      <c r="C95" t="s">
        <v>28</v>
      </c>
      <c r="D95" s="5">
        <v>469</v>
      </c>
      <c r="E95" s="20">
        <v>75</v>
      </c>
      <c r="F95" s="5">
        <v>13.15</v>
      </c>
      <c r="G95" s="5">
        <v>986.25</v>
      </c>
    </row>
    <row r="96" spans="1:7" x14ac:dyDescent="0.25">
      <c r="A96" t="s">
        <v>18</v>
      </c>
      <c r="B96" t="s">
        <v>9</v>
      </c>
      <c r="C96" t="s">
        <v>48</v>
      </c>
      <c r="D96" s="5">
        <v>2737</v>
      </c>
      <c r="E96" s="20">
        <v>93</v>
      </c>
      <c r="F96" s="5">
        <v>6.49</v>
      </c>
      <c r="G96" s="5">
        <v>603.57000000000005</v>
      </c>
    </row>
    <row r="97" spans="1:7" x14ac:dyDescent="0.25">
      <c r="A97" t="s">
        <v>18</v>
      </c>
      <c r="B97" t="s">
        <v>9</v>
      </c>
      <c r="C97" t="s">
        <v>28</v>
      </c>
      <c r="D97" s="5">
        <v>4305</v>
      </c>
      <c r="E97" s="20">
        <v>156</v>
      </c>
      <c r="F97" s="5">
        <v>13.15</v>
      </c>
      <c r="G97" s="5">
        <v>2051.4</v>
      </c>
    </row>
    <row r="98" spans="1:7" x14ac:dyDescent="0.25">
      <c r="A98" t="s">
        <v>18</v>
      </c>
      <c r="B98" t="s">
        <v>34</v>
      </c>
      <c r="C98" t="s">
        <v>33</v>
      </c>
      <c r="D98" s="5">
        <v>2408</v>
      </c>
      <c r="E98" s="20">
        <v>9</v>
      </c>
      <c r="F98" s="5">
        <v>3.11</v>
      </c>
      <c r="G98" s="5">
        <v>27.99</v>
      </c>
    </row>
    <row r="99" spans="1:7" x14ac:dyDescent="0.25">
      <c r="A99" t="s">
        <v>47</v>
      </c>
      <c r="B99" t="s">
        <v>22</v>
      </c>
      <c r="C99" t="s">
        <v>39</v>
      </c>
      <c r="D99" s="5">
        <v>1281</v>
      </c>
      <c r="E99" s="20">
        <v>18</v>
      </c>
      <c r="F99" s="5">
        <v>7.64</v>
      </c>
      <c r="G99" s="5">
        <v>137.51999999999998</v>
      </c>
    </row>
    <row r="100" spans="1:7" x14ac:dyDescent="0.25">
      <c r="A100" t="s">
        <v>8</v>
      </c>
      <c r="B100" t="s">
        <v>14</v>
      </c>
      <c r="C100" t="s">
        <v>15</v>
      </c>
      <c r="D100" s="5">
        <v>12348</v>
      </c>
      <c r="E100" s="20">
        <v>234</v>
      </c>
      <c r="F100" s="5">
        <v>8.65</v>
      </c>
      <c r="G100" s="5">
        <v>2024.1000000000001</v>
      </c>
    </row>
    <row r="101" spans="1:7" x14ac:dyDescent="0.25">
      <c r="A101" t="s">
        <v>47</v>
      </c>
      <c r="B101" t="s">
        <v>50</v>
      </c>
      <c r="C101" t="s">
        <v>54</v>
      </c>
      <c r="D101" s="5">
        <v>3689</v>
      </c>
      <c r="E101" s="20">
        <v>312</v>
      </c>
      <c r="F101" s="5">
        <v>10.38</v>
      </c>
      <c r="G101" s="5">
        <v>3238.5600000000004</v>
      </c>
    </row>
    <row r="102" spans="1:7" x14ac:dyDescent="0.25">
      <c r="A102" t="s">
        <v>40</v>
      </c>
      <c r="B102" t="s">
        <v>22</v>
      </c>
      <c r="C102" t="s">
        <v>39</v>
      </c>
      <c r="D102" s="5">
        <v>2870</v>
      </c>
      <c r="E102" s="20">
        <v>300</v>
      </c>
      <c r="F102" s="5">
        <v>7.64</v>
      </c>
      <c r="G102" s="5">
        <v>2292</v>
      </c>
    </row>
    <row r="103" spans="1:7" x14ac:dyDescent="0.25">
      <c r="A103" t="s">
        <v>46</v>
      </c>
      <c r="B103" t="s">
        <v>22</v>
      </c>
      <c r="C103" t="s">
        <v>53</v>
      </c>
      <c r="D103" s="5">
        <v>798</v>
      </c>
      <c r="E103" s="20">
        <v>519</v>
      </c>
      <c r="F103" s="5">
        <v>16.73</v>
      </c>
      <c r="G103" s="5">
        <v>8682.8700000000008</v>
      </c>
    </row>
    <row r="104" spans="1:7" x14ac:dyDescent="0.25">
      <c r="A104" t="s">
        <v>21</v>
      </c>
      <c r="B104" t="s">
        <v>9</v>
      </c>
      <c r="C104" t="s">
        <v>45</v>
      </c>
      <c r="D104" s="5">
        <v>2933</v>
      </c>
      <c r="E104" s="20">
        <v>9</v>
      </c>
      <c r="F104" s="5">
        <v>9</v>
      </c>
      <c r="G104" s="5">
        <v>81</v>
      </c>
    </row>
    <row r="105" spans="1:7" x14ac:dyDescent="0.25">
      <c r="A105" t="s">
        <v>43</v>
      </c>
      <c r="B105" t="s">
        <v>14</v>
      </c>
      <c r="C105" t="s">
        <v>19</v>
      </c>
      <c r="D105" s="5">
        <v>2744</v>
      </c>
      <c r="E105" s="20">
        <v>9</v>
      </c>
      <c r="F105" s="5">
        <v>11.88</v>
      </c>
      <c r="G105" s="5">
        <v>106.92</v>
      </c>
    </row>
    <row r="106" spans="1:7" x14ac:dyDescent="0.25">
      <c r="A106" t="s">
        <v>8</v>
      </c>
      <c r="B106" t="s">
        <v>22</v>
      </c>
      <c r="C106" t="s">
        <v>31</v>
      </c>
      <c r="D106" s="5">
        <v>9772</v>
      </c>
      <c r="E106" s="20">
        <v>90</v>
      </c>
      <c r="F106" s="5">
        <v>12.37</v>
      </c>
      <c r="G106" s="5">
        <v>1113.3</v>
      </c>
    </row>
    <row r="107" spans="1:7" x14ac:dyDescent="0.25">
      <c r="A107" t="s">
        <v>40</v>
      </c>
      <c r="B107" t="s">
        <v>50</v>
      </c>
      <c r="C107" t="s">
        <v>28</v>
      </c>
      <c r="D107" s="5">
        <v>1568</v>
      </c>
      <c r="E107" s="20">
        <v>96</v>
      </c>
      <c r="F107" s="5">
        <v>13.15</v>
      </c>
      <c r="G107" s="5">
        <v>1262.4000000000001</v>
      </c>
    </row>
    <row r="108" spans="1:7" x14ac:dyDescent="0.25">
      <c r="A108" t="s">
        <v>46</v>
      </c>
      <c r="B108" t="s">
        <v>22</v>
      </c>
      <c r="C108" t="s">
        <v>30</v>
      </c>
      <c r="D108" s="5">
        <v>11417</v>
      </c>
      <c r="E108" s="20">
        <v>21</v>
      </c>
      <c r="F108" s="5">
        <v>8.7899999999999991</v>
      </c>
      <c r="G108" s="5">
        <v>184.58999999999997</v>
      </c>
    </row>
    <row r="109" spans="1:7" x14ac:dyDescent="0.25">
      <c r="A109" t="s">
        <v>8</v>
      </c>
      <c r="B109" t="s">
        <v>50</v>
      </c>
      <c r="C109" t="s">
        <v>51</v>
      </c>
      <c r="D109" s="5">
        <v>6748</v>
      </c>
      <c r="E109" s="20">
        <v>48</v>
      </c>
      <c r="F109" s="5">
        <v>5.6</v>
      </c>
      <c r="G109" s="5">
        <v>268.79999999999995</v>
      </c>
    </row>
    <row r="110" spans="1:7" x14ac:dyDescent="0.25">
      <c r="A110" t="s">
        <v>55</v>
      </c>
      <c r="B110" t="s">
        <v>22</v>
      </c>
      <c r="C110" t="s">
        <v>53</v>
      </c>
      <c r="D110" s="5">
        <v>1407</v>
      </c>
      <c r="E110" s="20">
        <v>72</v>
      </c>
      <c r="F110" s="5">
        <v>16.73</v>
      </c>
      <c r="G110" s="5">
        <v>1204.56</v>
      </c>
    </row>
    <row r="111" spans="1:7" x14ac:dyDescent="0.25">
      <c r="A111" t="s">
        <v>13</v>
      </c>
      <c r="B111" t="s">
        <v>14</v>
      </c>
      <c r="C111" t="s">
        <v>52</v>
      </c>
      <c r="D111" s="5">
        <v>2023</v>
      </c>
      <c r="E111" s="20">
        <v>168</v>
      </c>
      <c r="F111" s="5">
        <v>7.16</v>
      </c>
      <c r="G111" s="5">
        <v>1202.8800000000001</v>
      </c>
    </row>
    <row r="112" spans="1:7" x14ac:dyDescent="0.25">
      <c r="A112" t="s">
        <v>43</v>
      </c>
      <c r="B112" t="s">
        <v>27</v>
      </c>
      <c r="C112" t="s">
        <v>51</v>
      </c>
      <c r="D112" s="5">
        <v>5236</v>
      </c>
      <c r="E112" s="20">
        <v>51</v>
      </c>
      <c r="F112" s="5">
        <v>5.6</v>
      </c>
      <c r="G112" s="5">
        <v>285.59999999999997</v>
      </c>
    </row>
    <row r="113" spans="1:7" x14ac:dyDescent="0.25">
      <c r="A113" t="s">
        <v>21</v>
      </c>
      <c r="B113" t="s">
        <v>22</v>
      </c>
      <c r="C113" t="s">
        <v>39</v>
      </c>
      <c r="D113" s="5">
        <v>1925</v>
      </c>
      <c r="E113" s="20">
        <v>192</v>
      </c>
      <c r="F113" s="5">
        <v>7.64</v>
      </c>
      <c r="G113" s="5">
        <v>1466.8799999999999</v>
      </c>
    </row>
    <row r="114" spans="1:7" x14ac:dyDescent="0.25">
      <c r="A114" t="s">
        <v>40</v>
      </c>
      <c r="B114" t="s">
        <v>9</v>
      </c>
      <c r="C114" t="s">
        <v>17</v>
      </c>
      <c r="D114" s="5">
        <v>6608</v>
      </c>
      <c r="E114" s="20">
        <v>225</v>
      </c>
      <c r="F114" s="5">
        <v>11.7</v>
      </c>
      <c r="G114" s="5">
        <v>2632.5</v>
      </c>
    </row>
    <row r="115" spans="1:7" x14ac:dyDescent="0.25">
      <c r="A115" t="s">
        <v>26</v>
      </c>
      <c r="B115" t="s">
        <v>50</v>
      </c>
      <c r="C115" t="s">
        <v>51</v>
      </c>
      <c r="D115" s="5">
        <v>8008</v>
      </c>
      <c r="E115" s="20">
        <v>456</v>
      </c>
      <c r="F115" s="5">
        <v>5.6</v>
      </c>
      <c r="G115" s="5">
        <v>2553.6</v>
      </c>
    </row>
    <row r="116" spans="1:7" x14ac:dyDescent="0.25">
      <c r="A116" t="s">
        <v>55</v>
      </c>
      <c r="B116" t="s">
        <v>50</v>
      </c>
      <c r="C116" t="s">
        <v>28</v>
      </c>
      <c r="D116" s="5">
        <v>1428</v>
      </c>
      <c r="E116" s="20">
        <v>93</v>
      </c>
      <c r="F116" s="5">
        <v>13.15</v>
      </c>
      <c r="G116" s="5">
        <v>1222.95</v>
      </c>
    </row>
    <row r="117" spans="1:7" x14ac:dyDescent="0.25">
      <c r="A117" t="s">
        <v>26</v>
      </c>
      <c r="B117" t="s">
        <v>50</v>
      </c>
      <c r="C117" t="s">
        <v>19</v>
      </c>
      <c r="D117" s="5">
        <v>525</v>
      </c>
      <c r="E117" s="20">
        <v>48</v>
      </c>
      <c r="F117" s="5">
        <v>11.88</v>
      </c>
      <c r="G117" s="5">
        <v>570.24</v>
      </c>
    </row>
    <row r="118" spans="1:7" x14ac:dyDescent="0.25">
      <c r="A118" t="s">
        <v>26</v>
      </c>
      <c r="B118" t="s">
        <v>9</v>
      </c>
      <c r="C118" t="s">
        <v>23</v>
      </c>
      <c r="D118" s="5">
        <v>1505</v>
      </c>
      <c r="E118" s="20">
        <v>102</v>
      </c>
      <c r="F118" s="5">
        <v>6.47</v>
      </c>
      <c r="G118" s="5">
        <v>659.93999999999994</v>
      </c>
    </row>
    <row r="119" spans="1:7" x14ac:dyDescent="0.25">
      <c r="A119" t="s">
        <v>40</v>
      </c>
      <c r="B119" t="s">
        <v>14</v>
      </c>
      <c r="C119" t="s">
        <v>10</v>
      </c>
      <c r="D119" s="5">
        <v>6755</v>
      </c>
      <c r="E119" s="20">
        <v>252</v>
      </c>
      <c r="F119" s="5">
        <v>14.49</v>
      </c>
      <c r="G119" s="5">
        <v>3651.48</v>
      </c>
    </row>
    <row r="120" spans="1:7" x14ac:dyDescent="0.25">
      <c r="A120" t="s">
        <v>46</v>
      </c>
      <c r="B120" t="s">
        <v>9</v>
      </c>
      <c r="C120" t="s">
        <v>23</v>
      </c>
      <c r="D120" s="5">
        <v>11571</v>
      </c>
      <c r="E120" s="20">
        <v>138</v>
      </c>
      <c r="F120" s="5">
        <v>6.47</v>
      </c>
      <c r="G120" s="5">
        <v>892.86</v>
      </c>
    </row>
    <row r="121" spans="1:7" x14ac:dyDescent="0.25">
      <c r="A121" t="s">
        <v>8</v>
      </c>
      <c r="B121" t="s">
        <v>34</v>
      </c>
      <c r="C121" t="s">
        <v>28</v>
      </c>
      <c r="D121" s="5">
        <v>2541</v>
      </c>
      <c r="E121" s="20">
        <v>90</v>
      </c>
      <c r="F121" s="5">
        <v>13.15</v>
      </c>
      <c r="G121" s="5">
        <v>1183.5</v>
      </c>
    </row>
    <row r="122" spans="1:7" x14ac:dyDescent="0.25">
      <c r="A122" t="s">
        <v>21</v>
      </c>
      <c r="B122" t="s">
        <v>9</v>
      </c>
      <c r="C122" t="s">
        <v>10</v>
      </c>
      <c r="D122" s="5">
        <v>1526</v>
      </c>
      <c r="E122" s="20">
        <v>240</v>
      </c>
      <c r="F122" s="5">
        <v>14.49</v>
      </c>
      <c r="G122" s="5">
        <v>3477.6</v>
      </c>
    </row>
    <row r="123" spans="1:7" x14ac:dyDescent="0.25">
      <c r="A123" t="s">
        <v>8</v>
      </c>
      <c r="B123" t="s">
        <v>34</v>
      </c>
      <c r="C123" t="s">
        <v>19</v>
      </c>
      <c r="D123" s="5">
        <v>6125</v>
      </c>
      <c r="E123" s="20">
        <v>102</v>
      </c>
      <c r="F123" s="5">
        <v>11.88</v>
      </c>
      <c r="G123" s="5">
        <v>1211.76</v>
      </c>
    </row>
    <row r="124" spans="1:7" x14ac:dyDescent="0.25">
      <c r="A124" t="s">
        <v>21</v>
      </c>
      <c r="B124" t="s">
        <v>14</v>
      </c>
      <c r="C124" t="s">
        <v>53</v>
      </c>
      <c r="D124" s="5">
        <v>847</v>
      </c>
      <c r="E124" s="20">
        <v>129</v>
      </c>
      <c r="F124" s="5">
        <v>16.73</v>
      </c>
      <c r="G124" s="5">
        <v>2158.17</v>
      </c>
    </row>
    <row r="125" spans="1:7" x14ac:dyDescent="0.25">
      <c r="A125" t="s">
        <v>13</v>
      </c>
      <c r="B125" t="s">
        <v>14</v>
      </c>
      <c r="C125" t="s">
        <v>53</v>
      </c>
      <c r="D125" s="5">
        <v>4753</v>
      </c>
      <c r="E125" s="20">
        <v>300</v>
      </c>
      <c r="F125" s="5">
        <v>16.73</v>
      </c>
      <c r="G125" s="5">
        <v>5019</v>
      </c>
    </row>
    <row r="126" spans="1:7" x14ac:dyDescent="0.25">
      <c r="A126" t="s">
        <v>26</v>
      </c>
      <c r="B126" t="s">
        <v>34</v>
      </c>
      <c r="C126" t="s">
        <v>31</v>
      </c>
      <c r="D126" s="5">
        <v>959</v>
      </c>
      <c r="E126" s="20">
        <v>135</v>
      </c>
      <c r="F126" s="5">
        <v>12.37</v>
      </c>
      <c r="G126" s="5">
        <v>1669.9499999999998</v>
      </c>
    </row>
    <row r="127" spans="1:7" x14ac:dyDescent="0.25">
      <c r="A127" t="s">
        <v>40</v>
      </c>
      <c r="B127" t="s">
        <v>14</v>
      </c>
      <c r="C127" t="s">
        <v>49</v>
      </c>
      <c r="D127" s="5">
        <v>2793</v>
      </c>
      <c r="E127" s="20">
        <v>114</v>
      </c>
      <c r="F127" s="5">
        <v>4.97</v>
      </c>
      <c r="G127" s="5">
        <v>566.57999999999993</v>
      </c>
    </row>
    <row r="128" spans="1:7" x14ac:dyDescent="0.25">
      <c r="A128" t="s">
        <v>40</v>
      </c>
      <c r="B128" t="s">
        <v>14</v>
      </c>
      <c r="C128" t="s">
        <v>17</v>
      </c>
      <c r="D128" s="5">
        <v>4606</v>
      </c>
      <c r="E128" s="20">
        <v>63</v>
      </c>
      <c r="F128" s="5">
        <v>11.7</v>
      </c>
      <c r="G128" s="5">
        <v>737.09999999999991</v>
      </c>
    </row>
    <row r="129" spans="1:7" x14ac:dyDescent="0.25">
      <c r="A129" t="s">
        <v>40</v>
      </c>
      <c r="B129" t="s">
        <v>22</v>
      </c>
      <c r="C129" t="s">
        <v>52</v>
      </c>
      <c r="D129" s="5">
        <v>5551</v>
      </c>
      <c r="E129" s="20">
        <v>252</v>
      </c>
      <c r="F129" s="5">
        <v>7.16</v>
      </c>
      <c r="G129" s="5">
        <v>1804.32</v>
      </c>
    </row>
    <row r="130" spans="1:7" x14ac:dyDescent="0.25">
      <c r="A130" t="s">
        <v>55</v>
      </c>
      <c r="B130" t="s">
        <v>22</v>
      </c>
      <c r="C130" t="s">
        <v>15</v>
      </c>
      <c r="D130" s="5">
        <v>6657</v>
      </c>
      <c r="E130" s="20">
        <v>303</v>
      </c>
      <c r="F130" s="5">
        <v>8.65</v>
      </c>
      <c r="G130" s="5">
        <v>2620.9500000000003</v>
      </c>
    </row>
    <row r="131" spans="1:7" x14ac:dyDescent="0.25">
      <c r="A131" t="s">
        <v>40</v>
      </c>
      <c r="B131" t="s">
        <v>27</v>
      </c>
      <c r="C131" t="s">
        <v>33</v>
      </c>
      <c r="D131" s="5">
        <v>4438</v>
      </c>
      <c r="E131" s="20">
        <v>246</v>
      </c>
      <c r="F131" s="5">
        <v>3.11</v>
      </c>
      <c r="G131" s="5">
        <v>765.06</v>
      </c>
    </row>
    <row r="132" spans="1:7" x14ac:dyDescent="0.25">
      <c r="A132" t="s">
        <v>13</v>
      </c>
      <c r="B132" t="s">
        <v>34</v>
      </c>
      <c r="C132" t="s">
        <v>37</v>
      </c>
      <c r="D132" s="5">
        <v>168</v>
      </c>
      <c r="E132" s="20">
        <v>84</v>
      </c>
      <c r="F132" s="5">
        <v>9.77</v>
      </c>
      <c r="G132" s="5">
        <v>820.68</v>
      </c>
    </row>
    <row r="133" spans="1:7" x14ac:dyDescent="0.25">
      <c r="A133" t="s">
        <v>40</v>
      </c>
      <c r="B133" t="s">
        <v>50</v>
      </c>
      <c r="C133" t="s">
        <v>33</v>
      </c>
      <c r="D133" s="5">
        <v>7777</v>
      </c>
      <c r="E133" s="20">
        <v>39</v>
      </c>
      <c r="F133" s="5">
        <v>3.11</v>
      </c>
      <c r="G133" s="5">
        <v>121.28999999999999</v>
      </c>
    </row>
    <row r="134" spans="1:7" x14ac:dyDescent="0.25">
      <c r="A134" t="s">
        <v>43</v>
      </c>
      <c r="B134" t="s">
        <v>22</v>
      </c>
      <c r="C134" t="s">
        <v>33</v>
      </c>
      <c r="D134" s="5">
        <v>3339</v>
      </c>
      <c r="E134" s="20">
        <v>348</v>
      </c>
      <c r="F134" s="5">
        <v>3.11</v>
      </c>
      <c r="G134" s="5">
        <v>1082.28</v>
      </c>
    </row>
    <row r="135" spans="1:7" x14ac:dyDescent="0.25">
      <c r="A135" t="s">
        <v>40</v>
      </c>
      <c r="B135" t="s">
        <v>9</v>
      </c>
      <c r="C135" t="s">
        <v>31</v>
      </c>
      <c r="D135" s="5">
        <v>6391</v>
      </c>
      <c r="E135" s="20">
        <v>48</v>
      </c>
      <c r="F135" s="5">
        <v>12.37</v>
      </c>
      <c r="G135" s="5">
        <v>593.76</v>
      </c>
    </row>
    <row r="136" spans="1:7" x14ac:dyDescent="0.25">
      <c r="A136" t="s">
        <v>43</v>
      </c>
      <c r="B136" t="s">
        <v>9</v>
      </c>
      <c r="C136" t="s">
        <v>37</v>
      </c>
      <c r="D136" s="5">
        <v>518</v>
      </c>
      <c r="E136" s="20">
        <v>75</v>
      </c>
      <c r="F136" s="5">
        <v>9.77</v>
      </c>
      <c r="G136" s="5">
        <v>732.75</v>
      </c>
    </row>
    <row r="137" spans="1:7" x14ac:dyDescent="0.25">
      <c r="A137" t="s">
        <v>40</v>
      </c>
      <c r="B137" t="s">
        <v>34</v>
      </c>
      <c r="C137" t="s">
        <v>54</v>
      </c>
      <c r="D137" s="5">
        <v>5677</v>
      </c>
      <c r="E137" s="20">
        <v>258</v>
      </c>
      <c r="F137" s="5">
        <v>10.38</v>
      </c>
      <c r="G137" s="5">
        <v>2678.0400000000004</v>
      </c>
    </row>
    <row r="138" spans="1:7" x14ac:dyDescent="0.25">
      <c r="A138" t="s">
        <v>26</v>
      </c>
      <c r="B138" t="s">
        <v>27</v>
      </c>
      <c r="C138" t="s">
        <v>33</v>
      </c>
      <c r="D138" s="5">
        <v>6048</v>
      </c>
      <c r="E138" s="20">
        <v>27</v>
      </c>
      <c r="F138" s="5">
        <v>3.11</v>
      </c>
      <c r="G138" s="5">
        <v>83.97</v>
      </c>
    </row>
    <row r="139" spans="1:7" x14ac:dyDescent="0.25">
      <c r="A139" t="s">
        <v>13</v>
      </c>
      <c r="B139" t="s">
        <v>34</v>
      </c>
      <c r="C139" t="s">
        <v>15</v>
      </c>
      <c r="D139" s="5">
        <v>3752</v>
      </c>
      <c r="E139" s="20">
        <v>213</v>
      </c>
      <c r="F139" s="5">
        <v>8.65</v>
      </c>
      <c r="G139" s="5">
        <v>1842.45</v>
      </c>
    </row>
    <row r="140" spans="1:7" x14ac:dyDescent="0.25">
      <c r="A140" t="s">
        <v>43</v>
      </c>
      <c r="B140" t="s">
        <v>14</v>
      </c>
      <c r="C140" t="s">
        <v>52</v>
      </c>
      <c r="D140" s="5">
        <v>4480</v>
      </c>
      <c r="E140" s="20">
        <v>357</v>
      </c>
      <c r="F140" s="5">
        <v>7.16</v>
      </c>
      <c r="G140" s="5">
        <v>2556.12</v>
      </c>
    </row>
    <row r="141" spans="1:7" x14ac:dyDescent="0.25">
      <c r="A141" t="s">
        <v>18</v>
      </c>
      <c r="B141" t="s">
        <v>9</v>
      </c>
      <c r="C141" t="s">
        <v>19</v>
      </c>
      <c r="D141" s="5">
        <v>259</v>
      </c>
      <c r="E141" s="20">
        <v>207</v>
      </c>
      <c r="F141" s="5">
        <v>11.88</v>
      </c>
      <c r="G141" s="5">
        <v>2459.1600000000003</v>
      </c>
    </row>
    <row r="142" spans="1:7" x14ac:dyDescent="0.25">
      <c r="A142" t="s">
        <v>13</v>
      </c>
      <c r="B142" t="s">
        <v>9</v>
      </c>
      <c r="C142" t="s">
        <v>10</v>
      </c>
      <c r="D142" s="5">
        <v>42</v>
      </c>
      <c r="E142" s="20">
        <v>150</v>
      </c>
      <c r="F142" s="5">
        <v>14.49</v>
      </c>
      <c r="G142" s="5">
        <v>2173.5</v>
      </c>
    </row>
    <row r="143" spans="1:7" x14ac:dyDescent="0.25">
      <c r="A143" t="s">
        <v>21</v>
      </c>
      <c r="B143" t="s">
        <v>22</v>
      </c>
      <c r="C143" t="s">
        <v>51</v>
      </c>
      <c r="D143" s="5">
        <v>98</v>
      </c>
      <c r="E143" s="20">
        <v>204</v>
      </c>
      <c r="F143" s="5">
        <v>5.6</v>
      </c>
      <c r="G143" s="5">
        <v>1142.3999999999999</v>
      </c>
    </row>
    <row r="144" spans="1:7" x14ac:dyDescent="0.25">
      <c r="A144" t="s">
        <v>40</v>
      </c>
      <c r="B144" t="s">
        <v>14</v>
      </c>
      <c r="C144" t="s">
        <v>53</v>
      </c>
      <c r="D144" s="5">
        <v>2478</v>
      </c>
      <c r="E144" s="20">
        <v>21</v>
      </c>
      <c r="F144" s="5">
        <v>16.73</v>
      </c>
      <c r="G144" s="5">
        <v>351.33</v>
      </c>
    </row>
    <row r="145" spans="1:7" x14ac:dyDescent="0.25">
      <c r="A145" t="s">
        <v>21</v>
      </c>
      <c r="B145" t="s">
        <v>50</v>
      </c>
      <c r="C145" t="s">
        <v>31</v>
      </c>
      <c r="D145" s="5">
        <v>7847</v>
      </c>
      <c r="E145" s="20">
        <v>174</v>
      </c>
      <c r="F145" s="5">
        <v>12.37</v>
      </c>
      <c r="G145" s="5">
        <v>2152.3799999999997</v>
      </c>
    </row>
    <row r="146" spans="1:7" x14ac:dyDescent="0.25">
      <c r="A146" t="s">
        <v>46</v>
      </c>
      <c r="B146" t="s">
        <v>9</v>
      </c>
      <c r="C146" t="s">
        <v>33</v>
      </c>
      <c r="D146" s="5">
        <v>9926</v>
      </c>
      <c r="E146" s="20">
        <v>201</v>
      </c>
      <c r="F146" s="5">
        <v>3.11</v>
      </c>
      <c r="G146" s="5">
        <v>625.11</v>
      </c>
    </row>
    <row r="147" spans="1:7" x14ac:dyDescent="0.25">
      <c r="A147" t="s">
        <v>13</v>
      </c>
      <c r="B147" t="s">
        <v>34</v>
      </c>
      <c r="C147" t="s">
        <v>12</v>
      </c>
      <c r="D147" s="5">
        <v>819</v>
      </c>
      <c r="E147" s="20">
        <v>510</v>
      </c>
      <c r="F147" s="5">
        <v>9.33</v>
      </c>
      <c r="G147" s="5">
        <v>4758.3</v>
      </c>
    </row>
    <row r="148" spans="1:7" x14ac:dyDescent="0.25">
      <c r="A148" t="s">
        <v>26</v>
      </c>
      <c r="B148" t="s">
        <v>27</v>
      </c>
      <c r="C148" t="s">
        <v>52</v>
      </c>
      <c r="D148" s="5">
        <v>3052</v>
      </c>
      <c r="E148" s="20">
        <v>378</v>
      </c>
      <c r="F148" s="5">
        <v>7.16</v>
      </c>
      <c r="G148" s="5">
        <v>2706.48</v>
      </c>
    </row>
    <row r="149" spans="1:7" x14ac:dyDescent="0.25">
      <c r="A149" t="s">
        <v>18</v>
      </c>
      <c r="B149" t="s">
        <v>50</v>
      </c>
      <c r="C149" t="s">
        <v>45</v>
      </c>
      <c r="D149" s="5">
        <v>6832</v>
      </c>
      <c r="E149" s="20">
        <v>27</v>
      </c>
      <c r="F149" s="5">
        <v>9</v>
      </c>
      <c r="G149" s="5">
        <v>243</v>
      </c>
    </row>
    <row r="150" spans="1:7" x14ac:dyDescent="0.25">
      <c r="A150" t="s">
        <v>46</v>
      </c>
      <c r="B150" t="s">
        <v>27</v>
      </c>
      <c r="C150" t="s">
        <v>30</v>
      </c>
      <c r="D150" s="5">
        <v>2016</v>
      </c>
      <c r="E150" s="20">
        <v>117</v>
      </c>
      <c r="F150" s="5">
        <v>8.7899999999999991</v>
      </c>
      <c r="G150" s="5">
        <v>1028.4299999999998</v>
      </c>
    </row>
    <row r="151" spans="1:7" x14ac:dyDescent="0.25">
      <c r="A151" t="s">
        <v>26</v>
      </c>
      <c r="B151" t="s">
        <v>34</v>
      </c>
      <c r="C151" t="s">
        <v>45</v>
      </c>
      <c r="D151" s="5">
        <v>7322</v>
      </c>
      <c r="E151" s="20">
        <v>36</v>
      </c>
      <c r="F151" s="5">
        <v>9</v>
      </c>
      <c r="G151" s="5">
        <v>324</v>
      </c>
    </row>
    <row r="152" spans="1:7" x14ac:dyDescent="0.25">
      <c r="A152" t="s">
        <v>13</v>
      </c>
      <c r="B152" t="s">
        <v>14</v>
      </c>
      <c r="C152" t="s">
        <v>31</v>
      </c>
      <c r="D152" s="5">
        <v>357</v>
      </c>
      <c r="E152" s="20">
        <v>126</v>
      </c>
      <c r="F152" s="5">
        <v>12.37</v>
      </c>
      <c r="G152" s="5">
        <v>1558.62</v>
      </c>
    </row>
    <row r="153" spans="1:7" x14ac:dyDescent="0.25">
      <c r="A153" t="s">
        <v>18</v>
      </c>
      <c r="B153" t="s">
        <v>27</v>
      </c>
      <c r="C153" t="s">
        <v>28</v>
      </c>
      <c r="D153" s="5">
        <v>3192</v>
      </c>
      <c r="E153" s="20">
        <v>72</v>
      </c>
      <c r="F153" s="5">
        <v>13.15</v>
      </c>
      <c r="G153" s="5">
        <v>946.80000000000007</v>
      </c>
    </row>
    <row r="154" spans="1:7" x14ac:dyDescent="0.25">
      <c r="A154" t="s">
        <v>40</v>
      </c>
      <c r="B154" t="s">
        <v>22</v>
      </c>
      <c r="C154" t="s">
        <v>37</v>
      </c>
      <c r="D154" s="5">
        <v>8435</v>
      </c>
      <c r="E154" s="20">
        <v>42</v>
      </c>
      <c r="F154" s="5">
        <v>9.77</v>
      </c>
      <c r="G154" s="5">
        <v>410.34</v>
      </c>
    </row>
    <row r="155" spans="1:7" x14ac:dyDescent="0.25">
      <c r="A155" t="s">
        <v>8</v>
      </c>
      <c r="B155" t="s">
        <v>27</v>
      </c>
      <c r="C155" t="s">
        <v>52</v>
      </c>
      <c r="D155" s="5">
        <v>0</v>
      </c>
      <c r="E155" s="20">
        <v>135</v>
      </c>
      <c r="F155" s="5">
        <v>7.16</v>
      </c>
      <c r="G155" s="5">
        <v>966.6</v>
      </c>
    </row>
    <row r="156" spans="1:7" x14ac:dyDescent="0.25">
      <c r="A156" t="s">
        <v>40</v>
      </c>
      <c r="B156" t="s">
        <v>50</v>
      </c>
      <c r="C156" t="s">
        <v>49</v>
      </c>
      <c r="D156" s="5">
        <v>8862</v>
      </c>
      <c r="E156" s="20">
        <v>189</v>
      </c>
      <c r="F156" s="5">
        <v>4.97</v>
      </c>
      <c r="G156" s="5">
        <v>939.32999999999993</v>
      </c>
    </row>
    <row r="157" spans="1:7" x14ac:dyDescent="0.25">
      <c r="A157" t="s">
        <v>26</v>
      </c>
      <c r="B157" t="s">
        <v>9</v>
      </c>
      <c r="C157" t="s">
        <v>54</v>
      </c>
      <c r="D157" s="5">
        <v>3556</v>
      </c>
      <c r="E157" s="20">
        <v>459</v>
      </c>
      <c r="F157" s="5">
        <v>10.38</v>
      </c>
      <c r="G157" s="5">
        <v>4764.42</v>
      </c>
    </row>
    <row r="158" spans="1:7" x14ac:dyDescent="0.25">
      <c r="A158" t="s">
        <v>43</v>
      </c>
      <c r="B158" t="s">
        <v>50</v>
      </c>
      <c r="C158" t="s">
        <v>25</v>
      </c>
      <c r="D158" s="5">
        <v>7280</v>
      </c>
      <c r="E158" s="20">
        <v>201</v>
      </c>
      <c r="F158" s="5">
        <v>11.73</v>
      </c>
      <c r="G158" s="5">
        <v>2357.73</v>
      </c>
    </row>
    <row r="159" spans="1:7" x14ac:dyDescent="0.25">
      <c r="A159" t="s">
        <v>26</v>
      </c>
      <c r="B159" t="s">
        <v>50</v>
      </c>
      <c r="C159" t="s">
        <v>10</v>
      </c>
      <c r="D159" s="5">
        <v>3402</v>
      </c>
      <c r="E159" s="20">
        <v>366</v>
      </c>
      <c r="F159" s="5">
        <v>14.49</v>
      </c>
      <c r="G159" s="5">
        <v>5303.34</v>
      </c>
    </row>
    <row r="160" spans="1:7" x14ac:dyDescent="0.25">
      <c r="A160" t="s">
        <v>47</v>
      </c>
      <c r="B160" t="s">
        <v>9</v>
      </c>
      <c r="C160" t="s">
        <v>52</v>
      </c>
      <c r="D160" s="5">
        <v>4592</v>
      </c>
      <c r="E160" s="20">
        <v>324</v>
      </c>
      <c r="F160" s="5">
        <v>7.16</v>
      </c>
      <c r="G160" s="5">
        <v>2319.84</v>
      </c>
    </row>
    <row r="161" spans="1:7" x14ac:dyDescent="0.25">
      <c r="A161" t="s">
        <v>18</v>
      </c>
      <c r="B161" t="s">
        <v>14</v>
      </c>
      <c r="C161" t="s">
        <v>25</v>
      </c>
      <c r="D161" s="5">
        <v>7833</v>
      </c>
      <c r="E161" s="20">
        <v>243</v>
      </c>
      <c r="F161" s="5">
        <v>11.73</v>
      </c>
      <c r="G161" s="5">
        <v>2850.3900000000003</v>
      </c>
    </row>
    <row r="162" spans="1:7" x14ac:dyDescent="0.25">
      <c r="A162" t="s">
        <v>46</v>
      </c>
      <c r="B162" t="s">
        <v>27</v>
      </c>
      <c r="C162" t="s">
        <v>45</v>
      </c>
      <c r="D162" s="5">
        <v>7651</v>
      </c>
      <c r="E162" s="20">
        <v>213</v>
      </c>
      <c r="F162" s="5">
        <v>9</v>
      </c>
      <c r="G162" s="5">
        <v>1917</v>
      </c>
    </row>
    <row r="163" spans="1:7" x14ac:dyDescent="0.25">
      <c r="A163" t="s">
        <v>8</v>
      </c>
      <c r="B163" t="s">
        <v>14</v>
      </c>
      <c r="C163" t="s">
        <v>10</v>
      </c>
      <c r="D163" s="5">
        <v>2275</v>
      </c>
      <c r="E163" s="20">
        <v>447</v>
      </c>
      <c r="F163" s="5">
        <v>14.49</v>
      </c>
      <c r="G163" s="5">
        <v>6477.03</v>
      </c>
    </row>
    <row r="164" spans="1:7" x14ac:dyDescent="0.25">
      <c r="A164" t="s">
        <v>8</v>
      </c>
      <c r="B164" t="s">
        <v>34</v>
      </c>
      <c r="C164" t="s">
        <v>12</v>
      </c>
      <c r="D164" s="5">
        <v>5670</v>
      </c>
      <c r="E164" s="20">
        <v>297</v>
      </c>
      <c r="F164" s="5">
        <v>9.33</v>
      </c>
      <c r="G164" s="5">
        <v>2771.01</v>
      </c>
    </row>
    <row r="165" spans="1:7" x14ac:dyDescent="0.25">
      <c r="A165" t="s">
        <v>40</v>
      </c>
      <c r="B165" t="s">
        <v>14</v>
      </c>
      <c r="C165" t="s">
        <v>30</v>
      </c>
      <c r="D165" s="5">
        <v>2135</v>
      </c>
      <c r="E165" s="20">
        <v>27</v>
      </c>
      <c r="F165" s="5">
        <v>8.7899999999999991</v>
      </c>
      <c r="G165" s="5">
        <v>237.32999999999998</v>
      </c>
    </row>
    <row r="166" spans="1:7" x14ac:dyDescent="0.25">
      <c r="A166" t="s">
        <v>8</v>
      </c>
      <c r="B166" t="s">
        <v>50</v>
      </c>
      <c r="C166" t="s">
        <v>48</v>
      </c>
      <c r="D166" s="5">
        <v>2779</v>
      </c>
      <c r="E166" s="20">
        <v>75</v>
      </c>
      <c r="F166" s="5">
        <v>6.49</v>
      </c>
      <c r="G166" s="5">
        <v>486.75</v>
      </c>
    </row>
    <row r="167" spans="1:7" x14ac:dyDescent="0.25">
      <c r="A167" t="s">
        <v>55</v>
      </c>
      <c r="B167" t="s">
        <v>27</v>
      </c>
      <c r="C167" t="s">
        <v>31</v>
      </c>
      <c r="D167" s="5">
        <v>12950</v>
      </c>
      <c r="E167" s="20">
        <v>30</v>
      </c>
      <c r="F167" s="5">
        <v>12.37</v>
      </c>
      <c r="G167" s="5">
        <v>371.09999999999997</v>
      </c>
    </row>
    <row r="168" spans="1:7" x14ac:dyDescent="0.25">
      <c r="A168" t="s">
        <v>40</v>
      </c>
      <c r="B168" t="s">
        <v>22</v>
      </c>
      <c r="C168" t="s">
        <v>23</v>
      </c>
      <c r="D168" s="5">
        <v>2646</v>
      </c>
      <c r="E168" s="20">
        <v>177</v>
      </c>
      <c r="F168" s="5">
        <v>6.47</v>
      </c>
      <c r="G168" s="5">
        <v>1145.19</v>
      </c>
    </row>
    <row r="169" spans="1:7" x14ac:dyDescent="0.25">
      <c r="A169" t="s">
        <v>8</v>
      </c>
      <c r="B169" t="s">
        <v>50</v>
      </c>
      <c r="C169" t="s">
        <v>31</v>
      </c>
      <c r="D169" s="5">
        <v>3794</v>
      </c>
      <c r="E169" s="20">
        <v>159</v>
      </c>
      <c r="F169" s="5">
        <v>12.37</v>
      </c>
      <c r="G169" s="5">
        <v>1966.83</v>
      </c>
    </row>
    <row r="170" spans="1:7" x14ac:dyDescent="0.25">
      <c r="A170" t="s">
        <v>47</v>
      </c>
      <c r="B170" t="s">
        <v>14</v>
      </c>
      <c r="C170" t="s">
        <v>31</v>
      </c>
      <c r="D170" s="5">
        <v>819</v>
      </c>
      <c r="E170" s="20">
        <v>306</v>
      </c>
      <c r="F170" s="5">
        <v>12.37</v>
      </c>
      <c r="G170" s="5">
        <v>3785.22</v>
      </c>
    </row>
    <row r="171" spans="1:7" x14ac:dyDescent="0.25">
      <c r="A171" t="s">
        <v>47</v>
      </c>
      <c r="B171" t="s">
        <v>50</v>
      </c>
      <c r="C171" t="s">
        <v>42</v>
      </c>
      <c r="D171" s="5">
        <v>2583</v>
      </c>
      <c r="E171" s="20">
        <v>18</v>
      </c>
      <c r="F171" s="5">
        <v>10.62</v>
      </c>
      <c r="G171" s="5">
        <v>191.16</v>
      </c>
    </row>
    <row r="172" spans="1:7" x14ac:dyDescent="0.25">
      <c r="A172" t="s">
        <v>40</v>
      </c>
      <c r="B172" t="s">
        <v>14</v>
      </c>
      <c r="C172" t="s">
        <v>39</v>
      </c>
      <c r="D172" s="5">
        <v>4585</v>
      </c>
      <c r="E172" s="20">
        <v>240</v>
      </c>
      <c r="F172" s="5">
        <v>7.64</v>
      </c>
      <c r="G172" s="5">
        <v>1833.6</v>
      </c>
    </row>
    <row r="173" spans="1:7" x14ac:dyDescent="0.25">
      <c r="A173" t="s">
        <v>43</v>
      </c>
      <c r="B173" t="s">
        <v>50</v>
      </c>
      <c r="C173" t="s">
        <v>31</v>
      </c>
      <c r="D173" s="5">
        <v>1652</v>
      </c>
      <c r="E173" s="20">
        <v>93</v>
      </c>
      <c r="F173" s="5">
        <v>12.37</v>
      </c>
      <c r="G173" s="5">
        <v>1150.4099999999999</v>
      </c>
    </row>
    <row r="174" spans="1:7" x14ac:dyDescent="0.25">
      <c r="A174" t="s">
        <v>55</v>
      </c>
      <c r="B174" t="s">
        <v>50</v>
      </c>
      <c r="C174" t="s">
        <v>51</v>
      </c>
      <c r="D174" s="5">
        <v>4991</v>
      </c>
      <c r="E174" s="20">
        <v>9</v>
      </c>
      <c r="F174" s="5">
        <v>5.6</v>
      </c>
      <c r="G174" s="5">
        <v>50.4</v>
      </c>
    </row>
    <row r="175" spans="1:7" x14ac:dyDescent="0.25">
      <c r="A175" t="s">
        <v>13</v>
      </c>
      <c r="B175" t="s">
        <v>50</v>
      </c>
      <c r="C175" t="s">
        <v>30</v>
      </c>
      <c r="D175" s="5">
        <v>2009</v>
      </c>
      <c r="E175" s="20">
        <v>219</v>
      </c>
      <c r="F175" s="5">
        <v>8.7899999999999991</v>
      </c>
      <c r="G175" s="5">
        <v>1925.0099999999998</v>
      </c>
    </row>
    <row r="176" spans="1:7" x14ac:dyDescent="0.25">
      <c r="A176" t="s">
        <v>46</v>
      </c>
      <c r="B176" t="s">
        <v>27</v>
      </c>
      <c r="C176" t="s">
        <v>37</v>
      </c>
      <c r="D176" s="5">
        <v>1568</v>
      </c>
      <c r="E176" s="20">
        <v>141</v>
      </c>
      <c r="F176" s="5">
        <v>9.77</v>
      </c>
      <c r="G176" s="5">
        <v>1377.57</v>
      </c>
    </row>
    <row r="177" spans="1:7" x14ac:dyDescent="0.25">
      <c r="A177" t="s">
        <v>21</v>
      </c>
      <c r="B177" t="s">
        <v>9</v>
      </c>
      <c r="C177" t="s">
        <v>42</v>
      </c>
      <c r="D177" s="5">
        <v>3388</v>
      </c>
      <c r="E177" s="20">
        <v>123</v>
      </c>
      <c r="F177" s="5">
        <v>10.62</v>
      </c>
      <c r="G177" s="5">
        <v>1306.26</v>
      </c>
    </row>
    <row r="178" spans="1:7" x14ac:dyDescent="0.25">
      <c r="A178" t="s">
        <v>8</v>
      </c>
      <c r="B178" t="s">
        <v>34</v>
      </c>
      <c r="C178" t="s">
        <v>49</v>
      </c>
      <c r="D178" s="5">
        <v>623</v>
      </c>
      <c r="E178" s="20">
        <v>51</v>
      </c>
      <c r="F178" s="5">
        <v>4.97</v>
      </c>
      <c r="G178" s="5">
        <v>253.47</v>
      </c>
    </row>
    <row r="179" spans="1:7" x14ac:dyDescent="0.25">
      <c r="A179" t="s">
        <v>26</v>
      </c>
      <c r="B179" t="s">
        <v>22</v>
      </c>
      <c r="C179" t="s">
        <v>19</v>
      </c>
      <c r="D179" s="5">
        <v>10073</v>
      </c>
      <c r="E179" s="20">
        <v>120</v>
      </c>
      <c r="F179" s="5">
        <v>11.88</v>
      </c>
      <c r="G179" s="5">
        <v>1425.6000000000001</v>
      </c>
    </row>
    <row r="180" spans="1:7" x14ac:dyDescent="0.25">
      <c r="A180" t="s">
        <v>13</v>
      </c>
      <c r="B180" t="s">
        <v>27</v>
      </c>
      <c r="C180" t="s">
        <v>51</v>
      </c>
      <c r="D180" s="5">
        <v>1561</v>
      </c>
      <c r="E180" s="20">
        <v>27</v>
      </c>
      <c r="F180" s="5">
        <v>5.6</v>
      </c>
      <c r="G180" s="5">
        <v>151.19999999999999</v>
      </c>
    </row>
    <row r="181" spans="1:7" x14ac:dyDescent="0.25">
      <c r="A181" t="s">
        <v>18</v>
      </c>
      <c r="B181" t="s">
        <v>22</v>
      </c>
      <c r="C181" t="s">
        <v>53</v>
      </c>
      <c r="D181" s="5">
        <v>11522</v>
      </c>
      <c r="E181" s="20">
        <v>204</v>
      </c>
      <c r="F181" s="5">
        <v>16.73</v>
      </c>
      <c r="G181" s="5">
        <v>3412.92</v>
      </c>
    </row>
    <row r="182" spans="1:7" x14ac:dyDescent="0.25">
      <c r="A182" t="s">
        <v>26</v>
      </c>
      <c r="B182" t="s">
        <v>34</v>
      </c>
      <c r="C182" t="s">
        <v>12</v>
      </c>
      <c r="D182" s="5">
        <v>2317</v>
      </c>
      <c r="E182" s="20">
        <v>123</v>
      </c>
      <c r="F182" s="5">
        <v>9.33</v>
      </c>
      <c r="G182" s="5">
        <v>1147.5899999999999</v>
      </c>
    </row>
    <row r="183" spans="1:7" x14ac:dyDescent="0.25">
      <c r="A183" t="s">
        <v>55</v>
      </c>
      <c r="B183" t="s">
        <v>9</v>
      </c>
      <c r="C183" t="s">
        <v>54</v>
      </c>
      <c r="D183" s="5">
        <v>3059</v>
      </c>
      <c r="E183" s="20">
        <v>27</v>
      </c>
      <c r="F183" s="5">
        <v>10.38</v>
      </c>
      <c r="G183" s="5">
        <v>280.26000000000005</v>
      </c>
    </row>
    <row r="184" spans="1:7" x14ac:dyDescent="0.25">
      <c r="A184" t="s">
        <v>21</v>
      </c>
      <c r="B184" t="s">
        <v>9</v>
      </c>
      <c r="C184" t="s">
        <v>51</v>
      </c>
      <c r="D184" s="5">
        <v>2324</v>
      </c>
      <c r="E184" s="20">
        <v>177</v>
      </c>
      <c r="F184" s="5">
        <v>5.6</v>
      </c>
      <c r="G184" s="5">
        <v>991.19999999999993</v>
      </c>
    </row>
    <row r="185" spans="1:7" x14ac:dyDescent="0.25">
      <c r="A185" t="s">
        <v>47</v>
      </c>
      <c r="B185" t="s">
        <v>27</v>
      </c>
      <c r="C185" t="s">
        <v>51</v>
      </c>
      <c r="D185" s="5">
        <v>4956</v>
      </c>
      <c r="E185" s="20">
        <v>171</v>
      </c>
      <c r="F185" s="5">
        <v>5.6</v>
      </c>
      <c r="G185" s="5">
        <v>957.59999999999991</v>
      </c>
    </row>
    <row r="186" spans="1:7" x14ac:dyDescent="0.25">
      <c r="A186" t="s">
        <v>55</v>
      </c>
      <c r="B186" t="s">
        <v>50</v>
      </c>
      <c r="C186" t="s">
        <v>39</v>
      </c>
      <c r="D186" s="5">
        <v>5355</v>
      </c>
      <c r="E186" s="20">
        <v>204</v>
      </c>
      <c r="F186" s="5">
        <v>7.64</v>
      </c>
      <c r="G186" s="5">
        <v>1558.56</v>
      </c>
    </row>
    <row r="187" spans="1:7" x14ac:dyDescent="0.25">
      <c r="A187" t="s">
        <v>47</v>
      </c>
      <c r="B187" t="s">
        <v>50</v>
      </c>
      <c r="C187" t="s">
        <v>17</v>
      </c>
      <c r="D187" s="5">
        <v>7259</v>
      </c>
      <c r="E187" s="20">
        <v>276</v>
      </c>
      <c r="F187" s="5">
        <v>11.7</v>
      </c>
      <c r="G187" s="5">
        <v>3229.2</v>
      </c>
    </row>
    <row r="188" spans="1:7" x14ac:dyDescent="0.25">
      <c r="A188" t="s">
        <v>13</v>
      </c>
      <c r="B188" t="s">
        <v>9</v>
      </c>
      <c r="C188" t="s">
        <v>51</v>
      </c>
      <c r="D188" s="5">
        <v>6279</v>
      </c>
      <c r="E188" s="20">
        <v>45</v>
      </c>
      <c r="F188" s="5">
        <v>5.6</v>
      </c>
      <c r="G188" s="5">
        <v>251.99999999999997</v>
      </c>
    </row>
    <row r="189" spans="1:7" x14ac:dyDescent="0.25">
      <c r="A189" t="s">
        <v>8</v>
      </c>
      <c r="B189" t="s">
        <v>34</v>
      </c>
      <c r="C189" t="s">
        <v>52</v>
      </c>
      <c r="D189" s="5">
        <v>2541</v>
      </c>
      <c r="E189" s="20">
        <v>45</v>
      </c>
      <c r="F189" s="5">
        <v>7.16</v>
      </c>
      <c r="G189" s="5">
        <v>322.2</v>
      </c>
    </row>
    <row r="190" spans="1:7" x14ac:dyDescent="0.25">
      <c r="A190" t="s">
        <v>26</v>
      </c>
      <c r="B190" t="s">
        <v>14</v>
      </c>
      <c r="C190" t="s">
        <v>53</v>
      </c>
      <c r="D190" s="5">
        <v>3864</v>
      </c>
      <c r="E190" s="20">
        <v>177</v>
      </c>
      <c r="F190" s="5">
        <v>16.73</v>
      </c>
      <c r="G190" s="5">
        <v>2961.21</v>
      </c>
    </row>
    <row r="191" spans="1:7" x14ac:dyDescent="0.25">
      <c r="A191" t="s">
        <v>43</v>
      </c>
      <c r="B191" t="s">
        <v>22</v>
      </c>
      <c r="C191" t="s">
        <v>12</v>
      </c>
      <c r="D191" s="5">
        <v>6146</v>
      </c>
      <c r="E191" s="20">
        <v>63</v>
      </c>
      <c r="F191" s="5">
        <v>9.33</v>
      </c>
      <c r="G191" s="5">
        <v>587.79</v>
      </c>
    </row>
    <row r="192" spans="1:7" x14ac:dyDescent="0.25">
      <c r="A192" t="s">
        <v>18</v>
      </c>
      <c r="B192" t="s">
        <v>27</v>
      </c>
      <c r="C192" t="s">
        <v>23</v>
      </c>
      <c r="D192" s="5">
        <v>2639</v>
      </c>
      <c r="E192" s="20">
        <v>204</v>
      </c>
      <c r="F192" s="5">
        <v>6.47</v>
      </c>
      <c r="G192" s="5">
        <v>1319.8799999999999</v>
      </c>
    </row>
    <row r="193" spans="1:7" x14ac:dyDescent="0.25">
      <c r="A193" t="s">
        <v>13</v>
      </c>
      <c r="B193" t="s">
        <v>9</v>
      </c>
      <c r="C193" t="s">
        <v>37</v>
      </c>
      <c r="D193" s="5">
        <v>1890</v>
      </c>
      <c r="E193" s="20">
        <v>195</v>
      </c>
      <c r="F193" s="5">
        <v>9.77</v>
      </c>
      <c r="G193" s="5">
        <v>1905.1499999999999</v>
      </c>
    </row>
    <row r="194" spans="1:7" x14ac:dyDescent="0.25">
      <c r="A194" t="s">
        <v>40</v>
      </c>
      <c r="B194" t="s">
        <v>50</v>
      </c>
      <c r="C194" t="s">
        <v>17</v>
      </c>
      <c r="D194" s="5">
        <v>1932</v>
      </c>
      <c r="E194" s="20">
        <v>369</v>
      </c>
      <c r="F194" s="5">
        <v>11.7</v>
      </c>
      <c r="G194" s="5">
        <v>4317.3</v>
      </c>
    </row>
    <row r="195" spans="1:7" x14ac:dyDescent="0.25">
      <c r="A195" t="s">
        <v>47</v>
      </c>
      <c r="B195" t="s">
        <v>50</v>
      </c>
      <c r="C195" t="s">
        <v>28</v>
      </c>
      <c r="D195" s="5">
        <v>6300</v>
      </c>
      <c r="E195" s="20">
        <v>42</v>
      </c>
      <c r="F195" s="5">
        <v>13.15</v>
      </c>
      <c r="G195" s="5">
        <v>552.30000000000007</v>
      </c>
    </row>
    <row r="196" spans="1:7" x14ac:dyDescent="0.25">
      <c r="A196" t="s">
        <v>26</v>
      </c>
      <c r="B196" t="s">
        <v>9</v>
      </c>
      <c r="C196" t="s">
        <v>10</v>
      </c>
      <c r="D196" s="5">
        <v>560</v>
      </c>
      <c r="E196" s="20">
        <v>81</v>
      </c>
      <c r="F196" s="5">
        <v>14.49</v>
      </c>
      <c r="G196" s="5">
        <v>1173.69</v>
      </c>
    </row>
    <row r="197" spans="1:7" x14ac:dyDescent="0.25">
      <c r="A197" t="s">
        <v>18</v>
      </c>
      <c r="B197" t="s">
        <v>9</v>
      </c>
      <c r="C197" t="s">
        <v>51</v>
      </c>
      <c r="D197" s="5">
        <v>2856</v>
      </c>
      <c r="E197" s="20">
        <v>246</v>
      </c>
      <c r="F197" s="5">
        <v>5.6</v>
      </c>
      <c r="G197" s="5">
        <v>1377.6</v>
      </c>
    </row>
    <row r="198" spans="1:7" x14ac:dyDescent="0.25">
      <c r="A198" t="s">
        <v>18</v>
      </c>
      <c r="B198" t="s">
        <v>50</v>
      </c>
      <c r="C198" t="s">
        <v>33</v>
      </c>
      <c r="D198" s="5">
        <v>707</v>
      </c>
      <c r="E198" s="20">
        <v>174</v>
      </c>
      <c r="F198" s="5">
        <v>3.11</v>
      </c>
      <c r="G198" s="5">
        <v>541.14</v>
      </c>
    </row>
    <row r="199" spans="1:7" x14ac:dyDescent="0.25">
      <c r="A199" t="s">
        <v>13</v>
      </c>
      <c r="B199" t="s">
        <v>14</v>
      </c>
      <c r="C199" t="s">
        <v>10</v>
      </c>
      <c r="D199" s="5">
        <v>3598</v>
      </c>
      <c r="E199" s="20">
        <v>81</v>
      </c>
      <c r="F199" s="5">
        <v>14.49</v>
      </c>
      <c r="G199" s="5">
        <v>1173.69</v>
      </c>
    </row>
    <row r="200" spans="1:7" x14ac:dyDescent="0.25">
      <c r="A200" t="s">
        <v>8</v>
      </c>
      <c r="B200" t="s">
        <v>14</v>
      </c>
      <c r="C200" t="s">
        <v>37</v>
      </c>
      <c r="D200" s="5">
        <v>6853</v>
      </c>
      <c r="E200" s="20">
        <v>372</v>
      </c>
      <c r="F200" s="5">
        <v>9.77</v>
      </c>
      <c r="G200" s="5">
        <v>3634.44</v>
      </c>
    </row>
    <row r="201" spans="1:7" x14ac:dyDescent="0.25">
      <c r="A201" t="s">
        <v>8</v>
      </c>
      <c r="B201" t="s">
        <v>14</v>
      </c>
      <c r="C201" t="s">
        <v>30</v>
      </c>
      <c r="D201" s="5">
        <v>4725</v>
      </c>
      <c r="E201" s="20">
        <v>174</v>
      </c>
      <c r="F201" s="5">
        <v>8.7899999999999991</v>
      </c>
      <c r="G201" s="5">
        <v>1529.4599999999998</v>
      </c>
    </row>
    <row r="202" spans="1:7" x14ac:dyDescent="0.25">
      <c r="A202" t="s">
        <v>21</v>
      </c>
      <c r="B202" t="s">
        <v>22</v>
      </c>
      <c r="C202" t="s">
        <v>15</v>
      </c>
      <c r="D202" s="5">
        <v>10304</v>
      </c>
      <c r="E202" s="20">
        <v>84</v>
      </c>
      <c r="F202" s="5">
        <v>8.65</v>
      </c>
      <c r="G202" s="5">
        <v>726.6</v>
      </c>
    </row>
    <row r="203" spans="1:7" x14ac:dyDescent="0.25">
      <c r="A203" t="s">
        <v>21</v>
      </c>
      <c r="B203" t="s">
        <v>50</v>
      </c>
      <c r="C203" t="s">
        <v>30</v>
      </c>
      <c r="D203" s="5">
        <v>1274</v>
      </c>
      <c r="E203" s="20">
        <v>225</v>
      </c>
      <c r="F203" s="5">
        <v>8.7899999999999991</v>
      </c>
      <c r="G203" s="5">
        <v>1977.7499999999998</v>
      </c>
    </row>
    <row r="204" spans="1:7" x14ac:dyDescent="0.25">
      <c r="A204" t="s">
        <v>43</v>
      </c>
      <c r="B204" t="s">
        <v>22</v>
      </c>
      <c r="C204" t="s">
        <v>10</v>
      </c>
      <c r="D204" s="5">
        <v>1526</v>
      </c>
      <c r="E204" s="20">
        <v>105</v>
      </c>
      <c r="F204" s="5">
        <v>14.49</v>
      </c>
      <c r="G204" s="5">
        <v>1521.45</v>
      </c>
    </row>
    <row r="205" spans="1:7" x14ac:dyDescent="0.25">
      <c r="A205" t="s">
        <v>8</v>
      </c>
      <c r="B205" t="s">
        <v>27</v>
      </c>
      <c r="C205" t="s">
        <v>54</v>
      </c>
      <c r="D205" s="5">
        <v>3101</v>
      </c>
      <c r="E205" s="20">
        <v>225</v>
      </c>
      <c r="F205" s="5">
        <v>10.38</v>
      </c>
      <c r="G205" s="5">
        <v>2335.5</v>
      </c>
    </row>
    <row r="206" spans="1:7" x14ac:dyDescent="0.25">
      <c r="A206" t="s">
        <v>46</v>
      </c>
      <c r="B206" t="s">
        <v>9</v>
      </c>
      <c r="C206" t="s">
        <v>17</v>
      </c>
      <c r="D206" s="5">
        <v>1057</v>
      </c>
      <c r="E206" s="20">
        <v>54</v>
      </c>
      <c r="F206" s="5">
        <v>11.7</v>
      </c>
      <c r="G206" s="5">
        <v>631.79999999999995</v>
      </c>
    </row>
    <row r="207" spans="1:7" x14ac:dyDescent="0.25">
      <c r="A207" t="s">
        <v>40</v>
      </c>
      <c r="B207" t="s">
        <v>9</v>
      </c>
      <c r="C207" t="s">
        <v>51</v>
      </c>
      <c r="D207" s="5">
        <v>5306</v>
      </c>
      <c r="E207" s="20">
        <v>0</v>
      </c>
      <c r="F207" s="5">
        <v>5.6</v>
      </c>
      <c r="G207" s="5">
        <v>0</v>
      </c>
    </row>
    <row r="208" spans="1:7" x14ac:dyDescent="0.25">
      <c r="A208" t="s">
        <v>43</v>
      </c>
      <c r="B208" t="s">
        <v>27</v>
      </c>
      <c r="C208" t="s">
        <v>49</v>
      </c>
      <c r="D208" s="5">
        <v>4018</v>
      </c>
      <c r="E208" s="20">
        <v>171</v>
      </c>
      <c r="F208" s="5">
        <v>4.97</v>
      </c>
      <c r="G208" s="5">
        <v>849.87</v>
      </c>
    </row>
    <row r="209" spans="1:7" x14ac:dyDescent="0.25">
      <c r="A209" t="s">
        <v>18</v>
      </c>
      <c r="B209" t="s">
        <v>50</v>
      </c>
      <c r="C209" t="s">
        <v>30</v>
      </c>
      <c r="D209" s="5">
        <v>938</v>
      </c>
      <c r="E209" s="20">
        <v>189</v>
      </c>
      <c r="F209" s="5">
        <v>8.7899999999999991</v>
      </c>
      <c r="G209" s="5">
        <v>1661.31</v>
      </c>
    </row>
    <row r="210" spans="1:7" x14ac:dyDescent="0.25">
      <c r="A210" t="s">
        <v>40</v>
      </c>
      <c r="B210" t="s">
        <v>34</v>
      </c>
      <c r="C210" t="s">
        <v>23</v>
      </c>
      <c r="D210" s="5">
        <v>1778</v>
      </c>
      <c r="E210" s="20">
        <v>270</v>
      </c>
      <c r="F210" s="5">
        <v>6.47</v>
      </c>
      <c r="G210" s="5">
        <v>1746.8999999999999</v>
      </c>
    </row>
    <row r="211" spans="1:7" x14ac:dyDescent="0.25">
      <c r="A211" t="s">
        <v>26</v>
      </c>
      <c r="B211" t="s">
        <v>27</v>
      </c>
      <c r="C211" t="s">
        <v>10</v>
      </c>
      <c r="D211" s="5">
        <v>1638</v>
      </c>
      <c r="E211" s="20">
        <v>63</v>
      </c>
      <c r="F211" s="5">
        <v>14.49</v>
      </c>
      <c r="G211" s="5">
        <v>912.87</v>
      </c>
    </row>
    <row r="212" spans="1:7" x14ac:dyDescent="0.25">
      <c r="A212" t="s">
        <v>21</v>
      </c>
      <c r="B212" t="s">
        <v>34</v>
      </c>
      <c r="C212" t="s">
        <v>28</v>
      </c>
      <c r="D212" s="5">
        <v>154</v>
      </c>
      <c r="E212" s="20">
        <v>21</v>
      </c>
      <c r="F212" s="5">
        <v>13.15</v>
      </c>
      <c r="G212" s="5">
        <v>276.15000000000003</v>
      </c>
    </row>
    <row r="213" spans="1:7" x14ac:dyDescent="0.25">
      <c r="A213" t="s">
        <v>40</v>
      </c>
      <c r="B213" t="s">
        <v>9</v>
      </c>
      <c r="C213" t="s">
        <v>37</v>
      </c>
      <c r="D213" s="5">
        <v>9835</v>
      </c>
      <c r="E213" s="20">
        <v>207</v>
      </c>
      <c r="F213" s="5">
        <v>9.77</v>
      </c>
      <c r="G213" s="5">
        <v>2022.3899999999999</v>
      </c>
    </row>
    <row r="214" spans="1:7" x14ac:dyDescent="0.25">
      <c r="A214" t="s">
        <v>18</v>
      </c>
      <c r="B214" t="s">
        <v>9</v>
      </c>
      <c r="C214" t="s">
        <v>42</v>
      </c>
      <c r="D214" s="5">
        <v>7273</v>
      </c>
      <c r="E214" s="20">
        <v>96</v>
      </c>
      <c r="F214" s="5">
        <v>10.62</v>
      </c>
      <c r="G214" s="5">
        <v>1019.52</v>
      </c>
    </row>
    <row r="215" spans="1:7" x14ac:dyDescent="0.25">
      <c r="A215" t="s">
        <v>43</v>
      </c>
      <c r="B215" t="s">
        <v>27</v>
      </c>
      <c r="C215" t="s">
        <v>37</v>
      </c>
      <c r="D215" s="5">
        <v>6909</v>
      </c>
      <c r="E215" s="20">
        <v>81</v>
      </c>
      <c r="F215" s="5">
        <v>9.77</v>
      </c>
      <c r="G215" s="5">
        <v>791.37</v>
      </c>
    </row>
    <row r="216" spans="1:7" x14ac:dyDescent="0.25">
      <c r="A216" t="s">
        <v>18</v>
      </c>
      <c r="B216" t="s">
        <v>27</v>
      </c>
      <c r="C216" t="s">
        <v>49</v>
      </c>
      <c r="D216" s="5">
        <v>3920</v>
      </c>
      <c r="E216" s="20">
        <v>306</v>
      </c>
      <c r="F216" s="5">
        <v>4.97</v>
      </c>
      <c r="G216" s="5">
        <v>1520.82</v>
      </c>
    </row>
    <row r="217" spans="1:7" x14ac:dyDescent="0.25">
      <c r="A217" t="s">
        <v>55</v>
      </c>
      <c r="B217" t="s">
        <v>27</v>
      </c>
      <c r="C217" t="s">
        <v>45</v>
      </c>
      <c r="D217" s="5">
        <v>4858</v>
      </c>
      <c r="E217" s="20">
        <v>279</v>
      </c>
      <c r="F217" s="5">
        <v>9</v>
      </c>
      <c r="G217" s="5">
        <v>2511</v>
      </c>
    </row>
    <row r="218" spans="1:7" x14ac:dyDescent="0.25">
      <c r="A218" t="s">
        <v>46</v>
      </c>
      <c r="B218" t="s">
        <v>34</v>
      </c>
      <c r="C218" t="s">
        <v>19</v>
      </c>
      <c r="D218" s="5">
        <v>3549</v>
      </c>
      <c r="E218" s="20">
        <v>3</v>
      </c>
      <c r="F218" s="5">
        <v>11.88</v>
      </c>
      <c r="G218" s="5">
        <v>35.64</v>
      </c>
    </row>
    <row r="219" spans="1:7" x14ac:dyDescent="0.25">
      <c r="A219" t="s">
        <v>40</v>
      </c>
      <c r="B219" t="s">
        <v>27</v>
      </c>
      <c r="C219" t="s">
        <v>53</v>
      </c>
      <c r="D219" s="5">
        <v>966</v>
      </c>
      <c r="E219" s="20">
        <v>198</v>
      </c>
      <c r="F219" s="5">
        <v>16.73</v>
      </c>
      <c r="G219" s="5">
        <v>3312.54</v>
      </c>
    </row>
    <row r="220" spans="1:7" x14ac:dyDescent="0.25">
      <c r="A220" t="s">
        <v>43</v>
      </c>
      <c r="B220" t="s">
        <v>27</v>
      </c>
      <c r="C220" t="s">
        <v>23</v>
      </c>
      <c r="D220" s="5">
        <v>385</v>
      </c>
      <c r="E220" s="20">
        <v>249</v>
      </c>
      <c r="F220" s="5">
        <v>6.47</v>
      </c>
      <c r="G220" s="5">
        <v>1611.03</v>
      </c>
    </row>
    <row r="221" spans="1:7" x14ac:dyDescent="0.25">
      <c r="A221" t="s">
        <v>26</v>
      </c>
      <c r="B221" t="s">
        <v>50</v>
      </c>
      <c r="C221" t="s">
        <v>30</v>
      </c>
      <c r="D221" s="5">
        <v>2219</v>
      </c>
      <c r="E221" s="20">
        <v>75</v>
      </c>
      <c r="F221" s="5">
        <v>8.7899999999999991</v>
      </c>
      <c r="G221" s="5">
        <v>659.24999999999989</v>
      </c>
    </row>
    <row r="222" spans="1:7" x14ac:dyDescent="0.25">
      <c r="A222" t="s">
        <v>18</v>
      </c>
      <c r="B222" t="s">
        <v>22</v>
      </c>
      <c r="C222" t="s">
        <v>15</v>
      </c>
      <c r="D222" s="5">
        <v>2954</v>
      </c>
      <c r="E222" s="20">
        <v>189</v>
      </c>
      <c r="F222" s="5">
        <v>8.65</v>
      </c>
      <c r="G222" s="5">
        <v>1634.8500000000001</v>
      </c>
    </row>
    <row r="223" spans="1:7" x14ac:dyDescent="0.25">
      <c r="A223" t="s">
        <v>40</v>
      </c>
      <c r="B223" t="s">
        <v>22</v>
      </c>
      <c r="C223" t="s">
        <v>15</v>
      </c>
      <c r="D223" s="5">
        <v>280</v>
      </c>
      <c r="E223" s="20">
        <v>87</v>
      </c>
      <c r="F223" s="5">
        <v>8.65</v>
      </c>
      <c r="G223" s="5">
        <v>752.55000000000007</v>
      </c>
    </row>
    <row r="224" spans="1:7" x14ac:dyDescent="0.25">
      <c r="A224" t="s">
        <v>21</v>
      </c>
      <c r="B224" t="s">
        <v>22</v>
      </c>
      <c r="C224" t="s">
        <v>10</v>
      </c>
      <c r="D224" s="5">
        <v>6118</v>
      </c>
      <c r="E224" s="20">
        <v>174</v>
      </c>
      <c r="F224" s="5">
        <v>14.49</v>
      </c>
      <c r="G224" s="5">
        <v>2521.2600000000002</v>
      </c>
    </row>
    <row r="225" spans="1:7" x14ac:dyDescent="0.25">
      <c r="A225" t="s">
        <v>46</v>
      </c>
      <c r="B225" t="s">
        <v>27</v>
      </c>
      <c r="C225" t="s">
        <v>25</v>
      </c>
      <c r="D225" s="5">
        <v>4802</v>
      </c>
      <c r="E225" s="20">
        <v>36</v>
      </c>
      <c r="F225" s="5">
        <v>11.73</v>
      </c>
      <c r="G225" s="5">
        <v>422.28000000000003</v>
      </c>
    </row>
    <row r="226" spans="1:7" x14ac:dyDescent="0.25">
      <c r="A226" t="s">
        <v>18</v>
      </c>
      <c r="B226" t="s">
        <v>34</v>
      </c>
      <c r="C226" t="s">
        <v>49</v>
      </c>
      <c r="D226" s="5">
        <v>4137</v>
      </c>
      <c r="E226" s="20">
        <v>60</v>
      </c>
      <c r="F226" s="5">
        <v>4.97</v>
      </c>
      <c r="G226" s="5">
        <v>298.2</v>
      </c>
    </row>
    <row r="227" spans="1:7" x14ac:dyDescent="0.25">
      <c r="A227" t="s">
        <v>47</v>
      </c>
      <c r="B227" t="s">
        <v>14</v>
      </c>
      <c r="C227" t="s">
        <v>48</v>
      </c>
      <c r="D227" s="5">
        <v>2023</v>
      </c>
      <c r="E227" s="20">
        <v>78</v>
      </c>
      <c r="F227" s="5">
        <v>6.49</v>
      </c>
      <c r="G227" s="5">
        <v>506.22</v>
      </c>
    </row>
    <row r="228" spans="1:7" x14ac:dyDescent="0.25">
      <c r="A228" t="s">
        <v>18</v>
      </c>
      <c r="B228" t="s">
        <v>22</v>
      </c>
      <c r="C228" t="s">
        <v>10</v>
      </c>
      <c r="D228" s="5">
        <v>9051</v>
      </c>
      <c r="E228" s="20">
        <v>57</v>
      </c>
      <c r="F228" s="5">
        <v>14.49</v>
      </c>
      <c r="G228" s="5">
        <v>825.93000000000006</v>
      </c>
    </row>
    <row r="229" spans="1:7" x14ac:dyDescent="0.25">
      <c r="A229" t="s">
        <v>18</v>
      </c>
      <c r="B229" t="s">
        <v>9</v>
      </c>
      <c r="C229" t="s">
        <v>54</v>
      </c>
      <c r="D229" s="5">
        <v>2919</v>
      </c>
      <c r="E229" s="20">
        <v>45</v>
      </c>
      <c r="F229" s="5">
        <v>10.38</v>
      </c>
      <c r="G229" s="5">
        <v>467.1</v>
      </c>
    </row>
    <row r="230" spans="1:7" x14ac:dyDescent="0.25">
      <c r="A230" t="s">
        <v>21</v>
      </c>
      <c r="B230" t="s">
        <v>34</v>
      </c>
      <c r="C230" t="s">
        <v>37</v>
      </c>
      <c r="D230" s="5">
        <v>5915</v>
      </c>
      <c r="E230" s="20">
        <v>3</v>
      </c>
      <c r="F230" s="5">
        <v>9.77</v>
      </c>
      <c r="G230" s="5">
        <v>29.31</v>
      </c>
    </row>
    <row r="231" spans="1:7" x14ac:dyDescent="0.25">
      <c r="A231" t="s">
        <v>55</v>
      </c>
      <c r="B231" t="s">
        <v>14</v>
      </c>
      <c r="C231" t="s">
        <v>25</v>
      </c>
      <c r="D231" s="5">
        <v>2562</v>
      </c>
      <c r="E231" s="20">
        <v>6</v>
      </c>
      <c r="F231" s="5">
        <v>11.73</v>
      </c>
      <c r="G231" s="5">
        <v>70.38</v>
      </c>
    </row>
    <row r="232" spans="1:7" x14ac:dyDescent="0.25">
      <c r="A232" t="s">
        <v>43</v>
      </c>
      <c r="B232" t="s">
        <v>9</v>
      </c>
      <c r="C232" t="s">
        <v>28</v>
      </c>
      <c r="D232" s="5">
        <v>8813</v>
      </c>
      <c r="E232" s="20">
        <v>21</v>
      </c>
      <c r="F232" s="5">
        <v>13.15</v>
      </c>
      <c r="G232" s="5">
        <v>276.15000000000003</v>
      </c>
    </row>
    <row r="233" spans="1:7" x14ac:dyDescent="0.25">
      <c r="A233" t="s">
        <v>43</v>
      </c>
      <c r="B233" t="s">
        <v>22</v>
      </c>
      <c r="C233" t="s">
        <v>23</v>
      </c>
      <c r="D233" s="5">
        <v>6111</v>
      </c>
      <c r="E233" s="20">
        <v>3</v>
      </c>
      <c r="F233" s="5">
        <v>6.47</v>
      </c>
      <c r="G233" s="5">
        <v>19.41</v>
      </c>
    </row>
    <row r="234" spans="1:7" x14ac:dyDescent="0.25">
      <c r="A234" t="s">
        <v>13</v>
      </c>
      <c r="B234" t="s">
        <v>50</v>
      </c>
      <c r="C234" t="s">
        <v>35</v>
      </c>
      <c r="D234" s="5">
        <v>3507</v>
      </c>
      <c r="E234" s="20">
        <v>288</v>
      </c>
      <c r="F234" s="5">
        <v>5.79</v>
      </c>
      <c r="G234" s="5">
        <v>1667.52</v>
      </c>
    </row>
    <row r="235" spans="1:7" x14ac:dyDescent="0.25">
      <c r="A235" t="s">
        <v>26</v>
      </c>
      <c r="B235" t="s">
        <v>22</v>
      </c>
      <c r="C235" t="s">
        <v>12</v>
      </c>
      <c r="D235" s="5">
        <v>4319</v>
      </c>
      <c r="E235" s="20">
        <v>30</v>
      </c>
      <c r="F235" s="5">
        <v>9.33</v>
      </c>
      <c r="G235" s="5">
        <v>279.89999999999998</v>
      </c>
    </row>
    <row r="236" spans="1:7" x14ac:dyDescent="0.25">
      <c r="A236" t="s">
        <v>8</v>
      </c>
      <c r="B236" t="s">
        <v>34</v>
      </c>
      <c r="C236" t="s">
        <v>51</v>
      </c>
      <c r="D236" s="5">
        <v>609</v>
      </c>
      <c r="E236" s="20">
        <v>87</v>
      </c>
      <c r="F236" s="5">
        <v>5.6</v>
      </c>
      <c r="G236" s="5">
        <v>487.2</v>
      </c>
    </row>
    <row r="237" spans="1:7" x14ac:dyDescent="0.25">
      <c r="A237" t="s">
        <v>8</v>
      </c>
      <c r="B237" t="s">
        <v>27</v>
      </c>
      <c r="C237" t="s">
        <v>53</v>
      </c>
      <c r="D237" s="5">
        <v>6370</v>
      </c>
      <c r="E237" s="20">
        <v>30</v>
      </c>
      <c r="F237" s="5">
        <v>16.73</v>
      </c>
      <c r="G237" s="5">
        <v>501.90000000000003</v>
      </c>
    </row>
    <row r="238" spans="1:7" x14ac:dyDescent="0.25">
      <c r="A238" t="s">
        <v>43</v>
      </c>
      <c r="B238" t="s">
        <v>34</v>
      </c>
      <c r="C238" t="s">
        <v>39</v>
      </c>
      <c r="D238" s="5">
        <v>5474</v>
      </c>
      <c r="E238" s="20">
        <v>168</v>
      </c>
      <c r="F238" s="5">
        <v>7.64</v>
      </c>
      <c r="G238" s="5">
        <v>1283.52</v>
      </c>
    </row>
    <row r="239" spans="1:7" x14ac:dyDescent="0.25">
      <c r="A239" t="s">
        <v>8</v>
      </c>
      <c r="B239" t="s">
        <v>22</v>
      </c>
      <c r="C239" t="s">
        <v>53</v>
      </c>
      <c r="D239" s="5">
        <v>3164</v>
      </c>
      <c r="E239" s="20">
        <v>306</v>
      </c>
      <c r="F239" s="5">
        <v>16.73</v>
      </c>
      <c r="G239" s="5">
        <v>5119.38</v>
      </c>
    </row>
    <row r="240" spans="1:7" x14ac:dyDescent="0.25">
      <c r="A240" t="s">
        <v>26</v>
      </c>
      <c r="B240" t="s">
        <v>14</v>
      </c>
      <c r="C240" t="s">
        <v>19</v>
      </c>
      <c r="D240" s="5">
        <v>1302</v>
      </c>
      <c r="E240" s="20">
        <v>402</v>
      </c>
      <c r="F240" s="5">
        <v>11.88</v>
      </c>
      <c r="G240" s="5">
        <v>4775.76</v>
      </c>
    </row>
    <row r="241" spans="1:7" x14ac:dyDescent="0.25">
      <c r="A241" t="s">
        <v>47</v>
      </c>
      <c r="B241" t="s">
        <v>9</v>
      </c>
      <c r="C241" t="s">
        <v>54</v>
      </c>
      <c r="D241" s="5">
        <v>7308</v>
      </c>
      <c r="E241" s="20">
        <v>327</v>
      </c>
      <c r="F241" s="5">
        <v>10.38</v>
      </c>
      <c r="G241" s="5">
        <v>3394.26</v>
      </c>
    </row>
    <row r="242" spans="1:7" x14ac:dyDescent="0.25">
      <c r="A242" t="s">
        <v>8</v>
      </c>
      <c r="B242" t="s">
        <v>9</v>
      </c>
      <c r="C242" t="s">
        <v>53</v>
      </c>
      <c r="D242" s="5">
        <v>6132</v>
      </c>
      <c r="E242" s="20">
        <v>93</v>
      </c>
      <c r="F242" s="5">
        <v>16.73</v>
      </c>
      <c r="G242" s="5">
        <v>1555.89</v>
      </c>
    </row>
    <row r="243" spans="1:7" x14ac:dyDescent="0.25">
      <c r="A243" t="s">
        <v>55</v>
      </c>
      <c r="B243" t="s">
        <v>14</v>
      </c>
      <c r="C243" t="s">
        <v>17</v>
      </c>
      <c r="D243" s="5">
        <v>3472</v>
      </c>
      <c r="E243" s="20">
        <v>96</v>
      </c>
      <c r="F243" s="5">
        <v>11.7</v>
      </c>
      <c r="G243" s="5">
        <v>1123.1999999999998</v>
      </c>
    </row>
    <row r="244" spans="1:7" x14ac:dyDescent="0.25">
      <c r="A244" t="s">
        <v>13</v>
      </c>
      <c r="B244" t="s">
        <v>27</v>
      </c>
      <c r="C244" t="s">
        <v>23</v>
      </c>
      <c r="D244" s="5">
        <v>9660</v>
      </c>
      <c r="E244" s="20">
        <v>27</v>
      </c>
      <c r="F244" s="5">
        <v>6.47</v>
      </c>
      <c r="G244" s="5">
        <v>174.69</v>
      </c>
    </row>
    <row r="245" spans="1:7" x14ac:dyDescent="0.25">
      <c r="A245" t="s">
        <v>18</v>
      </c>
      <c r="B245" t="s">
        <v>34</v>
      </c>
      <c r="C245" t="s">
        <v>51</v>
      </c>
      <c r="D245" s="5">
        <v>2436</v>
      </c>
      <c r="E245" s="20">
        <v>99</v>
      </c>
      <c r="F245" s="5">
        <v>5.6</v>
      </c>
      <c r="G245" s="5">
        <v>554.4</v>
      </c>
    </row>
    <row r="246" spans="1:7" x14ac:dyDescent="0.25">
      <c r="A246" t="s">
        <v>18</v>
      </c>
      <c r="B246" t="s">
        <v>34</v>
      </c>
      <c r="C246" t="s">
        <v>31</v>
      </c>
      <c r="D246" s="5">
        <v>9506</v>
      </c>
      <c r="E246" s="20">
        <v>87</v>
      </c>
      <c r="F246" s="5">
        <v>12.37</v>
      </c>
      <c r="G246" s="5">
        <v>1076.1899999999998</v>
      </c>
    </row>
    <row r="247" spans="1:7" x14ac:dyDescent="0.25">
      <c r="A247" t="s">
        <v>55</v>
      </c>
      <c r="B247" t="s">
        <v>9</v>
      </c>
      <c r="C247" t="s">
        <v>45</v>
      </c>
      <c r="D247" s="5">
        <v>245</v>
      </c>
      <c r="E247" s="20">
        <v>288</v>
      </c>
      <c r="F247" s="5">
        <v>9</v>
      </c>
      <c r="G247" s="5">
        <v>2592</v>
      </c>
    </row>
    <row r="248" spans="1:7" x14ac:dyDescent="0.25">
      <c r="A248" t="s">
        <v>13</v>
      </c>
      <c r="B248" t="s">
        <v>14</v>
      </c>
      <c r="C248" t="s">
        <v>42</v>
      </c>
      <c r="D248" s="5">
        <v>2702</v>
      </c>
      <c r="E248" s="20">
        <v>363</v>
      </c>
      <c r="F248" s="5">
        <v>10.62</v>
      </c>
      <c r="G248" s="5">
        <v>3855.0599999999995</v>
      </c>
    </row>
    <row r="249" spans="1:7" x14ac:dyDescent="0.25">
      <c r="A249" t="s">
        <v>55</v>
      </c>
      <c r="B249" t="s">
        <v>50</v>
      </c>
      <c r="C249" t="s">
        <v>33</v>
      </c>
      <c r="D249" s="5">
        <v>700</v>
      </c>
      <c r="E249" s="20">
        <v>87</v>
      </c>
      <c r="F249" s="5">
        <v>3.11</v>
      </c>
      <c r="G249" s="5">
        <v>270.57</v>
      </c>
    </row>
    <row r="250" spans="1:7" x14ac:dyDescent="0.25">
      <c r="A250" t="s">
        <v>26</v>
      </c>
      <c r="B250" t="s">
        <v>50</v>
      </c>
      <c r="C250" t="s">
        <v>33</v>
      </c>
      <c r="D250" s="5">
        <v>3759</v>
      </c>
      <c r="E250" s="20">
        <v>150</v>
      </c>
      <c r="F250" s="5">
        <v>3.11</v>
      </c>
      <c r="G250" s="5">
        <v>466.5</v>
      </c>
    </row>
    <row r="251" spans="1:7" x14ac:dyDescent="0.25">
      <c r="A251" t="s">
        <v>46</v>
      </c>
      <c r="B251" t="s">
        <v>14</v>
      </c>
      <c r="C251" t="s">
        <v>33</v>
      </c>
      <c r="D251" s="5">
        <v>1589</v>
      </c>
      <c r="E251" s="20">
        <v>303</v>
      </c>
      <c r="F251" s="5">
        <v>3.11</v>
      </c>
      <c r="G251" s="5">
        <v>942.32999999999993</v>
      </c>
    </row>
    <row r="252" spans="1:7" x14ac:dyDescent="0.25">
      <c r="A252" t="s">
        <v>40</v>
      </c>
      <c r="B252" t="s">
        <v>14</v>
      </c>
      <c r="C252" t="s">
        <v>54</v>
      </c>
      <c r="D252" s="5">
        <v>5194</v>
      </c>
      <c r="E252" s="20">
        <v>288</v>
      </c>
      <c r="F252" s="5">
        <v>10.38</v>
      </c>
      <c r="G252" s="5">
        <v>2989.44</v>
      </c>
    </row>
    <row r="253" spans="1:7" x14ac:dyDescent="0.25">
      <c r="A253" t="s">
        <v>55</v>
      </c>
      <c r="B253" t="s">
        <v>22</v>
      </c>
      <c r="C253" t="s">
        <v>12</v>
      </c>
      <c r="D253" s="5">
        <v>945</v>
      </c>
      <c r="E253" s="20">
        <v>75</v>
      </c>
      <c r="F253" s="5">
        <v>9.33</v>
      </c>
      <c r="G253" s="5">
        <v>699.75</v>
      </c>
    </row>
    <row r="254" spans="1:7" x14ac:dyDescent="0.25">
      <c r="A254" t="s">
        <v>8</v>
      </c>
      <c r="B254" t="s">
        <v>34</v>
      </c>
      <c r="C254" t="s">
        <v>35</v>
      </c>
      <c r="D254" s="5">
        <v>1988</v>
      </c>
      <c r="E254" s="20">
        <v>39</v>
      </c>
      <c r="F254" s="5">
        <v>5.79</v>
      </c>
      <c r="G254" s="5">
        <v>225.81</v>
      </c>
    </row>
    <row r="255" spans="1:7" x14ac:dyDescent="0.25">
      <c r="A255" t="s">
        <v>26</v>
      </c>
      <c r="B255" t="s">
        <v>50</v>
      </c>
      <c r="C255" t="s">
        <v>15</v>
      </c>
      <c r="D255" s="5">
        <v>6734</v>
      </c>
      <c r="E255" s="20">
        <v>123</v>
      </c>
      <c r="F255" s="5">
        <v>8.65</v>
      </c>
      <c r="G255" s="5">
        <v>1063.95</v>
      </c>
    </row>
    <row r="256" spans="1:7" x14ac:dyDescent="0.25">
      <c r="A256" t="s">
        <v>8</v>
      </c>
      <c r="B256" t="s">
        <v>22</v>
      </c>
      <c r="C256" t="s">
        <v>19</v>
      </c>
      <c r="D256" s="5">
        <v>217</v>
      </c>
      <c r="E256" s="20">
        <v>36</v>
      </c>
      <c r="F256" s="5">
        <v>11.88</v>
      </c>
      <c r="G256" s="5">
        <v>427.68</v>
      </c>
    </row>
    <row r="257" spans="1:7" x14ac:dyDescent="0.25">
      <c r="A257" t="s">
        <v>43</v>
      </c>
      <c r="B257" t="s">
        <v>50</v>
      </c>
      <c r="C257" t="s">
        <v>37</v>
      </c>
      <c r="D257" s="5">
        <v>6279</v>
      </c>
      <c r="E257" s="20">
        <v>237</v>
      </c>
      <c r="F257" s="5">
        <v>9.77</v>
      </c>
      <c r="G257" s="5">
        <v>2315.4899999999998</v>
      </c>
    </row>
    <row r="258" spans="1:7" x14ac:dyDescent="0.25">
      <c r="A258" t="s">
        <v>8</v>
      </c>
      <c r="B258" t="s">
        <v>22</v>
      </c>
      <c r="C258" t="s">
        <v>12</v>
      </c>
      <c r="D258" s="5">
        <v>4424</v>
      </c>
      <c r="E258" s="20">
        <v>201</v>
      </c>
      <c r="F258" s="5">
        <v>9.33</v>
      </c>
      <c r="G258" s="5">
        <v>1875.33</v>
      </c>
    </row>
    <row r="259" spans="1:7" x14ac:dyDescent="0.25">
      <c r="A259" t="s">
        <v>46</v>
      </c>
      <c r="B259" t="s">
        <v>22</v>
      </c>
      <c r="C259" t="s">
        <v>33</v>
      </c>
      <c r="D259" s="5">
        <v>189</v>
      </c>
      <c r="E259" s="20">
        <v>48</v>
      </c>
      <c r="F259" s="5">
        <v>3.11</v>
      </c>
      <c r="G259" s="5">
        <v>149.28</v>
      </c>
    </row>
    <row r="260" spans="1:7" x14ac:dyDescent="0.25">
      <c r="A260" t="s">
        <v>43</v>
      </c>
      <c r="B260" t="s">
        <v>14</v>
      </c>
      <c r="C260" t="s">
        <v>37</v>
      </c>
      <c r="D260" s="5">
        <v>490</v>
      </c>
      <c r="E260" s="20">
        <v>84</v>
      </c>
      <c r="F260" s="5">
        <v>9.77</v>
      </c>
      <c r="G260" s="5">
        <v>820.68</v>
      </c>
    </row>
    <row r="261" spans="1:7" x14ac:dyDescent="0.25">
      <c r="A261" t="s">
        <v>13</v>
      </c>
      <c r="B261" t="s">
        <v>9</v>
      </c>
      <c r="C261" t="s">
        <v>45</v>
      </c>
      <c r="D261" s="5">
        <v>434</v>
      </c>
      <c r="E261" s="20">
        <v>87</v>
      </c>
      <c r="F261" s="5">
        <v>9</v>
      </c>
      <c r="G261" s="5">
        <v>783</v>
      </c>
    </row>
    <row r="262" spans="1:7" x14ac:dyDescent="0.25">
      <c r="A262" t="s">
        <v>40</v>
      </c>
      <c r="B262" t="s">
        <v>34</v>
      </c>
      <c r="C262" t="s">
        <v>10</v>
      </c>
      <c r="D262" s="5">
        <v>10129</v>
      </c>
      <c r="E262" s="20">
        <v>312</v>
      </c>
      <c r="F262" s="5">
        <v>14.49</v>
      </c>
      <c r="G262" s="5">
        <v>4520.88</v>
      </c>
    </row>
    <row r="263" spans="1:7" x14ac:dyDescent="0.25">
      <c r="A263" t="s">
        <v>47</v>
      </c>
      <c r="B263" t="s">
        <v>27</v>
      </c>
      <c r="C263" t="s">
        <v>54</v>
      </c>
      <c r="D263" s="5">
        <v>1652</v>
      </c>
      <c r="E263" s="20">
        <v>102</v>
      </c>
      <c r="F263" s="5">
        <v>10.38</v>
      </c>
      <c r="G263" s="5">
        <v>1058.76</v>
      </c>
    </row>
    <row r="264" spans="1:7" x14ac:dyDescent="0.25">
      <c r="A264" t="s">
        <v>13</v>
      </c>
      <c r="B264" t="s">
        <v>34</v>
      </c>
      <c r="C264" t="s">
        <v>45</v>
      </c>
      <c r="D264" s="5">
        <v>6433</v>
      </c>
      <c r="E264" s="20">
        <v>78</v>
      </c>
      <c r="F264" s="5">
        <v>9</v>
      </c>
      <c r="G264" s="5">
        <v>702</v>
      </c>
    </row>
    <row r="265" spans="1:7" x14ac:dyDescent="0.25">
      <c r="A265" t="s">
        <v>47</v>
      </c>
      <c r="B265" t="s">
        <v>50</v>
      </c>
      <c r="C265" t="s">
        <v>48</v>
      </c>
      <c r="D265" s="5">
        <v>2212</v>
      </c>
      <c r="E265" s="20">
        <v>117</v>
      </c>
      <c r="F265" s="5">
        <v>6.49</v>
      </c>
      <c r="G265" s="5">
        <v>759.33</v>
      </c>
    </row>
    <row r="266" spans="1:7" x14ac:dyDescent="0.25">
      <c r="A266" t="s">
        <v>21</v>
      </c>
      <c r="B266" t="s">
        <v>14</v>
      </c>
      <c r="C266" t="s">
        <v>39</v>
      </c>
      <c r="D266" s="5">
        <v>609</v>
      </c>
      <c r="E266" s="20">
        <v>99</v>
      </c>
      <c r="F266" s="5">
        <v>7.64</v>
      </c>
      <c r="G266" s="5">
        <v>756.36</v>
      </c>
    </row>
    <row r="267" spans="1:7" x14ac:dyDescent="0.25">
      <c r="A267" t="s">
        <v>8</v>
      </c>
      <c r="B267" t="s">
        <v>14</v>
      </c>
      <c r="C267" t="s">
        <v>49</v>
      </c>
      <c r="D267" s="5">
        <v>1638</v>
      </c>
      <c r="E267" s="20">
        <v>48</v>
      </c>
      <c r="F267" s="5">
        <v>4.97</v>
      </c>
      <c r="G267" s="5">
        <v>238.56</v>
      </c>
    </row>
    <row r="268" spans="1:7" x14ac:dyDescent="0.25">
      <c r="A268" t="s">
        <v>40</v>
      </c>
      <c r="B268" t="s">
        <v>50</v>
      </c>
      <c r="C268" t="s">
        <v>25</v>
      </c>
      <c r="D268" s="5">
        <v>3829</v>
      </c>
      <c r="E268" s="20">
        <v>24</v>
      </c>
      <c r="F268" s="5">
        <v>11.73</v>
      </c>
      <c r="G268" s="5">
        <v>281.52</v>
      </c>
    </row>
    <row r="269" spans="1:7" x14ac:dyDescent="0.25">
      <c r="A269" t="s">
        <v>8</v>
      </c>
      <c r="B269" t="s">
        <v>27</v>
      </c>
      <c r="C269" t="s">
        <v>25</v>
      </c>
      <c r="D269" s="5">
        <v>5775</v>
      </c>
      <c r="E269" s="20">
        <v>42</v>
      </c>
      <c r="F269" s="5">
        <v>11.73</v>
      </c>
      <c r="G269" s="5">
        <v>492.66</v>
      </c>
    </row>
    <row r="270" spans="1:7" x14ac:dyDescent="0.25">
      <c r="A270" t="s">
        <v>26</v>
      </c>
      <c r="B270" t="s">
        <v>14</v>
      </c>
      <c r="C270" t="s">
        <v>42</v>
      </c>
      <c r="D270" s="5">
        <v>1071</v>
      </c>
      <c r="E270" s="20">
        <v>270</v>
      </c>
      <c r="F270" s="5">
        <v>10.62</v>
      </c>
      <c r="G270" s="5">
        <v>2867.3999999999996</v>
      </c>
    </row>
    <row r="271" spans="1:7" x14ac:dyDescent="0.25">
      <c r="A271" t="s">
        <v>13</v>
      </c>
      <c r="B271" t="s">
        <v>22</v>
      </c>
      <c r="C271" t="s">
        <v>48</v>
      </c>
      <c r="D271" s="5">
        <v>5019</v>
      </c>
      <c r="E271" s="20">
        <v>150</v>
      </c>
      <c r="F271" s="5">
        <v>6.49</v>
      </c>
      <c r="G271" s="5">
        <v>973.5</v>
      </c>
    </row>
    <row r="272" spans="1:7" x14ac:dyDescent="0.25">
      <c r="A272" t="s">
        <v>46</v>
      </c>
      <c r="B272" t="s">
        <v>9</v>
      </c>
      <c r="C272" t="s">
        <v>25</v>
      </c>
      <c r="D272" s="5">
        <v>2863</v>
      </c>
      <c r="E272" s="20">
        <v>42</v>
      </c>
      <c r="F272" s="5">
        <v>11.73</v>
      </c>
      <c r="G272" s="5">
        <v>492.66</v>
      </c>
    </row>
    <row r="273" spans="1:7" x14ac:dyDescent="0.25">
      <c r="A273" t="s">
        <v>8</v>
      </c>
      <c r="B273" t="s">
        <v>14</v>
      </c>
      <c r="C273" t="s">
        <v>52</v>
      </c>
      <c r="D273" s="5">
        <v>1617</v>
      </c>
      <c r="E273" s="20">
        <v>126</v>
      </c>
      <c r="F273" s="5">
        <v>7.16</v>
      </c>
      <c r="G273" s="5">
        <v>902.16</v>
      </c>
    </row>
    <row r="274" spans="1:7" x14ac:dyDescent="0.25">
      <c r="A274" t="s">
        <v>26</v>
      </c>
      <c r="B274" t="s">
        <v>9</v>
      </c>
      <c r="C274" t="s">
        <v>51</v>
      </c>
      <c r="D274" s="5">
        <v>6818</v>
      </c>
      <c r="E274" s="20">
        <v>6</v>
      </c>
      <c r="F274" s="5">
        <v>5.6</v>
      </c>
      <c r="G274" s="5">
        <v>33.599999999999994</v>
      </c>
    </row>
    <row r="275" spans="1:7" x14ac:dyDescent="0.25">
      <c r="A275" t="s">
        <v>47</v>
      </c>
      <c r="B275" t="s">
        <v>14</v>
      </c>
      <c r="C275" t="s">
        <v>25</v>
      </c>
      <c r="D275" s="5">
        <v>6657</v>
      </c>
      <c r="E275" s="20">
        <v>276</v>
      </c>
      <c r="F275" s="5">
        <v>11.73</v>
      </c>
      <c r="G275" s="5">
        <v>3237.48</v>
      </c>
    </row>
    <row r="276" spans="1:7" x14ac:dyDescent="0.25">
      <c r="A276" t="s">
        <v>47</v>
      </c>
      <c r="B276" t="s">
        <v>50</v>
      </c>
      <c r="C276" t="s">
        <v>33</v>
      </c>
      <c r="D276" s="5">
        <v>2919</v>
      </c>
      <c r="E276" s="20">
        <v>93</v>
      </c>
      <c r="F276" s="5">
        <v>3.11</v>
      </c>
      <c r="G276" s="5">
        <v>289.22999999999996</v>
      </c>
    </row>
    <row r="277" spans="1:7" x14ac:dyDescent="0.25">
      <c r="A277" t="s">
        <v>46</v>
      </c>
      <c r="B277" t="s">
        <v>22</v>
      </c>
      <c r="C277" t="s">
        <v>35</v>
      </c>
      <c r="D277" s="5">
        <v>3094</v>
      </c>
      <c r="E277" s="20">
        <v>246</v>
      </c>
      <c r="F277" s="5">
        <v>5.79</v>
      </c>
      <c r="G277" s="5">
        <v>1424.34</v>
      </c>
    </row>
    <row r="278" spans="1:7" x14ac:dyDescent="0.25">
      <c r="A278" t="s">
        <v>26</v>
      </c>
      <c r="B278" t="s">
        <v>27</v>
      </c>
      <c r="C278" t="s">
        <v>49</v>
      </c>
      <c r="D278" s="5">
        <v>2989</v>
      </c>
      <c r="E278" s="20">
        <v>3</v>
      </c>
      <c r="F278" s="5">
        <v>4.97</v>
      </c>
      <c r="G278" s="5">
        <v>14.91</v>
      </c>
    </row>
    <row r="279" spans="1:7" x14ac:dyDescent="0.25">
      <c r="A279" t="s">
        <v>13</v>
      </c>
      <c r="B279" t="s">
        <v>34</v>
      </c>
      <c r="C279" t="s">
        <v>53</v>
      </c>
      <c r="D279" s="5">
        <v>2268</v>
      </c>
      <c r="E279" s="20">
        <v>63</v>
      </c>
      <c r="F279" s="5">
        <v>16.73</v>
      </c>
      <c r="G279" s="5">
        <v>1053.99</v>
      </c>
    </row>
    <row r="280" spans="1:7" x14ac:dyDescent="0.25">
      <c r="A280" t="s">
        <v>43</v>
      </c>
      <c r="B280" t="s">
        <v>14</v>
      </c>
      <c r="C280" t="s">
        <v>35</v>
      </c>
      <c r="D280" s="5">
        <v>4753</v>
      </c>
      <c r="E280" s="20">
        <v>246</v>
      </c>
      <c r="F280" s="5">
        <v>5.79</v>
      </c>
      <c r="G280" s="5">
        <v>1424.34</v>
      </c>
    </row>
    <row r="281" spans="1:7" x14ac:dyDescent="0.25">
      <c r="A281" t="s">
        <v>46</v>
      </c>
      <c r="B281" t="s">
        <v>50</v>
      </c>
      <c r="C281" t="s">
        <v>39</v>
      </c>
      <c r="D281" s="5">
        <v>7511</v>
      </c>
      <c r="E281" s="20">
        <v>120</v>
      </c>
      <c r="F281" s="5">
        <v>7.64</v>
      </c>
      <c r="G281" s="5">
        <v>916.8</v>
      </c>
    </row>
    <row r="282" spans="1:7" x14ac:dyDescent="0.25">
      <c r="A282" t="s">
        <v>46</v>
      </c>
      <c r="B282" t="s">
        <v>34</v>
      </c>
      <c r="C282" t="s">
        <v>35</v>
      </c>
      <c r="D282" s="5">
        <v>4326</v>
      </c>
      <c r="E282" s="20">
        <v>348</v>
      </c>
      <c r="F282" s="5">
        <v>5.79</v>
      </c>
      <c r="G282" s="5">
        <v>2014.92</v>
      </c>
    </row>
    <row r="283" spans="1:7" x14ac:dyDescent="0.25">
      <c r="A283" t="s">
        <v>21</v>
      </c>
      <c r="B283" t="s">
        <v>50</v>
      </c>
      <c r="C283" t="s">
        <v>48</v>
      </c>
      <c r="D283" s="5">
        <v>4935</v>
      </c>
      <c r="E283" s="20">
        <v>126</v>
      </c>
      <c r="F283" s="5">
        <v>6.49</v>
      </c>
      <c r="G283" s="5">
        <v>817.74</v>
      </c>
    </row>
    <row r="284" spans="1:7" x14ac:dyDescent="0.25">
      <c r="A284" t="s">
        <v>26</v>
      </c>
      <c r="B284" t="s">
        <v>14</v>
      </c>
      <c r="C284" t="s">
        <v>10</v>
      </c>
      <c r="D284" s="5">
        <v>4781</v>
      </c>
      <c r="E284" s="20">
        <v>123</v>
      </c>
      <c r="F284" s="5">
        <v>14.49</v>
      </c>
      <c r="G284" s="5">
        <v>1782.27</v>
      </c>
    </row>
    <row r="285" spans="1:7" x14ac:dyDescent="0.25">
      <c r="A285" t="s">
        <v>43</v>
      </c>
      <c r="B285" t="s">
        <v>34</v>
      </c>
      <c r="C285" t="s">
        <v>28</v>
      </c>
      <c r="D285" s="5">
        <v>7483</v>
      </c>
      <c r="E285" s="20">
        <v>45</v>
      </c>
      <c r="F285" s="5">
        <v>13.15</v>
      </c>
      <c r="G285" s="5">
        <v>591.75</v>
      </c>
    </row>
    <row r="286" spans="1:7" x14ac:dyDescent="0.25">
      <c r="A286" t="s">
        <v>55</v>
      </c>
      <c r="B286" t="s">
        <v>34</v>
      </c>
      <c r="C286" t="s">
        <v>19</v>
      </c>
      <c r="D286" s="5">
        <v>6860</v>
      </c>
      <c r="E286" s="20">
        <v>126</v>
      </c>
      <c r="F286" s="5">
        <v>11.88</v>
      </c>
      <c r="G286" s="5">
        <v>1496.88</v>
      </c>
    </row>
    <row r="287" spans="1:7" x14ac:dyDescent="0.25">
      <c r="A287" t="s">
        <v>8</v>
      </c>
      <c r="B287" t="s">
        <v>9</v>
      </c>
      <c r="C287" t="s">
        <v>52</v>
      </c>
      <c r="D287" s="5">
        <v>9002</v>
      </c>
      <c r="E287" s="20">
        <v>72</v>
      </c>
      <c r="F287" s="5">
        <v>7.16</v>
      </c>
      <c r="G287" s="5">
        <v>515.52</v>
      </c>
    </row>
    <row r="288" spans="1:7" x14ac:dyDescent="0.25">
      <c r="A288" t="s">
        <v>26</v>
      </c>
      <c r="B288" t="s">
        <v>22</v>
      </c>
      <c r="C288" t="s">
        <v>52</v>
      </c>
      <c r="D288" s="5">
        <v>1400</v>
      </c>
      <c r="E288" s="20">
        <v>135</v>
      </c>
      <c r="F288" s="5">
        <v>7.16</v>
      </c>
      <c r="G288" s="5">
        <v>966.6</v>
      </c>
    </row>
    <row r="289" spans="1:7" x14ac:dyDescent="0.25">
      <c r="A289" t="s">
        <v>55</v>
      </c>
      <c r="B289" t="s">
        <v>50</v>
      </c>
      <c r="C289" t="s">
        <v>37</v>
      </c>
      <c r="D289" s="5">
        <v>4053</v>
      </c>
      <c r="E289" s="20">
        <v>24</v>
      </c>
      <c r="F289" s="5">
        <v>9.77</v>
      </c>
      <c r="G289" s="5">
        <v>234.48</v>
      </c>
    </row>
    <row r="290" spans="1:7" x14ac:dyDescent="0.25">
      <c r="A290" t="s">
        <v>40</v>
      </c>
      <c r="B290" t="s">
        <v>22</v>
      </c>
      <c r="C290" t="s">
        <v>35</v>
      </c>
      <c r="D290" s="5">
        <v>2149</v>
      </c>
      <c r="E290" s="20">
        <v>117</v>
      </c>
      <c r="F290" s="5">
        <v>5.79</v>
      </c>
      <c r="G290" s="5">
        <v>677.43</v>
      </c>
    </row>
    <row r="291" spans="1:7" x14ac:dyDescent="0.25">
      <c r="A291" t="s">
        <v>47</v>
      </c>
      <c r="B291" t="s">
        <v>27</v>
      </c>
      <c r="C291" t="s">
        <v>52</v>
      </c>
      <c r="D291" s="5">
        <v>3640</v>
      </c>
      <c r="E291" s="20">
        <v>51</v>
      </c>
      <c r="F291" s="5">
        <v>7.16</v>
      </c>
      <c r="G291" s="5">
        <v>365.16</v>
      </c>
    </row>
    <row r="292" spans="1:7" x14ac:dyDescent="0.25">
      <c r="A292" t="s">
        <v>46</v>
      </c>
      <c r="B292" t="s">
        <v>27</v>
      </c>
      <c r="C292" t="s">
        <v>48</v>
      </c>
      <c r="D292" s="5">
        <v>630</v>
      </c>
      <c r="E292" s="20">
        <v>36</v>
      </c>
      <c r="F292" s="5">
        <v>6.49</v>
      </c>
      <c r="G292" s="5">
        <v>233.64000000000001</v>
      </c>
    </row>
    <row r="293" spans="1:7" x14ac:dyDescent="0.25">
      <c r="A293" t="s">
        <v>18</v>
      </c>
      <c r="B293" t="s">
        <v>14</v>
      </c>
      <c r="C293" t="s">
        <v>53</v>
      </c>
      <c r="D293" s="5">
        <v>2429</v>
      </c>
      <c r="E293" s="20">
        <v>144</v>
      </c>
      <c r="F293" s="5">
        <v>16.73</v>
      </c>
      <c r="G293" s="5">
        <v>2409.12</v>
      </c>
    </row>
    <row r="294" spans="1:7" x14ac:dyDescent="0.25">
      <c r="A294" t="s">
        <v>18</v>
      </c>
      <c r="B294" t="s">
        <v>22</v>
      </c>
      <c r="C294" t="s">
        <v>28</v>
      </c>
      <c r="D294" s="5">
        <v>2142</v>
      </c>
      <c r="E294" s="20">
        <v>114</v>
      </c>
      <c r="F294" s="5">
        <v>13.15</v>
      </c>
      <c r="G294" s="5">
        <v>1499.1000000000001</v>
      </c>
    </row>
    <row r="295" spans="1:7" x14ac:dyDescent="0.25">
      <c r="A295" t="s">
        <v>40</v>
      </c>
      <c r="B295" t="s">
        <v>9</v>
      </c>
      <c r="C295" t="s">
        <v>10</v>
      </c>
      <c r="D295" s="5">
        <v>6454</v>
      </c>
      <c r="E295" s="20">
        <v>54</v>
      </c>
      <c r="F295" s="5">
        <v>14.49</v>
      </c>
      <c r="G295" s="5">
        <v>782.46</v>
      </c>
    </row>
    <row r="296" spans="1:7" x14ac:dyDescent="0.25">
      <c r="A296" t="s">
        <v>40</v>
      </c>
      <c r="B296" t="s">
        <v>9</v>
      </c>
      <c r="C296" t="s">
        <v>30</v>
      </c>
      <c r="D296" s="5">
        <v>4487</v>
      </c>
      <c r="E296" s="20">
        <v>333</v>
      </c>
      <c r="F296" s="5">
        <v>8.7899999999999991</v>
      </c>
      <c r="G296" s="5">
        <v>2927.0699999999997</v>
      </c>
    </row>
    <row r="297" spans="1:7" x14ac:dyDescent="0.25">
      <c r="A297" t="s">
        <v>47</v>
      </c>
      <c r="B297" t="s">
        <v>9</v>
      </c>
      <c r="C297" t="s">
        <v>19</v>
      </c>
      <c r="D297" s="5">
        <v>938</v>
      </c>
      <c r="E297" s="20">
        <v>366</v>
      </c>
      <c r="F297" s="5">
        <v>11.88</v>
      </c>
      <c r="G297" s="5">
        <v>4348.08</v>
      </c>
    </row>
    <row r="298" spans="1:7" x14ac:dyDescent="0.25">
      <c r="A298" t="s">
        <v>47</v>
      </c>
      <c r="B298" t="s">
        <v>34</v>
      </c>
      <c r="C298" t="s">
        <v>51</v>
      </c>
      <c r="D298" s="5">
        <v>8841</v>
      </c>
      <c r="E298" s="20">
        <v>303</v>
      </c>
      <c r="F298" s="5">
        <v>5.6</v>
      </c>
      <c r="G298" s="5">
        <v>1696.8</v>
      </c>
    </row>
    <row r="299" spans="1:7" x14ac:dyDescent="0.25">
      <c r="A299" t="s">
        <v>46</v>
      </c>
      <c r="B299" t="s">
        <v>27</v>
      </c>
      <c r="C299" t="s">
        <v>31</v>
      </c>
      <c r="D299" s="5">
        <v>4018</v>
      </c>
      <c r="E299" s="20">
        <v>126</v>
      </c>
      <c r="F299" s="5">
        <v>12.37</v>
      </c>
      <c r="G299" s="5">
        <v>1558.62</v>
      </c>
    </row>
    <row r="300" spans="1:7" x14ac:dyDescent="0.25">
      <c r="A300" t="s">
        <v>21</v>
      </c>
      <c r="B300" t="s">
        <v>9</v>
      </c>
      <c r="C300" t="s">
        <v>25</v>
      </c>
      <c r="D300" s="5">
        <v>714</v>
      </c>
      <c r="E300" s="20">
        <v>231</v>
      </c>
      <c r="F300" s="5">
        <v>11.73</v>
      </c>
      <c r="G300" s="5">
        <v>2709.63</v>
      </c>
    </row>
    <row r="301" spans="1:7" x14ac:dyDescent="0.25">
      <c r="A301" t="s">
        <v>18</v>
      </c>
      <c r="B301" t="s">
        <v>34</v>
      </c>
      <c r="C301" t="s">
        <v>28</v>
      </c>
      <c r="D301" s="5">
        <v>3850</v>
      </c>
      <c r="E301" s="20">
        <v>102</v>
      </c>
      <c r="F301" s="5">
        <v>13.15</v>
      </c>
      <c r="G301" s="5">
        <v>1341.3</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A7ED2-DF9B-4A77-B736-964FA93907C3}">
  <dimension ref="A1:V21"/>
  <sheetViews>
    <sheetView workbookViewId="0">
      <selection activeCell="F14" sqref="F14"/>
    </sheetView>
  </sheetViews>
  <sheetFormatPr defaultRowHeight="15" x14ac:dyDescent="0.25"/>
  <cols>
    <col min="2" max="2" width="21.140625" bestFit="1" customWidth="1"/>
    <col min="3" max="3" width="16.140625" bestFit="1" customWidth="1"/>
    <col min="4" max="4" width="20.140625" customWidth="1"/>
    <col min="8" max="8" width="22.5703125" bestFit="1" customWidth="1"/>
    <col min="9" max="9" width="20.7109375" style="13" customWidth="1"/>
    <col min="10" max="10" width="22" style="13" customWidth="1"/>
    <col min="14" max="14" width="19.5703125" customWidth="1"/>
    <col min="15" max="15" width="17.85546875" bestFit="1" customWidth="1"/>
  </cols>
  <sheetData>
    <row r="1" spans="1:22" x14ac:dyDescent="0.25">
      <c r="A1" s="57" t="s">
        <v>89</v>
      </c>
      <c r="B1" s="58"/>
      <c r="C1" s="58"/>
      <c r="D1" s="58"/>
      <c r="E1" s="58"/>
      <c r="F1" s="58"/>
      <c r="G1" s="58"/>
      <c r="H1" s="58"/>
      <c r="I1" s="58"/>
      <c r="J1" s="58"/>
      <c r="K1" s="58"/>
      <c r="L1" s="58"/>
      <c r="M1" s="58"/>
      <c r="N1" s="58"/>
      <c r="O1" s="58"/>
      <c r="P1" s="58"/>
      <c r="Q1" s="58"/>
      <c r="R1" s="58"/>
      <c r="S1" s="58"/>
      <c r="T1" s="58"/>
      <c r="U1" s="58"/>
      <c r="V1" s="58"/>
    </row>
    <row r="2" spans="1:22" x14ac:dyDescent="0.25">
      <c r="A2" s="58"/>
      <c r="B2" s="58"/>
      <c r="C2" s="58"/>
      <c r="D2" s="58"/>
      <c r="E2" s="58"/>
      <c r="F2" s="58"/>
      <c r="G2" s="58"/>
      <c r="H2" s="58"/>
      <c r="I2" s="58"/>
      <c r="J2" s="58"/>
      <c r="K2" s="58"/>
      <c r="L2" s="58"/>
      <c r="M2" s="58"/>
      <c r="N2" s="58"/>
      <c r="O2" s="58"/>
      <c r="P2" s="58"/>
      <c r="Q2" s="58"/>
      <c r="R2" s="58"/>
      <c r="S2" s="58"/>
      <c r="T2" s="58"/>
      <c r="U2" s="58"/>
      <c r="V2" s="58"/>
    </row>
    <row r="3" spans="1:22" x14ac:dyDescent="0.25">
      <c r="A3" s="58"/>
      <c r="B3" s="58"/>
      <c r="C3" s="58"/>
      <c r="D3" s="58"/>
      <c r="E3" s="58"/>
      <c r="F3" s="58"/>
      <c r="G3" s="58"/>
      <c r="H3" s="58"/>
      <c r="I3" s="58"/>
      <c r="J3" s="58"/>
      <c r="K3" s="58"/>
      <c r="L3" s="58"/>
      <c r="M3" s="58"/>
      <c r="N3" s="58"/>
      <c r="O3" s="58"/>
      <c r="P3" s="58"/>
      <c r="Q3" s="58"/>
      <c r="R3" s="58"/>
      <c r="S3" s="58"/>
      <c r="T3" s="58"/>
      <c r="U3" s="58"/>
      <c r="V3" s="58"/>
    </row>
    <row r="6" spans="1:22" ht="21" x14ac:dyDescent="0.35">
      <c r="B6" s="82" t="s">
        <v>86</v>
      </c>
      <c r="C6" s="51" t="s">
        <v>14</v>
      </c>
      <c r="O6" s="18" t="s">
        <v>50</v>
      </c>
    </row>
    <row r="7" spans="1:22" ht="21" x14ac:dyDescent="0.35">
      <c r="O7" s="18" t="s">
        <v>22</v>
      </c>
    </row>
    <row r="8" spans="1:22" ht="21" x14ac:dyDescent="0.35">
      <c r="B8" s="68" t="s">
        <v>87</v>
      </c>
      <c r="C8" s="69"/>
      <c r="D8" s="69"/>
      <c r="E8" s="69"/>
      <c r="F8" s="69"/>
      <c r="G8" s="14"/>
      <c r="H8" s="70" t="s">
        <v>95</v>
      </c>
      <c r="I8" s="70"/>
      <c r="J8" s="70"/>
      <c r="K8" s="70"/>
      <c r="L8" s="70"/>
      <c r="M8" s="70"/>
      <c r="O8" s="18" t="s">
        <v>9</v>
      </c>
    </row>
    <row r="9" spans="1:22" ht="21" x14ac:dyDescent="0.35">
      <c r="B9" s="50" t="s">
        <v>88</v>
      </c>
      <c r="C9" s="50">
        <f>COUNTIF(Table3[[#All],[Geography]],'9'!C6)</f>
        <v>53</v>
      </c>
      <c r="O9" s="18" t="s">
        <v>14</v>
      </c>
    </row>
    <row r="10" spans="1:22" ht="21" x14ac:dyDescent="0.35">
      <c r="H10" s="73"/>
      <c r="I10" s="79" t="s">
        <v>56</v>
      </c>
      <c r="J10" s="79" t="s">
        <v>57</v>
      </c>
      <c r="K10" s="83">
        <v>1</v>
      </c>
      <c r="O10" s="18" t="s">
        <v>27</v>
      </c>
    </row>
    <row r="11" spans="1:22" ht="21" x14ac:dyDescent="0.35">
      <c r="B11" s="52"/>
      <c r="C11" s="52" t="s">
        <v>90</v>
      </c>
      <c r="D11" s="52" t="s">
        <v>91</v>
      </c>
      <c r="H11" s="71" t="s">
        <v>46</v>
      </c>
      <c r="I11" s="80">
        <f>SUMIFS(Table3[Amount],Table3[Sales Person],'9'!H11,Table3[Geography],'9'!C6)</f>
        <v>2142</v>
      </c>
      <c r="J11" s="81">
        <f>SUMIFS(Table3[Units],Table3[Sales Person],'9'!H11,Table3[Geography],'9'!C6)</f>
        <v>318</v>
      </c>
      <c r="K11">
        <f>IF(I11&gt;12000,1,-1)</f>
        <v>-1</v>
      </c>
      <c r="O11" s="18" t="s">
        <v>34</v>
      </c>
    </row>
    <row r="12" spans="1:22" ht="21" x14ac:dyDescent="0.35">
      <c r="B12" s="55" t="s">
        <v>92</v>
      </c>
      <c r="C12" s="74">
        <f>SUMIF(Table3[Geography],C6,Table3[Amount])</f>
        <v>189434</v>
      </c>
      <c r="D12" s="74">
        <f>AVERAGEIF(Table3[Geography],C6,Table3[Amount])</f>
        <v>3574.2264150943397</v>
      </c>
      <c r="H12" s="72" t="s">
        <v>13</v>
      </c>
      <c r="I12" s="80">
        <f>SUMIFS(Table3[Amount],Table3[Sales Person],'9'!H12,Table3[Geography],'9'!C6)</f>
        <v>25151</v>
      </c>
      <c r="J12" s="81">
        <f>SUMIFS(Table3[Units],Table3[Sales Person],'9'!H12,Table3[Geography],'9'!C6)</f>
        <v>1707</v>
      </c>
      <c r="K12">
        <f>IF(I12&gt;12000,1,-1)</f>
        <v>1</v>
      </c>
    </row>
    <row r="13" spans="1:22" ht="21" x14ac:dyDescent="0.35">
      <c r="B13" s="53" t="s">
        <v>6</v>
      </c>
      <c r="C13" s="75">
        <f>SUMIF(Table3[Geography],C6,Table3[Cost])</f>
        <v>107216.28</v>
      </c>
      <c r="D13" s="76">
        <f>AVERAGEIF(Table3[Geography],C6,Table3[Cost])</f>
        <v>2022.9486792452831</v>
      </c>
      <c r="H13" s="72" t="s">
        <v>21</v>
      </c>
      <c r="I13" s="80">
        <f>SUMIFS(Table3[Amount],Table3[Sales Person],'9'!H13,Table3[Geography],'9'!C6)</f>
        <v>15785</v>
      </c>
      <c r="J13" s="81">
        <f>SUMIFS(Table3[Units],Table3[Sales Person],'9'!H13,Table3[Geography],'9'!C6)</f>
        <v>699</v>
      </c>
      <c r="K13">
        <f t="shared" ref="K10:K20" si="0">IF(I13&gt;12000,1,-1)</f>
        <v>1</v>
      </c>
    </row>
    <row r="14" spans="1:22" ht="21" x14ac:dyDescent="0.35">
      <c r="B14" s="53" t="s">
        <v>93</v>
      </c>
      <c r="C14" s="75">
        <f>C12-C13</f>
        <v>82217.72</v>
      </c>
      <c r="D14" s="76">
        <f>D12-D13</f>
        <v>1551.2777358490566</v>
      </c>
      <c r="H14" s="71" t="s">
        <v>40</v>
      </c>
      <c r="I14" s="80">
        <f>SUMIFS(Table3[Amount],Table3[Sales Person],'9'!H14:H21,Table3[Geography],'9'!C6)</f>
        <v>28546</v>
      </c>
      <c r="J14" s="81">
        <f>SUMIFS(Table3[Units],Table3[Sales Person],'9'!H14,Table3[Geography],'9'!C6)</f>
        <v>1005</v>
      </c>
      <c r="K14">
        <f t="shared" si="0"/>
        <v>1</v>
      </c>
    </row>
    <row r="15" spans="1:22" ht="21" x14ac:dyDescent="0.35">
      <c r="B15" s="54" t="s">
        <v>94</v>
      </c>
      <c r="C15" s="77">
        <f>SUMIF(Table3[Geography],C6,Table3[Units])</f>
        <v>10158</v>
      </c>
      <c r="D15" s="78">
        <f>AVERAGEIF(Table3[Geography],C6,Table3[Units])</f>
        <v>191.66037735849056</v>
      </c>
      <c r="H15" s="71" t="s">
        <v>26</v>
      </c>
      <c r="I15" s="80">
        <f>SUMIFS(Table3[Amount],Table3[Sales Person],'9'!H15,Table3[Geography],'9'!C6)</f>
        <v>11018</v>
      </c>
      <c r="J15" s="81">
        <f>SUMIFS(Table3[Units],Table3[Sales Person],'9'!H15,Table3[Geography],'9'!C6)</f>
        <v>972</v>
      </c>
      <c r="K15">
        <f t="shared" si="0"/>
        <v>-1</v>
      </c>
    </row>
    <row r="16" spans="1:22" ht="21" x14ac:dyDescent="0.35">
      <c r="H16" s="72" t="s">
        <v>43</v>
      </c>
      <c r="I16" s="80">
        <f>SUMIFS(Table3[Amount],Table3[Sales Person],'9'!H16,Table3[Geography],'9'!C6)</f>
        <v>28273</v>
      </c>
      <c r="J16" s="81">
        <f>SUMIFS(Table3[Units],Table3[Sales Person],'9'!H16,Table3[Geography],'9'!C6)</f>
        <v>912</v>
      </c>
      <c r="K16">
        <f t="shared" si="0"/>
        <v>1</v>
      </c>
    </row>
    <row r="17" spans="6:11" ht="21" x14ac:dyDescent="0.35">
      <c r="H17" s="72" t="s">
        <v>47</v>
      </c>
      <c r="I17" s="80">
        <f>SUMIFS(Table3[Amount],Table3[Sales Person],'9'!H17,Table3[Geography],'9'!C6)</f>
        <v>16492</v>
      </c>
      <c r="J17" s="81">
        <f>SUMIFS(Table3[Units],Table3[Sales Person],'9'!H17,Table3[Geography],'9'!C6)</f>
        <v>1215</v>
      </c>
      <c r="K17">
        <f t="shared" si="0"/>
        <v>1</v>
      </c>
    </row>
    <row r="18" spans="6:11" ht="21" x14ac:dyDescent="0.35">
      <c r="H18" s="71" t="s">
        <v>18</v>
      </c>
      <c r="I18" s="80">
        <f>SUMIFS(Table3[Amount],Table3[Sales Person],'9'!H18,Table3[Geography],'9'!C6)</f>
        <v>11319</v>
      </c>
      <c r="J18" s="81">
        <f>SUMIFS(Table3[Units],Table3[Sales Person],'9'!H18,Table3[Geography],'9'!C6)</f>
        <v>693</v>
      </c>
      <c r="K18">
        <f t="shared" si="0"/>
        <v>-1</v>
      </c>
    </row>
    <row r="19" spans="6:11" ht="21" x14ac:dyDescent="0.35">
      <c r="F19" t="s">
        <v>96</v>
      </c>
      <c r="H19" s="71" t="s">
        <v>55</v>
      </c>
      <c r="I19" s="80">
        <f>SUMIFS(Table3[Amount],Table3[Sales Person],'9'!H19,Table3[Geography],'9'!C6)</f>
        <v>12383</v>
      </c>
      <c r="J19" s="81">
        <f>SUMIFS(Table3[Units],Table3[Sales Person],'9'!H19,Table3[Geography],'9'!C6)</f>
        <v>804</v>
      </c>
      <c r="K19">
        <f t="shared" si="0"/>
        <v>1</v>
      </c>
    </row>
    <row r="20" spans="6:11" ht="21" x14ac:dyDescent="0.35">
      <c r="H20" s="71" t="s">
        <v>8</v>
      </c>
      <c r="I20" s="80">
        <f>SUMIFS(Table3[Amount],Table3[Sales Person],'9'!H20,Table3[Geography],'9'!C6)</f>
        <v>38325</v>
      </c>
      <c r="J20" s="81">
        <f>SUMIFS(Table3[Units],Table3[Sales Person],'9'!H20,Table3[Geography],'9'!C6)</f>
        <v>1833</v>
      </c>
      <c r="K20">
        <f t="shared" si="0"/>
        <v>1</v>
      </c>
    </row>
    <row r="21" spans="6:11" x14ac:dyDescent="0.25">
      <c r="H21" s="41"/>
    </row>
  </sheetData>
  <sortState ref="H11:H21">
    <sortCondition ref="H11"/>
  </sortState>
  <mergeCells count="3">
    <mergeCell ref="A1:V3"/>
    <mergeCell ref="B8:F8"/>
    <mergeCell ref="H8:M8"/>
  </mergeCells>
  <conditionalFormatting sqref="I11:I20">
    <cfRule type="dataBar" priority="4">
      <dataBar>
        <cfvo type="min"/>
        <cfvo type="max"/>
        <color rgb="FF638EC6"/>
      </dataBar>
      <extLst>
        <ext xmlns:x14="http://schemas.microsoft.com/office/spreadsheetml/2009/9/main" uri="{B025F937-C7B1-47D3-B67F-A62EFF666E3E}">
          <x14:id>{51799746-47FA-4680-B4C1-190BA4667569}</x14:id>
        </ext>
      </extLst>
    </cfRule>
  </conditionalFormatting>
  <conditionalFormatting sqref="K11:K20">
    <cfRule type="iconSet" priority="3">
      <iconSet iconSet="3Symbols" showValue="0">
        <cfvo type="percent" val="0"/>
        <cfvo type="percent" val="33"/>
        <cfvo type="percent" val="67"/>
      </iconSet>
    </cfRule>
  </conditionalFormatting>
  <conditionalFormatting sqref="K10">
    <cfRule type="iconSet" priority="1">
      <iconSet iconSet="3Symbols" showValue="0">
        <cfvo type="percent" val="0"/>
        <cfvo type="percent" val="33"/>
        <cfvo type="percent" val="67"/>
      </iconSet>
    </cfRule>
  </conditionalFormatting>
  <dataValidations count="1">
    <dataValidation type="list" allowBlank="1" showInputMessage="1" showErrorMessage="1" sqref="C6" xr:uid="{81CFC3EF-65AE-4CDF-9990-5DC0E1890C75}">
      <formula1>$O$6:$O$11</formula1>
    </dataValidation>
  </dataValidations>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51799746-47FA-4680-B4C1-190BA4667569}">
            <x14:dataBar minLength="0" maxLength="100" gradient="0">
              <x14:cfvo type="autoMin"/>
              <x14:cfvo type="autoMax"/>
              <x14:negativeFillColor rgb="FFFF0000"/>
              <x14:axisColor rgb="FF000000"/>
            </x14:dataBar>
          </x14:cfRule>
          <xm:sqref>I11:I20</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6F674-197C-4230-B8DE-6115E3FB02E6}">
  <dimension ref="A1:AD28"/>
  <sheetViews>
    <sheetView workbookViewId="0">
      <selection activeCell="E9" sqref="E9"/>
    </sheetView>
  </sheetViews>
  <sheetFormatPr defaultRowHeight="15" x14ac:dyDescent="0.25"/>
  <cols>
    <col min="1" max="1" width="21.85546875" bestFit="1" customWidth="1"/>
    <col min="2" max="2" width="14.85546875" style="86" bestFit="1" customWidth="1"/>
    <col min="3" max="3" width="11.42578125" style="86" bestFit="1" customWidth="1"/>
    <col min="4" max="4" width="12.28515625" style="87" bestFit="1" customWidth="1"/>
    <col min="5" max="5" width="23.7109375" bestFit="1" customWidth="1"/>
    <col min="6" max="6" width="24.28515625" style="85" bestFit="1" customWidth="1"/>
  </cols>
  <sheetData>
    <row r="1" spans="1:30" x14ac:dyDescent="0.25">
      <c r="A1" s="84" t="s">
        <v>97</v>
      </c>
      <c r="B1" s="84"/>
      <c r="C1" s="84"/>
      <c r="D1" s="84"/>
      <c r="E1" s="84"/>
      <c r="F1" s="84"/>
      <c r="G1" s="84"/>
      <c r="H1" s="84"/>
      <c r="I1" s="84"/>
      <c r="J1" s="84"/>
      <c r="K1" s="84"/>
      <c r="L1" s="84"/>
      <c r="M1" s="84"/>
      <c r="N1" s="84"/>
      <c r="O1" s="84"/>
      <c r="P1" s="84"/>
      <c r="Q1" s="84"/>
      <c r="R1" s="84"/>
      <c r="S1" s="84"/>
      <c r="T1" s="84"/>
      <c r="U1" s="84"/>
      <c r="V1" s="84"/>
      <c r="W1" s="84"/>
      <c r="X1" s="84"/>
      <c r="Y1" s="84"/>
      <c r="Z1" s="84"/>
      <c r="AA1" s="84"/>
      <c r="AB1" s="84"/>
      <c r="AC1" s="84"/>
      <c r="AD1" s="84"/>
    </row>
    <row r="2" spans="1:30" x14ac:dyDescent="0.25">
      <c r="A2" s="84"/>
      <c r="B2" s="84"/>
      <c r="C2" s="84"/>
      <c r="D2" s="84"/>
      <c r="E2" s="84"/>
      <c r="F2" s="84"/>
      <c r="G2" s="84"/>
      <c r="H2" s="84"/>
      <c r="I2" s="84"/>
      <c r="J2" s="84"/>
      <c r="K2" s="84"/>
      <c r="L2" s="84"/>
      <c r="M2" s="84"/>
      <c r="N2" s="84"/>
      <c r="O2" s="84"/>
      <c r="P2" s="84"/>
      <c r="Q2" s="84"/>
      <c r="R2" s="84"/>
      <c r="S2" s="84"/>
      <c r="T2" s="84"/>
      <c r="U2" s="84"/>
      <c r="V2" s="84"/>
      <c r="W2" s="84"/>
      <c r="X2" s="84"/>
      <c r="Y2" s="84"/>
      <c r="Z2" s="84"/>
      <c r="AA2" s="84"/>
      <c r="AB2" s="84"/>
      <c r="AC2" s="84"/>
      <c r="AD2" s="84"/>
    </row>
    <row r="3" spans="1:30" x14ac:dyDescent="0.25">
      <c r="A3" s="84"/>
      <c r="B3" s="84"/>
      <c r="C3" s="84"/>
      <c r="D3" s="84"/>
      <c r="E3" s="84"/>
      <c r="F3" s="84"/>
      <c r="G3" s="84"/>
      <c r="H3" s="84"/>
      <c r="I3" s="84"/>
      <c r="J3" s="84"/>
      <c r="K3" s="84"/>
      <c r="L3" s="84"/>
      <c r="M3" s="84"/>
      <c r="N3" s="84"/>
      <c r="O3" s="84"/>
      <c r="P3" s="84"/>
      <c r="Q3" s="84"/>
      <c r="R3" s="84"/>
      <c r="S3" s="84"/>
      <c r="T3" s="84"/>
      <c r="U3" s="84"/>
      <c r="V3" s="84"/>
      <c r="W3" s="84"/>
      <c r="X3" s="84"/>
      <c r="Y3" s="84"/>
      <c r="Z3" s="84"/>
      <c r="AA3" s="84"/>
      <c r="AB3" s="84"/>
      <c r="AC3" s="84"/>
      <c r="AD3" s="84"/>
    </row>
    <row r="5" spans="1:30" x14ac:dyDescent="0.25">
      <c r="A5" s="26" t="s">
        <v>73</v>
      </c>
      <c r="B5" s="86" t="s">
        <v>75</v>
      </c>
      <c r="C5" s="86" t="s">
        <v>84</v>
      </c>
      <c r="D5" s="87" t="s">
        <v>76</v>
      </c>
      <c r="E5" t="s">
        <v>98</v>
      </c>
      <c r="F5" s="85" t="s">
        <v>99</v>
      </c>
    </row>
    <row r="6" spans="1:30" x14ac:dyDescent="0.25">
      <c r="A6" s="14" t="s">
        <v>19</v>
      </c>
      <c r="B6" s="86">
        <v>33551</v>
      </c>
      <c r="C6" s="86">
        <v>18604.080000000002</v>
      </c>
      <c r="D6" s="87">
        <v>1566</v>
      </c>
      <c r="E6" s="5">
        <v>14946.919999999998</v>
      </c>
      <c r="F6" s="85">
        <v>44.549849482876809</v>
      </c>
    </row>
    <row r="7" spans="1:30" x14ac:dyDescent="0.25">
      <c r="A7" s="14" t="s">
        <v>49</v>
      </c>
      <c r="B7" s="86">
        <v>35378</v>
      </c>
      <c r="C7" s="86">
        <v>5188.6799999999994</v>
      </c>
      <c r="D7" s="87">
        <v>1044</v>
      </c>
      <c r="E7" s="5">
        <v>30189.32</v>
      </c>
      <c r="F7" s="85">
        <v>85.333597150771666</v>
      </c>
    </row>
    <row r="8" spans="1:30" x14ac:dyDescent="0.25">
      <c r="A8" s="14" t="s">
        <v>45</v>
      </c>
      <c r="B8" s="86">
        <v>37772</v>
      </c>
      <c r="C8" s="86">
        <v>11772</v>
      </c>
      <c r="D8" s="87">
        <v>1308</v>
      </c>
      <c r="E8" s="5">
        <v>26000</v>
      </c>
      <c r="F8" s="85">
        <v>68.834056973419464</v>
      </c>
    </row>
    <row r="9" spans="1:30" x14ac:dyDescent="0.25">
      <c r="A9" s="14" t="s">
        <v>35</v>
      </c>
      <c r="B9" s="86">
        <v>39263</v>
      </c>
      <c r="C9" s="86">
        <v>9744.57</v>
      </c>
      <c r="D9" s="87">
        <v>1683</v>
      </c>
      <c r="E9" s="5">
        <v>29518.43</v>
      </c>
      <c r="F9" s="85">
        <v>75.181290273285285</v>
      </c>
    </row>
    <row r="10" spans="1:30" x14ac:dyDescent="0.25">
      <c r="A10" s="14" t="s">
        <v>17</v>
      </c>
      <c r="B10" s="86">
        <v>43183</v>
      </c>
      <c r="C10" s="86">
        <v>23657.399999999998</v>
      </c>
      <c r="D10" s="87">
        <v>2022</v>
      </c>
      <c r="E10" s="5">
        <v>19525.600000000002</v>
      </c>
      <c r="F10" s="85">
        <v>45.215941458444298</v>
      </c>
    </row>
    <row r="11" spans="1:30" x14ac:dyDescent="0.25">
      <c r="A11" s="14" t="s">
        <v>39</v>
      </c>
      <c r="B11" s="86">
        <v>44744</v>
      </c>
      <c r="C11" s="86">
        <v>14943.839999999998</v>
      </c>
      <c r="D11" s="87">
        <v>1956</v>
      </c>
      <c r="E11" s="5">
        <v>29800.160000000003</v>
      </c>
      <c r="F11" s="85">
        <v>66.601466118362254</v>
      </c>
    </row>
    <row r="12" spans="1:30" x14ac:dyDescent="0.25">
      <c r="A12" s="14" t="s">
        <v>12</v>
      </c>
      <c r="B12" s="86">
        <v>47271</v>
      </c>
      <c r="C12" s="86">
        <v>17549.73</v>
      </c>
      <c r="D12" s="87">
        <v>1881</v>
      </c>
      <c r="E12" s="5">
        <v>29721.27</v>
      </c>
      <c r="F12" s="85">
        <v>62.874214634765501</v>
      </c>
    </row>
    <row r="13" spans="1:30" x14ac:dyDescent="0.25">
      <c r="A13" s="14" t="s">
        <v>23</v>
      </c>
      <c r="B13" s="86">
        <v>52150</v>
      </c>
      <c r="C13" s="86">
        <v>11335.44</v>
      </c>
      <c r="D13" s="87">
        <v>1752</v>
      </c>
      <c r="E13" s="5">
        <v>40814.559999999998</v>
      </c>
      <c r="F13" s="85">
        <v>78.263777564717159</v>
      </c>
    </row>
    <row r="14" spans="1:30" x14ac:dyDescent="0.25">
      <c r="A14" s="14" t="s">
        <v>42</v>
      </c>
      <c r="B14" s="86">
        <v>54712</v>
      </c>
      <c r="C14" s="86">
        <v>23321.519999999997</v>
      </c>
      <c r="D14" s="87">
        <v>2196</v>
      </c>
      <c r="E14" s="5">
        <v>31390.480000000003</v>
      </c>
      <c r="F14" s="85">
        <v>57.374031291124439</v>
      </c>
    </row>
    <row r="15" spans="1:30" x14ac:dyDescent="0.25">
      <c r="A15" s="14" t="s">
        <v>48</v>
      </c>
      <c r="B15" s="86">
        <v>56644</v>
      </c>
      <c r="C15" s="86">
        <v>11759.88</v>
      </c>
      <c r="D15" s="87">
        <v>1812</v>
      </c>
      <c r="E15" s="5">
        <v>44884.12</v>
      </c>
      <c r="F15" s="85">
        <v>79.238966174705183</v>
      </c>
    </row>
    <row r="16" spans="1:30" x14ac:dyDescent="0.25">
      <c r="A16" s="14" t="s">
        <v>28</v>
      </c>
      <c r="B16" s="86">
        <v>57372</v>
      </c>
      <c r="C16" s="86">
        <v>27693.900000000005</v>
      </c>
      <c r="D16" s="87">
        <v>2106</v>
      </c>
      <c r="E16" s="5">
        <v>29678.099999999995</v>
      </c>
      <c r="F16" s="85">
        <v>51.729240744614088</v>
      </c>
    </row>
    <row r="17" spans="1:6" x14ac:dyDescent="0.25">
      <c r="A17" s="14" t="s">
        <v>52</v>
      </c>
      <c r="B17" s="86">
        <v>58009</v>
      </c>
      <c r="C17" s="86">
        <v>21308.159999999996</v>
      </c>
      <c r="D17" s="87">
        <v>2976</v>
      </c>
      <c r="E17" s="5">
        <v>36700.840000000004</v>
      </c>
      <c r="F17" s="85">
        <v>63.267492975227988</v>
      </c>
    </row>
    <row r="18" spans="1:6" x14ac:dyDescent="0.25">
      <c r="A18" s="14" t="s">
        <v>30</v>
      </c>
      <c r="B18" s="86">
        <v>62111</v>
      </c>
      <c r="C18" s="86">
        <v>18933.659999999996</v>
      </c>
      <c r="D18" s="87">
        <v>2154</v>
      </c>
      <c r="E18" s="5">
        <v>43177.340000000004</v>
      </c>
      <c r="F18" s="85">
        <v>69.516414161742688</v>
      </c>
    </row>
    <row r="19" spans="1:6" x14ac:dyDescent="0.25">
      <c r="A19" s="14" t="s">
        <v>33</v>
      </c>
      <c r="B19" s="86">
        <v>63721</v>
      </c>
      <c r="C19" s="86">
        <v>7249.4099999999989</v>
      </c>
      <c r="D19" s="87">
        <v>2331</v>
      </c>
      <c r="E19" s="5">
        <v>56471.590000000004</v>
      </c>
      <c r="F19" s="85">
        <v>88.623201142480511</v>
      </c>
    </row>
    <row r="20" spans="1:6" x14ac:dyDescent="0.25">
      <c r="A20" s="14" t="s">
        <v>37</v>
      </c>
      <c r="B20" s="86">
        <v>66283</v>
      </c>
      <c r="C20" s="86">
        <v>20048.039999999997</v>
      </c>
      <c r="D20" s="87">
        <v>2052</v>
      </c>
      <c r="E20" s="5">
        <v>46234.960000000006</v>
      </c>
      <c r="F20" s="85">
        <v>69.753873542235581</v>
      </c>
    </row>
    <row r="21" spans="1:6" x14ac:dyDescent="0.25">
      <c r="A21" s="14" t="s">
        <v>10</v>
      </c>
      <c r="B21" s="86">
        <v>66500</v>
      </c>
      <c r="C21" s="86">
        <v>40600.979999999989</v>
      </c>
      <c r="D21" s="87">
        <v>2802</v>
      </c>
      <c r="E21" s="5">
        <v>25899.020000000011</v>
      </c>
      <c r="F21" s="85">
        <v>38.945894736842121</v>
      </c>
    </row>
    <row r="22" spans="1:6" x14ac:dyDescent="0.25">
      <c r="A22" s="14" t="s">
        <v>25</v>
      </c>
      <c r="B22" s="86">
        <v>68971</v>
      </c>
      <c r="C22" s="86">
        <v>17982.09</v>
      </c>
      <c r="D22" s="87">
        <v>1533</v>
      </c>
      <c r="E22" s="5">
        <v>50988.91</v>
      </c>
      <c r="F22" s="85">
        <v>73.928042220643462</v>
      </c>
    </row>
    <row r="23" spans="1:6" x14ac:dyDescent="0.25">
      <c r="A23" s="14" t="s">
        <v>31</v>
      </c>
      <c r="B23" s="86">
        <v>69160</v>
      </c>
      <c r="C23" s="86">
        <v>22933.979999999996</v>
      </c>
      <c r="D23" s="87">
        <v>1854</v>
      </c>
      <c r="E23" s="5">
        <v>46226.020000000004</v>
      </c>
      <c r="F23" s="85">
        <v>66.839242336610766</v>
      </c>
    </row>
    <row r="24" spans="1:6" x14ac:dyDescent="0.25">
      <c r="A24" s="14" t="s">
        <v>53</v>
      </c>
      <c r="B24" s="86">
        <v>69461</v>
      </c>
      <c r="C24" s="86">
        <v>49888.86</v>
      </c>
      <c r="D24" s="87">
        <v>2982</v>
      </c>
      <c r="E24" s="5">
        <v>19572.14</v>
      </c>
      <c r="F24" s="85">
        <v>28.177164164063285</v>
      </c>
    </row>
    <row r="25" spans="1:6" x14ac:dyDescent="0.25">
      <c r="A25" s="14" t="s">
        <v>51</v>
      </c>
      <c r="B25" s="86">
        <v>70273</v>
      </c>
      <c r="C25" s="86">
        <v>11995.199999999999</v>
      </c>
      <c r="D25" s="87">
        <v>2142</v>
      </c>
      <c r="E25" s="5">
        <v>58277.8</v>
      </c>
      <c r="F25" s="85">
        <v>82.930570773981472</v>
      </c>
    </row>
    <row r="26" spans="1:6" x14ac:dyDescent="0.25">
      <c r="A26" s="14" t="s">
        <v>15</v>
      </c>
      <c r="B26" s="86">
        <v>71967</v>
      </c>
      <c r="C26" s="86">
        <v>19903.650000000001</v>
      </c>
      <c r="D26" s="87">
        <v>2301</v>
      </c>
      <c r="E26" s="5">
        <v>52063.35</v>
      </c>
      <c r="F26" s="85">
        <v>72.343365709283418</v>
      </c>
    </row>
    <row r="27" spans="1:6" x14ac:dyDescent="0.25">
      <c r="A27" s="14" t="s">
        <v>54</v>
      </c>
      <c r="B27" s="86">
        <v>72373</v>
      </c>
      <c r="C27" s="86">
        <v>33288.659999999996</v>
      </c>
      <c r="D27" s="87">
        <v>3207</v>
      </c>
      <c r="E27" s="5">
        <v>39084.340000000004</v>
      </c>
      <c r="F27" s="85">
        <v>54.004034653807366</v>
      </c>
    </row>
    <row r="28" spans="1:6" x14ac:dyDescent="0.25">
      <c r="A28" s="14" t="s">
        <v>74</v>
      </c>
      <c r="B28" s="86">
        <v>1240869</v>
      </c>
      <c r="C28" s="86">
        <v>439703.73000000004</v>
      </c>
      <c r="D28" s="87">
        <v>45660</v>
      </c>
      <c r="E28" s="5">
        <v>801165.26999999979</v>
      </c>
      <c r="F28" s="85">
        <v>64.564854952456685</v>
      </c>
    </row>
  </sheetData>
  <mergeCells count="1">
    <mergeCell ref="A1:AD3"/>
  </mergeCells>
  <conditionalFormatting sqref="F1:F5 F29:F1048576">
    <cfRule type="colorScale" priority="7">
      <colorScale>
        <cfvo type="min"/>
        <cfvo type="max"/>
        <color rgb="FFFFFF00"/>
        <color rgb="FF92D050"/>
      </colorScale>
    </cfRule>
    <cfRule type="colorScale" priority="5">
      <colorScale>
        <cfvo type="min"/>
        <cfvo type="max"/>
        <color rgb="FFFFEF9C"/>
        <color rgb="FF63BE7B"/>
      </colorScale>
    </cfRule>
  </conditionalFormatting>
  <conditionalFormatting sqref="F1:F5 F29:F1048576">
    <cfRule type="colorScale" priority="4">
      <colorScale>
        <cfvo type="min"/>
        <cfvo type="max"/>
        <color rgb="FFFFEF9C"/>
        <color rgb="FF63BE7B"/>
      </colorScale>
    </cfRule>
  </conditionalFormatting>
  <conditionalFormatting sqref="F1:F5 F29:F1048576">
    <cfRule type="colorScale" priority="3">
      <colorScale>
        <cfvo type="min"/>
        <cfvo type="max"/>
        <color rgb="FFFFEF9C"/>
        <color rgb="FF63BE7B"/>
      </colorScale>
    </cfRule>
  </conditionalFormatting>
  <conditionalFormatting sqref="F1:F5 F29:F1048576">
    <cfRule type="colorScale" priority="2">
      <colorScale>
        <cfvo type="min"/>
        <cfvo type="max"/>
        <color rgb="FFFCFCFF"/>
        <color rgb="FF63BE7B"/>
      </colorScale>
    </cfRule>
  </conditionalFormatting>
  <conditionalFormatting sqref="F1:F1048576">
    <cfRule type="colorScale" priority="1">
      <colorScale>
        <cfvo type="min"/>
        <cfvo type="max"/>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D0EF9-05F5-4636-A837-817A7F346B22}">
  <dimension ref="A1:U17"/>
  <sheetViews>
    <sheetView showGridLines="0" workbookViewId="0">
      <selection activeCell="H13" sqref="H13"/>
    </sheetView>
  </sheetViews>
  <sheetFormatPr defaultRowHeight="15" x14ac:dyDescent="0.25"/>
  <cols>
    <col min="1" max="1" width="12.140625" bestFit="1" customWidth="1"/>
    <col min="2" max="2" width="30.85546875" bestFit="1" customWidth="1"/>
    <col min="3" max="3" width="28.7109375" customWidth="1"/>
  </cols>
  <sheetData>
    <row r="1" spans="1:21" ht="15" customHeight="1" x14ac:dyDescent="0.25">
      <c r="A1" s="56" t="s">
        <v>68</v>
      </c>
      <c r="B1" s="56"/>
      <c r="C1" s="56"/>
      <c r="D1" s="56"/>
      <c r="E1" s="56"/>
      <c r="F1" s="56"/>
      <c r="G1" s="56"/>
      <c r="H1" s="56"/>
      <c r="I1" s="56"/>
      <c r="J1" s="56"/>
      <c r="K1" s="56"/>
      <c r="L1" s="56"/>
      <c r="M1" s="56"/>
      <c r="N1" s="56"/>
      <c r="O1" s="56"/>
      <c r="P1" s="56"/>
      <c r="Q1" s="56"/>
      <c r="R1" s="56"/>
      <c r="S1" s="56"/>
      <c r="T1" s="56"/>
      <c r="U1" s="56"/>
    </row>
    <row r="2" spans="1:21" x14ac:dyDescent="0.25">
      <c r="A2" s="56"/>
      <c r="B2" s="56"/>
      <c r="C2" s="56"/>
      <c r="D2" s="56"/>
      <c r="E2" s="56"/>
      <c r="F2" s="56"/>
      <c r="G2" s="56"/>
      <c r="H2" s="56"/>
      <c r="I2" s="56"/>
      <c r="J2" s="56"/>
      <c r="K2" s="56"/>
      <c r="L2" s="56"/>
      <c r="M2" s="56"/>
      <c r="N2" s="56"/>
      <c r="O2" s="56"/>
      <c r="P2" s="56"/>
      <c r="Q2" s="56"/>
      <c r="R2" s="56"/>
      <c r="S2" s="56"/>
      <c r="T2" s="56"/>
      <c r="U2" s="56"/>
    </row>
    <row r="4" spans="1:21" ht="21" x14ac:dyDescent="0.35">
      <c r="A4" s="4"/>
      <c r="B4" s="3" t="s">
        <v>56</v>
      </c>
      <c r="C4" s="3" t="s">
        <v>57</v>
      </c>
    </row>
    <row r="5" spans="1:21" ht="18.75" x14ac:dyDescent="0.3">
      <c r="A5" s="2" t="s">
        <v>58</v>
      </c>
      <c r="B5" s="21">
        <f>AVERAGE(Table3[Amount])</f>
        <v>4136.2299999999996</v>
      </c>
      <c r="C5" s="1">
        <f>AVERAGE(Table3[Units])</f>
        <v>152.19999999999999</v>
      </c>
    </row>
    <row r="6" spans="1:21" ht="18.75" x14ac:dyDescent="0.3">
      <c r="A6" s="2" t="s">
        <v>59</v>
      </c>
      <c r="B6" s="21">
        <f>MEDIAN(Table3[Amount])</f>
        <v>3437</v>
      </c>
      <c r="C6" s="1">
        <f>MEDIAN(Table3[Units])</f>
        <v>124.5</v>
      </c>
    </row>
    <row r="7" spans="1:21" ht="18.75" x14ac:dyDescent="0.3">
      <c r="A7" s="2" t="s">
        <v>60</v>
      </c>
      <c r="B7" s="21">
        <f>MAX(Table3[Amount])</f>
        <v>16184</v>
      </c>
      <c r="C7" s="1">
        <f>MAX(Table3[Units])</f>
        <v>525</v>
      </c>
      <c r="G7" s="14"/>
    </row>
    <row r="8" spans="1:21" ht="18.75" x14ac:dyDescent="0.3">
      <c r="A8" s="2" t="s">
        <v>61</v>
      </c>
      <c r="B8" s="21">
        <f>MIN(Table3[Amount])</f>
        <v>0</v>
      </c>
      <c r="C8" s="1">
        <f>MIN(Table3[Units])</f>
        <v>0</v>
      </c>
    </row>
    <row r="9" spans="1:21" ht="18.75" x14ac:dyDescent="0.3">
      <c r="A9" s="2" t="s">
        <v>63</v>
      </c>
      <c r="B9" s="21">
        <f>B7-B8</f>
        <v>16184</v>
      </c>
      <c r="C9" s="1">
        <f>C7-C8</f>
        <v>525</v>
      </c>
    </row>
    <row r="11" spans="1:21" ht="18.75" x14ac:dyDescent="0.3">
      <c r="B11" s="8" t="s">
        <v>62</v>
      </c>
      <c r="C11" s="1">
        <f>22</f>
        <v>22</v>
      </c>
    </row>
    <row r="15" spans="1:21" x14ac:dyDescent="0.25">
      <c r="B15" s="17" t="s">
        <v>56</v>
      </c>
      <c r="C15" s="17" t="s">
        <v>57</v>
      </c>
    </row>
    <row r="16" spans="1:21" ht="18.75" x14ac:dyDescent="0.3">
      <c r="A16" s="7" t="s">
        <v>64</v>
      </c>
      <c r="B16" s="21">
        <f>_xlfn.PERCENTILE.EXC(Table3[Amount],0.25)</f>
        <v>1652</v>
      </c>
      <c r="C16" s="1">
        <f>_xlfn.PERCENTILE.EXC(Table3[Units],0.25)</f>
        <v>54</v>
      </c>
    </row>
    <row r="17" spans="1:3" ht="18.75" x14ac:dyDescent="0.3">
      <c r="A17" s="7" t="s">
        <v>65</v>
      </c>
      <c r="B17" s="21">
        <f>_xlfn.PERCENTILE.EXC(Table3[Amount],0.75)</f>
        <v>6245.75</v>
      </c>
      <c r="C17" s="1">
        <f>_xlfn.PERCENTILE.EXC(Table3[Units],0.75)</f>
        <v>223.5</v>
      </c>
    </row>
  </sheetData>
  <mergeCells count="1">
    <mergeCell ref="A1:U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6A341-2CFE-49CD-A29A-9F39649BC8F0}">
  <dimension ref="A1:AL305"/>
  <sheetViews>
    <sheetView showGridLines="0" workbookViewId="0">
      <selection activeCell="I22" sqref="I22"/>
    </sheetView>
  </sheetViews>
  <sheetFormatPr defaultRowHeight="15" x14ac:dyDescent="0.25"/>
  <cols>
    <col min="1" max="1" width="16" bestFit="1" customWidth="1"/>
    <col min="2" max="2" width="13" bestFit="1" customWidth="1"/>
    <col min="3" max="3" width="21.85546875" bestFit="1" customWidth="1"/>
    <col min="4" max="4" width="13.7109375" customWidth="1"/>
    <col min="5" max="5" width="24" customWidth="1"/>
    <col min="7" max="7" width="14.7109375" bestFit="1" customWidth="1"/>
  </cols>
  <sheetData>
    <row r="1" spans="1:38" x14ac:dyDescent="0.25">
      <c r="A1" s="57" t="s">
        <v>69</v>
      </c>
      <c r="B1" s="58"/>
      <c r="C1" s="58"/>
      <c r="D1" s="58"/>
      <c r="E1" s="58"/>
      <c r="F1" s="58"/>
      <c r="G1" s="58"/>
      <c r="H1" s="58"/>
      <c r="I1" s="58"/>
      <c r="J1" s="58"/>
      <c r="K1" s="58"/>
      <c r="L1" s="58"/>
      <c r="M1" s="58"/>
      <c r="N1" s="58"/>
      <c r="O1" s="58"/>
      <c r="P1" s="58"/>
      <c r="Q1" s="58"/>
      <c r="R1" s="58"/>
      <c r="S1" s="58"/>
      <c r="T1" s="58"/>
      <c r="U1" s="58"/>
      <c r="V1" s="58"/>
      <c r="W1" s="58"/>
      <c r="X1" s="58"/>
      <c r="Y1" s="58"/>
      <c r="Z1" s="58"/>
      <c r="AA1" s="58"/>
      <c r="AB1" s="58"/>
      <c r="AC1" s="58"/>
      <c r="AD1" s="58"/>
      <c r="AE1" s="58"/>
      <c r="AF1" s="58"/>
      <c r="AG1" s="58"/>
      <c r="AH1" s="58"/>
      <c r="AI1" s="58"/>
      <c r="AJ1" s="58"/>
      <c r="AK1" s="58"/>
      <c r="AL1" s="58"/>
    </row>
    <row r="2" spans="1:38" x14ac:dyDescent="0.25">
      <c r="A2" s="58"/>
      <c r="B2" s="58"/>
      <c r="C2" s="58"/>
      <c r="D2" s="58"/>
      <c r="E2" s="58"/>
      <c r="F2" s="58"/>
      <c r="G2" s="58"/>
      <c r="H2" s="58"/>
      <c r="I2" s="58"/>
      <c r="J2" s="58"/>
      <c r="K2" s="58"/>
      <c r="L2" s="58"/>
      <c r="M2" s="58"/>
      <c r="N2" s="58"/>
      <c r="O2" s="58"/>
      <c r="P2" s="58"/>
      <c r="Q2" s="58"/>
      <c r="R2" s="58"/>
      <c r="S2" s="58"/>
      <c r="T2" s="58"/>
      <c r="U2" s="58"/>
      <c r="V2" s="58"/>
      <c r="W2" s="58"/>
      <c r="X2" s="58"/>
      <c r="Y2" s="58"/>
      <c r="Z2" s="58"/>
      <c r="AA2" s="58"/>
      <c r="AB2" s="58"/>
      <c r="AC2" s="58"/>
      <c r="AD2" s="58"/>
      <c r="AE2" s="58"/>
      <c r="AF2" s="58"/>
      <c r="AG2" s="58"/>
      <c r="AH2" s="58"/>
      <c r="AI2" s="58"/>
      <c r="AJ2" s="58"/>
      <c r="AK2" s="58"/>
      <c r="AL2" s="58"/>
    </row>
    <row r="3" spans="1:38" x14ac:dyDescent="0.25">
      <c r="A3" s="58"/>
      <c r="B3" s="58"/>
      <c r="C3" s="58"/>
      <c r="D3" s="58"/>
      <c r="E3" s="58"/>
      <c r="F3" s="58"/>
      <c r="G3" s="58"/>
      <c r="H3" s="58"/>
      <c r="I3" s="58"/>
      <c r="J3" s="58"/>
      <c r="K3" s="58"/>
      <c r="L3" s="58"/>
      <c r="M3" s="58"/>
      <c r="N3" s="58"/>
      <c r="O3" s="58"/>
      <c r="P3" s="58"/>
      <c r="Q3" s="58"/>
      <c r="R3" s="58"/>
      <c r="S3" s="58"/>
      <c r="T3" s="58"/>
      <c r="U3" s="58"/>
      <c r="V3" s="58"/>
      <c r="W3" s="58"/>
      <c r="X3" s="58"/>
      <c r="Y3" s="58"/>
      <c r="Z3" s="58"/>
      <c r="AA3" s="58"/>
      <c r="AB3" s="58"/>
      <c r="AC3" s="58"/>
      <c r="AD3" s="58"/>
      <c r="AE3" s="58"/>
      <c r="AF3" s="58"/>
      <c r="AG3" s="58"/>
      <c r="AH3" s="58"/>
      <c r="AI3" s="58"/>
      <c r="AJ3" s="58"/>
      <c r="AK3" s="58"/>
      <c r="AL3" s="58"/>
    </row>
    <row r="4" spans="1:38" x14ac:dyDescent="0.25">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row>
    <row r="5" spans="1:38" x14ac:dyDescent="0.25">
      <c r="A5" t="s">
        <v>0</v>
      </c>
      <c r="B5" t="s">
        <v>1</v>
      </c>
      <c r="C5" t="s">
        <v>2</v>
      </c>
      <c r="D5" t="s">
        <v>3</v>
      </c>
      <c r="E5" t="s">
        <v>4</v>
      </c>
    </row>
    <row r="6" spans="1:38" x14ac:dyDescent="0.25">
      <c r="A6" t="s">
        <v>8</v>
      </c>
      <c r="B6" t="s">
        <v>9</v>
      </c>
      <c r="C6" t="s">
        <v>10</v>
      </c>
      <c r="D6" s="5">
        <v>1624</v>
      </c>
      <c r="E6" s="5">
        <v>114</v>
      </c>
      <c r="G6" s="17" t="s">
        <v>67</v>
      </c>
      <c r="H6" s="17">
        <v>300</v>
      </c>
      <c r="I6" s="17"/>
    </row>
    <row r="7" spans="1:38" x14ac:dyDescent="0.25">
      <c r="A7" t="s">
        <v>13</v>
      </c>
      <c r="B7" t="s">
        <v>14</v>
      </c>
      <c r="C7" t="s">
        <v>15</v>
      </c>
      <c r="D7" s="5">
        <v>6706</v>
      </c>
      <c r="E7" s="5">
        <v>459</v>
      </c>
      <c r="G7" s="17" t="s">
        <v>66</v>
      </c>
      <c r="H7" s="17">
        <v>22</v>
      </c>
      <c r="I7" s="17"/>
    </row>
    <row r="8" spans="1:38" x14ac:dyDescent="0.25">
      <c r="A8" t="s">
        <v>18</v>
      </c>
      <c r="B8" t="s">
        <v>14</v>
      </c>
      <c r="C8" t="s">
        <v>19</v>
      </c>
      <c r="D8" s="5">
        <v>959</v>
      </c>
      <c r="E8" s="5">
        <v>147</v>
      </c>
    </row>
    <row r="9" spans="1:38" x14ac:dyDescent="0.25">
      <c r="A9" t="s">
        <v>21</v>
      </c>
      <c r="B9" t="s">
        <v>22</v>
      </c>
      <c r="C9" t="s">
        <v>23</v>
      </c>
      <c r="D9" s="5">
        <v>9632</v>
      </c>
      <c r="E9" s="5">
        <v>288</v>
      </c>
    </row>
    <row r="10" spans="1:38" x14ac:dyDescent="0.25">
      <c r="A10" t="s">
        <v>26</v>
      </c>
      <c r="B10" t="s">
        <v>27</v>
      </c>
      <c r="C10" t="s">
        <v>28</v>
      </c>
      <c r="D10" s="5">
        <v>2100</v>
      </c>
      <c r="E10" s="5">
        <v>414</v>
      </c>
    </row>
    <row r="11" spans="1:38" x14ac:dyDescent="0.25">
      <c r="A11" t="s">
        <v>8</v>
      </c>
      <c r="B11" t="s">
        <v>14</v>
      </c>
      <c r="C11" t="s">
        <v>31</v>
      </c>
      <c r="D11" s="5">
        <v>8869</v>
      </c>
      <c r="E11" s="5">
        <v>432</v>
      </c>
      <c r="K11" s="15"/>
    </row>
    <row r="12" spans="1:38" x14ac:dyDescent="0.25">
      <c r="A12" t="s">
        <v>26</v>
      </c>
      <c r="B12" t="s">
        <v>34</v>
      </c>
      <c r="C12" t="s">
        <v>35</v>
      </c>
      <c r="D12" s="5">
        <v>2681</v>
      </c>
      <c r="E12" s="5">
        <v>54</v>
      </c>
    </row>
    <row r="13" spans="1:38" x14ac:dyDescent="0.25">
      <c r="A13" t="s">
        <v>13</v>
      </c>
      <c r="B13" t="s">
        <v>14</v>
      </c>
      <c r="C13" t="s">
        <v>37</v>
      </c>
      <c r="D13" s="5">
        <v>5012</v>
      </c>
      <c r="E13" s="5">
        <v>210</v>
      </c>
    </row>
    <row r="14" spans="1:38" x14ac:dyDescent="0.25">
      <c r="A14" t="s">
        <v>40</v>
      </c>
      <c r="B14" t="s">
        <v>34</v>
      </c>
      <c r="C14" t="s">
        <v>17</v>
      </c>
      <c r="D14" s="5">
        <v>1281</v>
      </c>
      <c r="E14" s="5">
        <v>75</v>
      </c>
    </row>
    <row r="15" spans="1:38" x14ac:dyDescent="0.25">
      <c r="A15" t="s">
        <v>43</v>
      </c>
      <c r="B15" t="s">
        <v>9</v>
      </c>
      <c r="C15" t="s">
        <v>17</v>
      </c>
      <c r="D15" s="5">
        <v>4991</v>
      </c>
      <c r="E15" s="5">
        <v>12</v>
      </c>
    </row>
    <row r="16" spans="1:38" x14ac:dyDescent="0.25">
      <c r="A16" t="s">
        <v>46</v>
      </c>
      <c r="B16" t="s">
        <v>27</v>
      </c>
      <c r="C16" t="s">
        <v>28</v>
      </c>
      <c r="D16" s="5">
        <v>1785</v>
      </c>
      <c r="E16" s="5">
        <v>462</v>
      </c>
    </row>
    <row r="17" spans="1:5" x14ac:dyDescent="0.25">
      <c r="A17" t="s">
        <v>47</v>
      </c>
      <c r="B17" t="s">
        <v>9</v>
      </c>
      <c r="C17" t="s">
        <v>33</v>
      </c>
      <c r="D17" s="5">
        <v>3983</v>
      </c>
      <c r="E17" s="5">
        <v>144</v>
      </c>
    </row>
    <row r="18" spans="1:5" x14ac:dyDescent="0.25">
      <c r="A18" t="s">
        <v>18</v>
      </c>
      <c r="B18" t="s">
        <v>34</v>
      </c>
      <c r="C18" t="s">
        <v>30</v>
      </c>
      <c r="D18" s="5">
        <v>2646</v>
      </c>
      <c r="E18" s="5">
        <v>120</v>
      </c>
    </row>
    <row r="19" spans="1:5" x14ac:dyDescent="0.25">
      <c r="A19" t="s">
        <v>46</v>
      </c>
      <c r="B19" t="s">
        <v>50</v>
      </c>
      <c r="C19" t="s">
        <v>12</v>
      </c>
      <c r="D19" s="5">
        <v>252</v>
      </c>
      <c r="E19" s="5">
        <v>54</v>
      </c>
    </row>
    <row r="20" spans="1:5" x14ac:dyDescent="0.25">
      <c r="A20" t="s">
        <v>47</v>
      </c>
      <c r="B20" t="s">
        <v>14</v>
      </c>
      <c r="C20" t="s">
        <v>28</v>
      </c>
      <c r="D20" s="5">
        <v>2464</v>
      </c>
      <c r="E20" s="5">
        <v>234</v>
      </c>
    </row>
    <row r="21" spans="1:5" x14ac:dyDescent="0.25">
      <c r="A21" t="s">
        <v>47</v>
      </c>
      <c r="B21" t="s">
        <v>14</v>
      </c>
      <c r="C21" t="s">
        <v>52</v>
      </c>
      <c r="D21" s="5">
        <v>2114</v>
      </c>
      <c r="E21" s="5">
        <v>66</v>
      </c>
    </row>
    <row r="22" spans="1:5" x14ac:dyDescent="0.25">
      <c r="A22" t="s">
        <v>26</v>
      </c>
      <c r="B22" t="s">
        <v>9</v>
      </c>
      <c r="C22" t="s">
        <v>35</v>
      </c>
      <c r="D22" s="5">
        <v>7693</v>
      </c>
      <c r="E22" s="5">
        <v>87</v>
      </c>
    </row>
    <row r="23" spans="1:5" x14ac:dyDescent="0.25">
      <c r="A23" t="s">
        <v>43</v>
      </c>
      <c r="B23" t="s">
        <v>50</v>
      </c>
      <c r="C23" t="s">
        <v>42</v>
      </c>
      <c r="D23" s="5">
        <v>15610</v>
      </c>
      <c r="E23" s="5">
        <v>339</v>
      </c>
    </row>
    <row r="24" spans="1:5" x14ac:dyDescent="0.25">
      <c r="A24" t="s">
        <v>21</v>
      </c>
      <c r="B24" t="s">
        <v>50</v>
      </c>
      <c r="C24" t="s">
        <v>37</v>
      </c>
      <c r="D24" s="5">
        <v>336</v>
      </c>
      <c r="E24" s="5">
        <v>144</v>
      </c>
    </row>
    <row r="25" spans="1:5" x14ac:dyDescent="0.25">
      <c r="A25" t="s">
        <v>46</v>
      </c>
      <c r="B25" t="s">
        <v>27</v>
      </c>
      <c r="C25" t="s">
        <v>42</v>
      </c>
      <c r="D25" s="5">
        <v>9443</v>
      </c>
      <c r="E25" s="5">
        <v>162</v>
      </c>
    </row>
    <row r="26" spans="1:5" x14ac:dyDescent="0.25">
      <c r="A26" t="s">
        <v>18</v>
      </c>
      <c r="B26" t="s">
        <v>50</v>
      </c>
      <c r="C26" t="s">
        <v>48</v>
      </c>
      <c r="D26" s="5">
        <v>8155</v>
      </c>
      <c r="E26" s="5">
        <v>90</v>
      </c>
    </row>
    <row r="27" spans="1:5" x14ac:dyDescent="0.25">
      <c r="A27" t="s">
        <v>13</v>
      </c>
      <c r="B27" t="s">
        <v>34</v>
      </c>
      <c r="C27" t="s">
        <v>48</v>
      </c>
      <c r="D27" s="5">
        <v>1701</v>
      </c>
      <c r="E27" s="5">
        <v>234</v>
      </c>
    </row>
    <row r="28" spans="1:5" x14ac:dyDescent="0.25">
      <c r="A28" t="s">
        <v>55</v>
      </c>
      <c r="B28" t="s">
        <v>34</v>
      </c>
      <c r="C28" t="s">
        <v>37</v>
      </c>
      <c r="D28" s="5">
        <v>2205</v>
      </c>
      <c r="E28" s="5">
        <v>141</v>
      </c>
    </row>
    <row r="29" spans="1:5" x14ac:dyDescent="0.25">
      <c r="A29" t="s">
        <v>13</v>
      </c>
      <c r="B29" t="s">
        <v>9</v>
      </c>
      <c r="C29" t="s">
        <v>39</v>
      </c>
      <c r="D29" s="5">
        <v>1771</v>
      </c>
      <c r="E29" s="5">
        <v>204</v>
      </c>
    </row>
    <row r="30" spans="1:5" x14ac:dyDescent="0.25">
      <c r="A30" t="s">
        <v>21</v>
      </c>
      <c r="B30" t="s">
        <v>14</v>
      </c>
      <c r="C30" t="s">
        <v>25</v>
      </c>
      <c r="D30" s="5">
        <v>2114</v>
      </c>
      <c r="E30" s="5">
        <v>186</v>
      </c>
    </row>
    <row r="31" spans="1:5" x14ac:dyDescent="0.25">
      <c r="A31" t="s">
        <v>21</v>
      </c>
      <c r="B31" t="s">
        <v>22</v>
      </c>
      <c r="C31" t="s">
        <v>12</v>
      </c>
      <c r="D31" s="5">
        <v>10311</v>
      </c>
      <c r="E31" s="5">
        <v>231</v>
      </c>
    </row>
    <row r="32" spans="1:5" x14ac:dyDescent="0.25">
      <c r="A32" t="s">
        <v>47</v>
      </c>
      <c r="B32" t="s">
        <v>27</v>
      </c>
      <c r="C32" t="s">
        <v>30</v>
      </c>
      <c r="D32" s="5">
        <v>21</v>
      </c>
      <c r="E32" s="5">
        <v>168</v>
      </c>
    </row>
    <row r="33" spans="1:5" x14ac:dyDescent="0.25">
      <c r="A33" t="s">
        <v>55</v>
      </c>
      <c r="B33" t="s">
        <v>14</v>
      </c>
      <c r="C33" t="s">
        <v>42</v>
      </c>
      <c r="D33" s="5">
        <v>1974</v>
      </c>
      <c r="E33" s="5">
        <v>195</v>
      </c>
    </row>
    <row r="34" spans="1:5" x14ac:dyDescent="0.25">
      <c r="A34" t="s">
        <v>43</v>
      </c>
      <c r="B34" t="s">
        <v>22</v>
      </c>
      <c r="C34" t="s">
        <v>48</v>
      </c>
      <c r="D34" s="5">
        <v>6314</v>
      </c>
      <c r="E34" s="5">
        <v>15</v>
      </c>
    </row>
    <row r="35" spans="1:5" x14ac:dyDescent="0.25">
      <c r="A35" t="s">
        <v>55</v>
      </c>
      <c r="B35" t="s">
        <v>9</v>
      </c>
      <c r="C35" t="s">
        <v>48</v>
      </c>
      <c r="D35" s="5">
        <v>4683</v>
      </c>
      <c r="E35" s="5">
        <v>30</v>
      </c>
    </row>
    <row r="36" spans="1:5" x14ac:dyDescent="0.25">
      <c r="A36" t="s">
        <v>21</v>
      </c>
      <c r="B36" t="s">
        <v>9</v>
      </c>
      <c r="C36" t="s">
        <v>49</v>
      </c>
      <c r="D36" s="5">
        <v>6398</v>
      </c>
      <c r="E36" s="5">
        <v>102</v>
      </c>
    </row>
    <row r="37" spans="1:5" x14ac:dyDescent="0.25">
      <c r="A37" t="s">
        <v>46</v>
      </c>
      <c r="B37" t="s">
        <v>14</v>
      </c>
      <c r="C37" t="s">
        <v>39</v>
      </c>
      <c r="D37" s="5">
        <v>553</v>
      </c>
      <c r="E37" s="5">
        <v>15</v>
      </c>
    </row>
    <row r="38" spans="1:5" x14ac:dyDescent="0.25">
      <c r="A38" t="s">
        <v>13</v>
      </c>
      <c r="B38" t="s">
        <v>27</v>
      </c>
      <c r="C38" t="s">
        <v>10</v>
      </c>
      <c r="D38" s="5">
        <v>7021</v>
      </c>
      <c r="E38" s="5">
        <v>183</v>
      </c>
    </row>
    <row r="39" spans="1:5" x14ac:dyDescent="0.25">
      <c r="A39" t="s">
        <v>8</v>
      </c>
      <c r="B39" t="s">
        <v>27</v>
      </c>
      <c r="C39" t="s">
        <v>37</v>
      </c>
      <c r="D39" s="5">
        <v>5817</v>
      </c>
      <c r="E39" s="5">
        <v>12</v>
      </c>
    </row>
    <row r="40" spans="1:5" x14ac:dyDescent="0.25">
      <c r="A40" t="s">
        <v>21</v>
      </c>
      <c r="B40" t="s">
        <v>27</v>
      </c>
      <c r="C40" t="s">
        <v>17</v>
      </c>
      <c r="D40" s="5">
        <v>3976</v>
      </c>
      <c r="E40" s="5">
        <v>72</v>
      </c>
    </row>
    <row r="41" spans="1:5" x14ac:dyDescent="0.25">
      <c r="A41" t="s">
        <v>26</v>
      </c>
      <c r="B41" t="s">
        <v>34</v>
      </c>
      <c r="C41" t="s">
        <v>53</v>
      </c>
      <c r="D41" s="5">
        <v>1134</v>
      </c>
      <c r="E41" s="5">
        <v>282</v>
      </c>
    </row>
    <row r="42" spans="1:5" x14ac:dyDescent="0.25">
      <c r="A42" t="s">
        <v>46</v>
      </c>
      <c r="B42" t="s">
        <v>27</v>
      </c>
      <c r="C42" t="s">
        <v>54</v>
      </c>
      <c r="D42" s="5">
        <v>6027</v>
      </c>
      <c r="E42" s="5">
        <v>144</v>
      </c>
    </row>
    <row r="43" spans="1:5" x14ac:dyDescent="0.25">
      <c r="A43" t="s">
        <v>26</v>
      </c>
      <c r="B43" t="s">
        <v>9</v>
      </c>
      <c r="C43" t="s">
        <v>30</v>
      </c>
      <c r="D43" s="5">
        <v>1904</v>
      </c>
      <c r="E43" s="5">
        <v>405</v>
      </c>
    </row>
    <row r="44" spans="1:5" x14ac:dyDescent="0.25">
      <c r="A44" t="s">
        <v>40</v>
      </c>
      <c r="B44" t="s">
        <v>50</v>
      </c>
      <c r="C44" t="s">
        <v>15</v>
      </c>
      <c r="D44" s="5">
        <v>3262</v>
      </c>
      <c r="E44" s="5">
        <v>75</v>
      </c>
    </row>
    <row r="45" spans="1:5" x14ac:dyDescent="0.25">
      <c r="A45" t="s">
        <v>8</v>
      </c>
      <c r="B45" t="s">
        <v>50</v>
      </c>
      <c r="C45" t="s">
        <v>53</v>
      </c>
      <c r="D45" s="5">
        <v>2289</v>
      </c>
      <c r="E45" s="5">
        <v>135</v>
      </c>
    </row>
    <row r="46" spans="1:5" x14ac:dyDescent="0.25">
      <c r="A46" t="s">
        <v>43</v>
      </c>
      <c r="B46" t="s">
        <v>50</v>
      </c>
      <c r="C46" t="s">
        <v>53</v>
      </c>
      <c r="D46" s="5">
        <v>6986</v>
      </c>
      <c r="E46" s="5">
        <v>21</v>
      </c>
    </row>
    <row r="47" spans="1:5" x14ac:dyDescent="0.25">
      <c r="A47" t="s">
        <v>46</v>
      </c>
      <c r="B47" t="s">
        <v>34</v>
      </c>
      <c r="C47" t="s">
        <v>48</v>
      </c>
      <c r="D47" s="5">
        <v>4417</v>
      </c>
      <c r="E47" s="5">
        <v>153</v>
      </c>
    </row>
    <row r="48" spans="1:5" x14ac:dyDescent="0.25">
      <c r="A48" t="s">
        <v>26</v>
      </c>
      <c r="B48" t="s">
        <v>50</v>
      </c>
      <c r="C48" t="s">
        <v>25</v>
      </c>
      <c r="D48" s="5">
        <v>1442</v>
      </c>
      <c r="E48" s="5">
        <v>15</v>
      </c>
    </row>
    <row r="49" spans="1:5" x14ac:dyDescent="0.25">
      <c r="A49" t="s">
        <v>47</v>
      </c>
      <c r="B49" t="s">
        <v>14</v>
      </c>
      <c r="C49" t="s">
        <v>17</v>
      </c>
      <c r="D49" s="5">
        <v>2415</v>
      </c>
      <c r="E49" s="5">
        <v>255</v>
      </c>
    </row>
    <row r="50" spans="1:5" x14ac:dyDescent="0.25">
      <c r="A50" t="s">
        <v>46</v>
      </c>
      <c r="B50" t="s">
        <v>9</v>
      </c>
      <c r="C50" t="s">
        <v>39</v>
      </c>
      <c r="D50" s="5">
        <v>238</v>
      </c>
      <c r="E50" s="5">
        <v>18</v>
      </c>
    </row>
    <row r="51" spans="1:5" x14ac:dyDescent="0.25">
      <c r="A51" t="s">
        <v>26</v>
      </c>
      <c r="B51" t="s">
        <v>9</v>
      </c>
      <c r="C51" t="s">
        <v>48</v>
      </c>
      <c r="D51" s="5">
        <v>4949</v>
      </c>
      <c r="E51" s="5">
        <v>189</v>
      </c>
    </row>
    <row r="52" spans="1:5" x14ac:dyDescent="0.25">
      <c r="A52" t="s">
        <v>43</v>
      </c>
      <c r="B52" t="s">
        <v>34</v>
      </c>
      <c r="C52" t="s">
        <v>15</v>
      </c>
      <c r="D52" s="5">
        <v>5075</v>
      </c>
      <c r="E52" s="5">
        <v>21</v>
      </c>
    </row>
    <row r="53" spans="1:5" x14ac:dyDescent="0.25">
      <c r="A53" t="s">
        <v>47</v>
      </c>
      <c r="B53" t="s">
        <v>22</v>
      </c>
      <c r="C53" t="s">
        <v>30</v>
      </c>
      <c r="D53" s="5">
        <v>9198</v>
      </c>
      <c r="E53" s="5">
        <v>36</v>
      </c>
    </row>
    <row r="54" spans="1:5" x14ac:dyDescent="0.25">
      <c r="A54" t="s">
        <v>26</v>
      </c>
      <c r="B54" t="s">
        <v>50</v>
      </c>
      <c r="C54" t="s">
        <v>52</v>
      </c>
      <c r="D54" s="5">
        <v>3339</v>
      </c>
      <c r="E54" s="5">
        <v>75</v>
      </c>
    </row>
    <row r="55" spans="1:5" x14ac:dyDescent="0.25">
      <c r="A55" t="s">
        <v>8</v>
      </c>
      <c r="B55" t="s">
        <v>50</v>
      </c>
      <c r="C55" t="s">
        <v>33</v>
      </c>
      <c r="D55" s="5">
        <v>5019</v>
      </c>
      <c r="E55" s="5">
        <v>156</v>
      </c>
    </row>
    <row r="56" spans="1:5" x14ac:dyDescent="0.25">
      <c r="A56" t="s">
        <v>43</v>
      </c>
      <c r="B56" t="s">
        <v>22</v>
      </c>
      <c r="C56" t="s">
        <v>30</v>
      </c>
      <c r="D56" s="5">
        <v>16184</v>
      </c>
      <c r="E56" s="5">
        <v>39</v>
      </c>
    </row>
    <row r="57" spans="1:5" x14ac:dyDescent="0.25">
      <c r="A57" t="s">
        <v>26</v>
      </c>
      <c r="B57" t="s">
        <v>22</v>
      </c>
      <c r="C57" t="s">
        <v>45</v>
      </c>
      <c r="D57" s="5">
        <v>497</v>
      </c>
      <c r="E57" s="5">
        <v>63</v>
      </c>
    </row>
    <row r="58" spans="1:5" x14ac:dyDescent="0.25">
      <c r="A58" t="s">
        <v>46</v>
      </c>
      <c r="B58" t="s">
        <v>22</v>
      </c>
      <c r="C58" t="s">
        <v>52</v>
      </c>
      <c r="D58" s="5">
        <v>8211</v>
      </c>
      <c r="E58" s="5">
        <v>75</v>
      </c>
    </row>
    <row r="59" spans="1:5" x14ac:dyDescent="0.25">
      <c r="A59" t="s">
        <v>46</v>
      </c>
      <c r="B59" t="s">
        <v>34</v>
      </c>
      <c r="C59" t="s">
        <v>54</v>
      </c>
      <c r="D59" s="5">
        <v>6580</v>
      </c>
      <c r="E59" s="5">
        <v>183</v>
      </c>
    </row>
    <row r="60" spans="1:5" x14ac:dyDescent="0.25">
      <c r="A60" t="s">
        <v>21</v>
      </c>
      <c r="B60" t="s">
        <v>14</v>
      </c>
      <c r="C60" t="s">
        <v>12</v>
      </c>
      <c r="D60" s="5">
        <v>4760</v>
      </c>
      <c r="E60" s="5">
        <v>69</v>
      </c>
    </row>
    <row r="61" spans="1:5" x14ac:dyDescent="0.25">
      <c r="A61" t="s">
        <v>8</v>
      </c>
      <c r="B61" t="s">
        <v>22</v>
      </c>
      <c r="C61" t="s">
        <v>28</v>
      </c>
      <c r="D61" s="5">
        <v>5439</v>
      </c>
      <c r="E61" s="5">
        <v>30</v>
      </c>
    </row>
    <row r="62" spans="1:5" x14ac:dyDescent="0.25">
      <c r="A62" t="s">
        <v>21</v>
      </c>
      <c r="B62" t="s">
        <v>50</v>
      </c>
      <c r="C62" t="s">
        <v>33</v>
      </c>
      <c r="D62" s="5">
        <v>1463</v>
      </c>
      <c r="E62" s="5">
        <v>39</v>
      </c>
    </row>
    <row r="63" spans="1:5" x14ac:dyDescent="0.25">
      <c r="A63" t="s">
        <v>47</v>
      </c>
      <c r="B63" t="s">
        <v>50</v>
      </c>
      <c r="C63" t="s">
        <v>15</v>
      </c>
      <c r="D63" s="5">
        <v>7777</v>
      </c>
      <c r="E63" s="5">
        <v>504</v>
      </c>
    </row>
    <row r="64" spans="1:5" x14ac:dyDescent="0.25">
      <c r="A64" t="s">
        <v>18</v>
      </c>
      <c r="B64" t="s">
        <v>9</v>
      </c>
      <c r="C64" t="s">
        <v>52</v>
      </c>
      <c r="D64" s="5">
        <v>1085</v>
      </c>
      <c r="E64" s="5">
        <v>273</v>
      </c>
    </row>
    <row r="65" spans="1:5" x14ac:dyDescent="0.25">
      <c r="A65" t="s">
        <v>43</v>
      </c>
      <c r="B65" t="s">
        <v>9</v>
      </c>
      <c r="C65" t="s">
        <v>35</v>
      </c>
      <c r="D65" s="5">
        <v>182</v>
      </c>
      <c r="E65" s="5">
        <v>48</v>
      </c>
    </row>
    <row r="66" spans="1:5" x14ac:dyDescent="0.25">
      <c r="A66" t="s">
        <v>26</v>
      </c>
      <c r="B66" t="s">
        <v>50</v>
      </c>
      <c r="C66" t="s">
        <v>53</v>
      </c>
      <c r="D66" s="5">
        <v>4242</v>
      </c>
      <c r="E66" s="5">
        <v>207</v>
      </c>
    </row>
    <row r="67" spans="1:5" x14ac:dyDescent="0.25">
      <c r="A67" t="s">
        <v>26</v>
      </c>
      <c r="B67" t="s">
        <v>22</v>
      </c>
      <c r="C67" t="s">
        <v>15</v>
      </c>
      <c r="D67" s="5">
        <v>6118</v>
      </c>
      <c r="E67" s="5">
        <v>9</v>
      </c>
    </row>
    <row r="68" spans="1:5" x14ac:dyDescent="0.25">
      <c r="A68" t="s">
        <v>55</v>
      </c>
      <c r="B68" t="s">
        <v>22</v>
      </c>
      <c r="C68" t="s">
        <v>48</v>
      </c>
      <c r="D68" s="5">
        <v>2317</v>
      </c>
      <c r="E68" s="5">
        <v>261</v>
      </c>
    </row>
    <row r="69" spans="1:5" x14ac:dyDescent="0.25">
      <c r="A69" t="s">
        <v>26</v>
      </c>
      <c r="B69" t="s">
        <v>34</v>
      </c>
      <c r="C69" t="s">
        <v>30</v>
      </c>
      <c r="D69" s="5">
        <v>938</v>
      </c>
      <c r="E69" s="5">
        <v>6</v>
      </c>
    </row>
    <row r="70" spans="1:5" x14ac:dyDescent="0.25">
      <c r="A70" t="s">
        <v>13</v>
      </c>
      <c r="B70" t="s">
        <v>9</v>
      </c>
      <c r="C70" t="s">
        <v>25</v>
      </c>
      <c r="D70" s="5">
        <v>9709</v>
      </c>
      <c r="E70" s="5">
        <v>30</v>
      </c>
    </row>
    <row r="71" spans="1:5" x14ac:dyDescent="0.25">
      <c r="A71" t="s">
        <v>40</v>
      </c>
      <c r="B71" t="s">
        <v>50</v>
      </c>
      <c r="C71" t="s">
        <v>42</v>
      </c>
      <c r="D71" s="5">
        <v>2205</v>
      </c>
      <c r="E71" s="5">
        <v>138</v>
      </c>
    </row>
    <row r="72" spans="1:5" x14ac:dyDescent="0.25">
      <c r="A72" t="s">
        <v>40</v>
      </c>
      <c r="B72" t="s">
        <v>9</v>
      </c>
      <c r="C72" t="s">
        <v>33</v>
      </c>
      <c r="D72" s="5">
        <v>4487</v>
      </c>
      <c r="E72" s="5">
        <v>111</v>
      </c>
    </row>
    <row r="73" spans="1:5" x14ac:dyDescent="0.25">
      <c r="A73" t="s">
        <v>43</v>
      </c>
      <c r="B73" t="s">
        <v>14</v>
      </c>
      <c r="C73" t="s">
        <v>23</v>
      </c>
      <c r="D73" s="5">
        <v>2415</v>
      </c>
      <c r="E73" s="5">
        <v>15</v>
      </c>
    </row>
    <row r="74" spans="1:5" x14ac:dyDescent="0.25">
      <c r="A74" t="s">
        <v>8</v>
      </c>
      <c r="B74" t="s">
        <v>50</v>
      </c>
      <c r="C74" t="s">
        <v>39</v>
      </c>
      <c r="D74" s="5">
        <v>4018</v>
      </c>
      <c r="E74" s="5">
        <v>162</v>
      </c>
    </row>
    <row r="75" spans="1:5" x14ac:dyDescent="0.25">
      <c r="A75" t="s">
        <v>43</v>
      </c>
      <c r="B75" t="s">
        <v>50</v>
      </c>
      <c r="C75" t="s">
        <v>39</v>
      </c>
      <c r="D75" s="5">
        <v>861</v>
      </c>
      <c r="E75" s="5">
        <v>195</v>
      </c>
    </row>
    <row r="76" spans="1:5" x14ac:dyDescent="0.25">
      <c r="A76" t="s">
        <v>55</v>
      </c>
      <c r="B76" t="s">
        <v>34</v>
      </c>
      <c r="C76" t="s">
        <v>17</v>
      </c>
      <c r="D76" s="5">
        <v>5586</v>
      </c>
      <c r="E76" s="5">
        <v>525</v>
      </c>
    </row>
    <row r="77" spans="1:5" x14ac:dyDescent="0.25">
      <c r="A77" t="s">
        <v>40</v>
      </c>
      <c r="B77" t="s">
        <v>50</v>
      </c>
      <c r="C77" t="s">
        <v>31</v>
      </c>
      <c r="D77" s="5">
        <v>2226</v>
      </c>
      <c r="E77" s="5">
        <v>48</v>
      </c>
    </row>
    <row r="78" spans="1:5" x14ac:dyDescent="0.25">
      <c r="A78" t="s">
        <v>18</v>
      </c>
      <c r="B78" t="s">
        <v>50</v>
      </c>
      <c r="C78" t="s">
        <v>54</v>
      </c>
      <c r="D78" s="5">
        <v>14329</v>
      </c>
      <c r="E78" s="5">
        <v>150</v>
      </c>
    </row>
    <row r="79" spans="1:5" x14ac:dyDescent="0.25">
      <c r="A79" t="s">
        <v>18</v>
      </c>
      <c r="B79" t="s">
        <v>50</v>
      </c>
      <c r="C79" t="s">
        <v>42</v>
      </c>
      <c r="D79" s="5">
        <v>8463</v>
      </c>
      <c r="E79" s="5">
        <v>492</v>
      </c>
    </row>
    <row r="80" spans="1:5" x14ac:dyDescent="0.25">
      <c r="A80" t="s">
        <v>43</v>
      </c>
      <c r="B80" t="s">
        <v>50</v>
      </c>
      <c r="C80" t="s">
        <v>52</v>
      </c>
      <c r="D80" s="5">
        <v>2891</v>
      </c>
      <c r="E80" s="5">
        <v>102</v>
      </c>
    </row>
    <row r="81" spans="1:5" x14ac:dyDescent="0.25">
      <c r="A81" t="s">
        <v>47</v>
      </c>
      <c r="B81" t="s">
        <v>22</v>
      </c>
      <c r="C81" t="s">
        <v>48</v>
      </c>
      <c r="D81" s="5">
        <v>3773</v>
      </c>
      <c r="E81" s="5">
        <v>165</v>
      </c>
    </row>
    <row r="82" spans="1:5" x14ac:dyDescent="0.25">
      <c r="A82" t="s">
        <v>21</v>
      </c>
      <c r="B82" t="s">
        <v>22</v>
      </c>
      <c r="C82" t="s">
        <v>54</v>
      </c>
      <c r="D82" s="5">
        <v>854</v>
      </c>
      <c r="E82" s="5">
        <v>309</v>
      </c>
    </row>
    <row r="83" spans="1:5" x14ac:dyDescent="0.25">
      <c r="A83" t="s">
        <v>26</v>
      </c>
      <c r="B83" t="s">
        <v>22</v>
      </c>
      <c r="C83" t="s">
        <v>33</v>
      </c>
      <c r="D83" s="5">
        <v>4970</v>
      </c>
      <c r="E83" s="5">
        <v>156</v>
      </c>
    </row>
    <row r="84" spans="1:5" x14ac:dyDescent="0.25">
      <c r="A84" t="s">
        <v>18</v>
      </c>
      <c r="B84" t="s">
        <v>14</v>
      </c>
      <c r="C84" t="s">
        <v>51</v>
      </c>
      <c r="D84" s="5">
        <v>98</v>
      </c>
      <c r="E84" s="5">
        <v>159</v>
      </c>
    </row>
    <row r="85" spans="1:5" x14ac:dyDescent="0.25">
      <c r="A85" t="s">
        <v>43</v>
      </c>
      <c r="B85" t="s">
        <v>14</v>
      </c>
      <c r="C85" t="s">
        <v>25</v>
      </c>
      <c r="D85" s="5">
        <v>13391</v>
      </c>
      <c r="E85" s="5">
        <v>201</v>
      </c>
    </row>
    <row r="86" spans="1:5" x14ac:dyDescent="0.25">
      <c r="A86" t="s">
        <v>13</v>
      </c>
      <c r="B86" t="s">
        <v>27</v>
      </c>
      <c r="C86" t="s">
        <v>35</v>
      </c>
      <c r="D86" s="5">
        <v>8890</v>
      </c>
      <c r="E86" s="5">
        <v>210</v>
      </c>
    </row>
    <row r="87" spans="1:5" x14ac:dyDescent="0.25">
      <c r="A87" t="s">
        <v>46</v>
      </c>
      <c r="B87" t="s">
        <v>34</v>
      </c>
      <c r="C87" t="s">
        <v>12</v>
      </c>
      <c r="D87" s="5">
        <v>56</v>
      </c>
      <c r="E87" s="5">
        <v>51</v>
      </c>
    </row>
    <row r="88" spans="1:5" x14ac:dyDescent="0.25">
      <c r="A88" t="s">
        <v>47</v>
      </c>
      <c r="B88" t="s">
        <v>22</v>
      </c>
      <c r="C88" t="s">
        <v>28</v>
      </c>
      <c r="D88" s="5">
        <v>3339</v>
      </c>
      <c r="E88" s="5">
        <v>39</v>
      </c>
    </row>
    <row r="89" spans="1:5" x14ac:dyDescent="0.25">
      <c r="A89" t="s">
        <v>55</v>
      </c>
      <c r="B89" t="s">
        <v>14</v>
      </c>
      <c r="C89" t="s">
        <v>23</v>
      </c>
      <c r="D89" s="5">
        <v>3808</v>
      </c>
      <c r="E89" s="5">
        <v>279</v>
      </c>
    </row>
    <row r="90" spans="1:5" x14ac:dyDescent="0.25">
      <c r="A90" t="s">
        <v>55</v>
      </c>
      <c r="B90" t="s">
        <v>34</v>
      </c>
      <c r="C90" t="s">
        <v>12</v>
      </c>
      <c r="D90" s="5">
        <v>63</v>
      </c>
      <c r="E90" s="5">
        <v>123</v>
      </c>
    </row>
    <row r="91" spans="1:5" x14ac:dyDescent="0.25">
      <c r="A91" t="s">
        <v>46</v>
      </c>
      <c r="B91" t="s">
        <v>27</v>
      </c>
      <c r="C91" t="s">
        <v>53</v>
      </c>
      <c r="D91" s="5">
        <v>7812</v>
      </c>
      <c r="E91" s="5">
        <v>81</v>
      </c>
    </row>
    <row r="92" spans="1:5" x14ac:dyDescent="0.25">
      <c r="A92" t="s">
        <v>8</v>
      </c>
      <c r="B92" t="s">
        <v>9</v>
      </c>
      <c r="C92" t="s">
        <v>39</v>
      </c>
      <c r="D92" s="5">
        <v>7693</v>
      </c>
      <c r="E92" s="5">
        <v>21</v>
      </c>
    </row>
    <row r="93" spans="1:5" x14ac:dyDescent="0.25">
      <c r="A93" t="s">
        <v>47</v>
      </c>
      <c r="B93" t="s">
        <v>22</v>
      </c>
      <c r="C93" t="s">
        <v>54</v>
      </c>
      <c r="D93" s="5">
        <v>973</v>
      </c>
      <c r="E93" s="5">
        <v>162</v>
      </c>
    </row>
    <row r="94" spans="1:5" x14ac:dyDescent="0.25">
      <c r="A94" t="s">
        <v>55</v>
      </c>
      <c r="B94" t="s">
        <v>14</v>
      </c>
      <c r="C94" t="s">
        <v>45</v>
      </c>
      <c r="D94" s="5">
        <v>567</v>
      </c>
      <c r="E94" s="5">
        <v>228</v>
      </c>
    </row>
    <row r="95" spans="1:5" x14ac:dyDescent="0.25">
      <c r="A95" t="s">
        <v>55</v>
      </c>
      <c r="B95" t="s">
        <v>22</v>
      </c>
      <c r="C95" t="s">
        <v>52</v>
      </c>
      <c r="D95" s="5">
        <v>2471</v>
      </c>
      <c r="E95" s="5">
        <v>342</v>
      </c>
    </row>
    <row r="96" spans="1:5" x14ac:dyDescent="0.25">
      <c r="A96" t="s">
        <v>43</v>
      </c>
      <c r="B96" t="s">
        <v>34</v>
      </c>
      <c r="C96" t="s">
        <v>12</v>
      </c>
      <c r="D96" s="5">
        <v>7189</v>
      </c>
      <c r="E96" s="5">
        <v>54</v>
      </c>
    </row>
    <row r="97" spans="1:5" x14ac:dyDescent="0.25">
      <c r="A97" t="s">
        <v>21</v>
      </c>
      <c r="B97" t="s">
        <v>14</v>
      </c>
      <c r="C97" t="s">
        <v>54</v>
      </c>
      <c r="D97" s="5">
        <v>7455</v>
      </c>
      <c r="E97" s="5">
        <v>216</v>
      </c>
    </row>
    <row r="98" spans="1:5" x14ac:dyDescent="0.25">
      <c r="A98" t="s">
        <v>47</v>
      </c>
      <c r="B98" t="s">
        <v>50</v>
      </c>
      <c r="C98" t="s">
        <v>51</v>
      </c>
      <c r="D98" s="5">
        <v>3108</v>
      </c>
      <c r="E98" s="5">
        <v>54</v>
      </c>
    </row>
    <row r="99" spans="1:5" x14ac:dyDescent="0.25">
      <c r="A99" t="s">
        <v>26</v>
      </c>
      <c r="B99" t="s">
        <v>34</v>
      </c>
      <c r="C99" t="s">
        <v>28</v>
      </c>
      <c r="D99" s="5">
        <v>469</v>
      </c>
      <c r="E99" s="5">
        <v>75</v>
      </c>
    </row>
    <row r="100" spans="1:5" x14ac:dyDescent="0.25">
      <c r="A100" t="s">
        <v>18</v>
      </c>
      <c r="B100" t="s">
        <v>9</v>
      </c>
      <c r="C100" t="s">
        <v>48</v>
      </c>
      <c r="D100" s="5">
        <v>2737</v>
      </c>
      <c r="E100" s="5">
        <v>93</v>
      </c>
    </row>
    <row r="101" spans="1:5" x14ac:dyDescent="0.25">
      <c r="A101" t="s">
        <v>18</v>
      </c>
      <c r="B101" t="s">
        <v>9</v>
      </c>
      <c r="C101" t="s">
        <v>28</v>
      </c>
      <c r="D101" s="5">
        <v>4305</v>
      </c>
      <c r="E101" s="5">
        <v>156</v>
      </c>
    </row>
    <row r="102" spans="1:5" x14ac:dyDescent="0.25">
      <c r="A102" t="s">
        <v>18</v>
      </c>
      <c r="B102" t="s">
        <v>34</v>
      </c>
      <c r="C102" t="s">
        <v>33</v>
      </c>
      <c r="D102" s="5">
        <v>2408</v>
      </c>
      <c r="E102" s="5">
        <v>9</v>
      </c>
    </row>
    <row r="103" spans="1:5" x14ac:dyDescent="0.25">
      <c r="A103" t="s">
        <v>47</v>
      </c>
      <c r="B103" t="s">
        <v>22</v>
      </c>
      <c r="C103" t="s">
        <v>39</v>
      </c>
      <c r="D103" s="5">
        <v>1281</v>
      </c>
      <c r="E103" s="5">
        <v>18</v>
      </c>
    </row>
    <row r="104" spans="1:5" x14ac:dyDescent="0.25">
      <c r="A104" t="s">
        <v>8</v>
      </c>
      <c r="B104" t="s">
        <v>14</v>
      </c>
      <c r="C104" t="s">
        <v>15</v>
      </c>
      <c r="D104" s="5">
        <v>12348</v>
      </c>
      <c r="E104" s="5">
        <v>234</v>
      </c>
    </row>
    <row r="105" spans="1:5" x14ac:dyDescent="0.25">
      <c r="A105" t="s">
        <v>47</v>
      </c>
      <c r="B105" t="s">
        <v>50</v>
      </c>
      <c r="C105" t="s">
        <v>54</v>
      </c>
      <c r="D105" s="5">
        <v>3689</v>
      </c>
      <c r="E105" s="5">
        <v>312</v>
      </c>
    </row>
    <row r="106" spans="1:5" x14ac:dyDescent="0.25">
      <c r="A106" t="s">
        <v>40</v>
      </c>
      <c r="B106" t="s">
        <v>22</v>
      </c>
      <c r="C106" t="s">
        <v>39</v>
      </c>
      <c r="D106" s="5">
        <v>2870</v>
      </c>
      <c r="E106" s="5">
        <v>300</v>
      </c>
    </row>
    <row r="107" spans="1:5" x14ac:dyDescent="0.25">
      <c r="A107" t="s">
        <v>46</v>
      </c>
      <c r="B107" t="s">
        <v>22</v>
      </c>
      <c r="C107" t="s">
        <v>53</v>
      </c>
      <c r="D107" s="5">
        <v>798</v>
      </c>
      <c r="E107" s="5">
        <v>519</v>
      </c>
    </row>
    <row r="108" spans="1:5" x14ac:dyDescent="0.25">
      <c r="A108" t="s">
        <v>21</v>
      </c>
      <c r="B108" t="s">
        <v>9</v>
      </c>
      <c r="C108" t="s">
        <v>45</v>
      </c>
      <c r="D108" s="5">
        <v>2933</v>
      </c>
      <c r="E108" s="5">
        <v>9</v>
      </c>
    </row>
    <row r="109" spans="1:5" x14ac:dyDescent="0.25">
      <c r="A109" t="s">
        <v>43</v>
      </c>
      <c r="B109" t="s">
        <v>14</v>
      </c>
      <c r="C109" t="s">
        <v>19</v>
      </c>
      <c r="D109" s="5">
        <v>2744</v>
      </c>
      <c r="E109" s="5">
        <v>9</v>
      </c>
    </row>
    <row r="110" spans="1:5" x14ac:dyDescent="0.25">
      <c r="A110" t="s">
        <v>8</v>
      </c>
      <c r="B110" t="s">
        <v>22</v>
      </c>
      <c r="C110" t="s">
        <v>31</v>
      </c>
      <c r="D110" s="5">
        <v>9772</v>
      </c>
      <c r="E110" s="5">
        <v>90</v>
      </c>
    </row>
    <row r="111" spans="1:5" x14ac:dyDescent="0.25">
      <c r="A111" t="s">
        <v>40</v>
      </c>
      <c r="B111" t="s">
        <v>50</v>
      </c>
      <c r="C111" t="s">
        <v>28</v>
      </c>
      <c r="D111" s="5">
        <v>1568</v>
      </c>
      <c r="E111" s="5">
        <v>96</v>
      </c>
    </row>
    <row r="112" spans="1:5" x14ac:dyDescent="0.25">
      <c r="A112" t="s">
        <v>46</v>
      </c>
      <c r="B112" t="s">
        <v>22</v>
      </c>
      <c r="C112" t="s">
        <v>30</v>
      </c>
      <c r="D112" s="5">
        <v>11417</v>
      </c>
      <c r="E112" s="5">
        <v>21</v>
      </c>
    </row>
    <row r="113" spans="1:5" x14ac:dyDescent="0.25">
      <c r="A113" t="s">
        <v>8</v>
      </c>
      <c r="B113" t="s">
        <v>50</v>
      </c>
      <c r="C113" t="s">
        <v>51</v>
      </c>
      <c r="D113" s="5">
        <v>6748</v>
      </c>
      <c r="E113" s="5">
        <v>48</v>
      </c>
    </row>
    <row r="114" spans="1:5" x14ac:dyDescent="0.25">
      <c r="A114" t="s">
        <v>55</v>
      </c>
      <c r="B114" t="s">
        <v>22</v>
      </c>
      <c r="C114" t="s">
        <v>53</v>
      </c>
      <c r="D114" s="5">
        <v>1407</v>
      </c>
      <c r="E114" s="5">
        <v>72</v>
      </c>
    </row>
    <row r="115" spans="1:5" x14ac:dyDescent="0.25">
      <c r="A115" t="s">
        <v>13</v>
      </c>
      <c r="B115" t="s">
        <v>14</v>
      </c>
      <c r="C115" t="s">
        <v>52</v>
      </c>
      <c r="D115" s="5">
        <v>2023</v>
      </c>
      <c r="E115" s="5">
        <v>168</v>
      </c>
    </row>
    <row r="116" spans="1:5" x14ac:dyDescent="0.25">
      <c r="A116" t="s">
        <v>43</v>
      </c>
      <c r="B116" t="s">
        <v>27</v>
      </c>
      <c r="C116" t="s">
        <v>51</v>
      </c>
      <c r="D116" s="5">
        <v>5236</v>
      </c>
      <c r="E116" s="5">
        <v>51</v>
      </c>
    </row>
    <row r="117" spans="1:5" x14ac:dyDescent="0.25">
      <c r="A117" t="s">
        <v>21</v>
      </c>
      <c r="B117" t="s">
        <v>22</v>
      </c>
      <c r="C117" t="s">
        <v>39</v>
      </c>
      <c r="D117" s="5">
        <v>1925</v>
      </c>
      <c r="E117" s="5">
        <v>192</v>
      </c>
    </row>
    <row r="118" spans="1:5" x14ac:dyDescent="0.25">
      <c r="A118" t="s">
        <v>40</v>
      </c>
      <c r="B118" t="s">
        <v>9</v>
      </c>
      <c r="C118" t="s">
        <v>17</v>
      </c>
      <c r="D118" s="5">
        <v>6608</v>
      </c>
      <c r="E118" s="5">
        <v>225</v>
      </c>
    </row>
    <row r="119" spans="1:5" x14ac:dyDescent="0.25">
      <c r="A119" t="s">
        <v>26</v>
      </c>
      <c r="B119" t="s">
        <v>50</v>
      </c>
      <c r="C119" t="s">
        <v>51</v>
      </c>
      <c r="D119" s="5">
        <v>8008</v>
      </c>
      <c r="E119" s="5">
        <v>456</v>
      </c>
    </row>
    <row r="120" spans="1:5" x14ac:dyDescent="0.25">
      <c r="A120" t="s">
        <v>55</v>
      </c>
      <c r="B120" t="s">
        <v>50</v>
      </c>
      <c r="C120" t="s">
        <v>28</v>
      </c>
      <c r="D120" s="5">
        <v>1428</v>
      </c>
      <c r="E120" s="5">
        <v>93</v>
      </c>
    </row>
    <row r="121" spans="1:5" x14ac:dyDescent="0.25">
      <c r="A121" t="s">
        <v>26</v>
      </c>
      <c r="B121" t="s">
        <v>50</v>
      </c>
      <c r="C121" t="s">
        <v>19</v>
      </c>
      <c r="D121" s="5">
        <v>525</v>
      </c>
      <c r="E121" s="5">
        <v>48</v>
      </c>
    </row>
    <row r="122" spans="1:5" x14ac:dyDescent="0.25">
      <c r="A122" t="s">
        <v>26</v>
      </c>
      <c r="B122" t="s">
        <v>9</v>
      </c>
      <c r="C122" t="s">
        <v>23</v>
      </c>
      <c r="D122" s="5">
        <v>1505</v>
      </c>
      <c r="E122" s="5">
        <v>102</v>
      </c>
    </row>
    <row r="123" spans="1:5" x14ac:dyDescent="0.25">
      <c r="A123" t="s">
        <v>40</v>
      </c>
      <c r="B123" t="s">
        <v>14</v>
      </c>
      <c r="C123" t="s">
        <v>10</v>
      </c>
      <c r="D123" s="5">
        <v>6755</v>
      </c>
      <c r="E123" s="5">
        <v>252</v>
      </c>
    </row>
    <row r="124" spans="1:5" x14ac:dyDescent="0.25">
      <c r="A124" t="s">
        <v>46</v>
      </c>
      <c r="B124" t="s">
        <v>9</v>
      </c>
      <c r="C124" t="s">
        <v>23</v>
      </c>
      <c r="D124" s="5">
        <v>11571</v>
      </c>
      <c r="E124" s="5">
        <v>138</v>
      </c>
    </row>
    <row r="125" spans="1:5" x14ac:dyDescent="0.25">
      <c r="A125" t="s">
        <v>8</v>
      </c>
      <c r="B125" t="s">
        <v>34</v>
      </c>
      <c r="C125" t="s">
        <v>28</v>
      </c>
      <c r="D125" s="5">
        <v>2541</v>
      </c>
      <c r="E125" s="5">
        <v>90</v>
      </c>
    </row>
    <row r="126" spans="1:5" x14ac:dyDescent="0.25">
      <c r="A126" t="s">
        <v>21</v>
      </c>
      <c r="B126" t="s">
        <v>9</v>
      </c>
      <c r="C126" t="s">
        <v>10</v>
      </c>
      <c r="D126" s="5">
        <v>1526</v>
      </c>
      <c r="E126" s="5">
        <v>240</v>
      </c>
    </row>
    <row r="127" spans="1:5" x14ac:dyDescent="0.25">
      <c r="A127" t="s">
        <v>8</v>
      </c>
      <c r="B127" t="s">
        <v>34</v>
      </c>
      <c r="C127" t="s">
        <v>19</v>
      </c>
      <c r="D127" s="5">
        <v>6125</v>
      </c>
      <c r="E127" s="5">
        <v>102</v>
      </c>
    </row>
    <row r="128" spans="1:5" x14ac:dyDescent="0.25">
      <c r="A128" t="s">
        <v>21</v>
      </c>
      <c r="B128" t="s">
        <v>14</v>
      </c>
      <c r="C128" t="s">
        <v>53</v>
      </c>
      <c r="D128" s="5">
        <v>847</v>
      </c>
      <c r="E128" s="5">
        <v>129</v>
      </c>
    </row>
    <row r="129" spans="1:5" x14ac:dyDescent="0.25">
      <c r="A129" t="s">
        <v>13</v>
      </c>
      <c r="B129" t="s">
        <v>14</v>
      </c>
      <c r="C129" t="s">
        <v>53</v>
      </c>
      <c r="D129" s="5">
        <v>4753</v>
      </c>
      <c r="E129" s="5">
        <v>300</v>
      </c>
    </row>
    <row r="130" spans="1:5" x14ac:dyDescent="0.25">
      <c r="A130" t="s">
        <v>26</v>
      </c>
      <c r="B130" t="s">
        <v>34</v>
      </c>
      <c r="C130" t="s">
        <v>31</v>
      </c>
      <c r="D130" s="5">
        <v>959</v>
      </c>
      <c r="E130" s="5">
        <v>135</v>
      </c>
    </row>
    <row r="131" spans="1:5" x14ac:dyDescent="0.25">
      <c r="A131" t="s">
        <v>40</v>
      </c>
      <c r="B131" t="s">
        <v>14</v>
      </c>
      <c r="C131" t="s">
        <v>49</v>
      </c>
      <c r="D131" s="5">
        <v>2793</v>
      </c>
      <c r="E131" s="5">
        <v>114</v>
      </c>
    </row>
    <row r="132" spans="1:5" x14ac:dyDescent="0.25">
      <c r="A132" t="s">
        <v>40</v>
      </c>
      <c r="B132" t="s">
        <v>14</v>
      </c>
      <c r="C132" t="s">
        <v>17</v>
      </c>
      <c r="D132" s="5">
        <v>4606</v>
      </c>
      <c r="E132" s="5">
        <v>63</v>
      </c>
    </row>
    <row r="133" spans="1:5" x14ac:dyDescent="0.25">
      <c r="A133" t="s">
        <v>40</v>
      </c>
      <c r="B133" t="s">
        <v>22</v>
      </c>
      <c r="C133" t="s">
        <v>52</v>
      </c>
      <c r="D133" s="5">
        <v>5551</v>
      </c>
      <c r="E133" s="5">
        <v>252</v>
      </c>
    </row>
    <row r="134" spans="1:5" x14ac:dyDescent="0.25">
      <c r="A134" t="s">
        <v>55</v>
      </c>
      <c r="B134" t="s">
        <v>22</v>
      </c>
      <c r="C134" t="s">
        <v>15</v>
      </c>
      <c r="D134" s="5">
        <v>6657</v>
      </c>
      <c r="E134" s="5">
        <v>303</v>
      </c>
    </row>
    <row r="135" spans="1:5" x14ac:dyDescent="0.25">
      <c r="A135" t="s">
        <v>40</v>
      </c>
      <c r="B135" t="s">
        <v>27</v>
      </c>
      <c r="C135" t="s">
        <v>33</v>
      </c>
      <c r="D135" s="5">
        <v>4438</v>
      </c>
      <c r="E135" s="5">
        <v>246</v>
      </c>
    </row>
    <row r="136" spans="1:5" x14ac:dyDescent="0.25">
      <c r="A136" t="s">
        <v>13</v>
      </c>
      <c r="B136" t="s">
        <v>34</v>
      </c>
      <c r="C136" t="s">
        <v>37</v>
      </c>
      <c r="D136" s="5">
        <v>168</v>
      </c>
      <c r="E136" s="5">
        <v>84</v>
      </c>
    </row>
    <row r="137" spans="1:5" x14ac:dyDescent="0.25">
      <c r="A137" t="s">
        <v>40</v>
      </c>
      <c r="B137" t="s">
        <v>50</v>
      </c>
      <c r="C137" t="s">
        <v>33</v>
      </c>
      <c r="D137" s="5">
        <v>7777</v>
      </c>
      <c r="E137" s="5">
        <v>39</v>
      </c>
    </row>
    <row r="138" spans="1:5" x14ac:dyDescent="0.25">
      <c r="A138" t="s">
        <v>43</v>
      </c>
      <c r="B138" t="s">
        <v>22</v>
      </c>
      <c r="C138" t="s">
        <v>33</v>
      </c>
      <c r="D138" s="5">
        <v>3339</v>
      </c>
      <c r="E138" s="5">
        <v>348</v>
      </c>
    </row>
    <row r="139" spans="1:5" x14ac:dyDescent="0.25">
      <c r="A139" t="s">
        <v>40</v>
      </c>
      <c r="B139" t="s">
        <v>9</v>
      </c>
      <c r="C139" t="s">
        <v>31</v>
      </c>
      <c r="D139" s="5">
        <v>6391</v>
      </c>
      <c r="E139" s="5">
        <v>48</v>
      </c>
    </row>
    <row r="140" spans="1:5" x14ac:dyDescent="0.25">
      <c r="A140" t="s">
        <v>43</v>
      </c>
      <c r="B140" t="s">
        <v>9</v>
      </c>
      <c r="C140" t="s">
        <v>37</v>
      </c>
      <c r="D140" s="5">
        <v>518</v>
      </c>
      <c r="E140" s="5">
        <v>75</v>
      </c>
    </row>
    <row r="141" spans="1:5" x14ac:dyDescent="0.25">
      <c r="A141" t="s">
        <v>40</v>
      </c>
      <c r="B141" t="s">
        <v>34</v>
      </c>
      <c r="C141" t="s">
        <v>54</v>
      </c>
      <c r="D141" s="5">
        <v>5677</v>
      </c>
      <c r="E141" s="5">
        <v>258</v>
      </c>
    </row>
    <row r="142" spans="1:5" x14ac:dyDescent="0.25">
      <c r="A142" t="s">
        <v>26</v>
      </c>
      <c r="B142" t="s">
        <v>27</v>
      </c>
      <c r="C142" t="s">
        <v>33</v>
      </c>
      <c r="D142" s="5">
        <v>6048</v>
      </c>
      <c r="E142" s="5">
        <v>27</v>
      </c>
    </row>
    <row r="143" spans="1:5" x14ac:dyDescent="0.25">
      <c r="A143" t="s">
        <v>13</v>
      </c>
      <c r="B143" t="s">
        <v>34</v>
      </c>
      <c r="C143" t="s">
        <v>15</v>
      </c>
      <c r="D143" s="5">
        <v>3752</v>
      </c>
      <c r="E143" s="5">
        <v>213</v>
      </c>
    </row>
    <row r="144" spans="1:5" x14ac:dyDescent="0.25">
      <c r="A144" t="s">
        <v>43</v>
      </c>
      <c r="B144" t="s">
        <v>14</v>
      </c>
      <c r="C144" t="s">
        <v>52</v>
      </c>
      <c r="D144" s="5">
        <v>4480</v>
      </c>
      <c r="E144" s="5">
        <v>357</v>
      </c>
    </row>
    <row r="145" spans="1:5" x14ac:dyDescent="0.25">
      <c r="A145" t="s">
        <v>18</v>
      </c>
      <c r="B145" t="s">
        <v>9</v>
      </c>
      <c r="C145" t="s">
        <v>19</v>
      </c>
      <c r="D145" s="5">
        <v>259</v>
      </c>
      <c r="E145" s="5">
        <v>207</v>
      </c>
    </row>
    <row r="146" spans="1:5" x14ac:dyDescent="0.25">
      <c r="A146" t="s">
        <v>13</v>
      </c>
      <c r="B146" t="s">
        <v>9</v>
      </c>
      <c r="C146" t="s">
        <v>10</v>
      </c>
      <c r="D146" s="5">
        <v>42</v>
      </c>
      <c r="E146" s="5">
        <v>150</v>
      </c>
    </row>
    <row r="147" spans="1:5" x14ac:dyDescent="0.25">
      <c r="A147" t="s">
        <v>21</v>
      </c>
      <c r="B147" t="s">
        <v>22</v>
      </c>
      <c r="C147" t="s">
        <v>51</v>
      </c>
      <c r="D147" s="5">
        <v>98</v>
      </c>
      <c r="E147" s="5">
        <v>204</v>
      </c>
    </row>
    <row r="148" spans="1:5" x14ac:dyDescent="0.25">
      <c r="A148" t="s">
        <v>40</v>
      </c>
      <c r="B148" t="s">
        <v>14</v>
      </c>
      <c r="C148" t="s">
        <v>53</v>
      </c>
      <c r="D148" s="5">
        <v>2478</v>
      </c>
      <c r="E148" s="5">
        <v>21</v>
      </c>
    </row>
    <row r="149" spans="1:5" x14ac:dyDescent="0.25">
      <c r="A149" t="s">
        <v>21</v>
      </c>
      <c r="B149" t="s">
        <v>50</v>
      </c>
      <c r="C149" t="s">
        <v>31</v>
      </c>
      <c r="D149" s="5">
        <v>7847</v>
      </c>
      <c r="E149" s="5">
        <v>174</v>
      </c>
    </row>
    <row r="150" spans="1:5" x14ac:dyDescent="0.25">
      <c r="A150" t="s">
        <v>46</v>
      </c>
      <c r="B150" t="s">
        <v>9</v>
      </c>
      <c r="C150" t="s">
        <v>33</v>
      </c>
      <c r="D150" s="5">
        <v>9926</v>
      </c>
      <c r="E150" s="5">
        <v>201</v>
      </c>
    </row>
    <row r="151" spans="1:5" x14ac:dyDescent="0.25">
      <c r="A151" t="s">
        <v>13</v>
      </c>
      <c r="B151" t="s">
        <v>34</v>
      </c>
      <c r="C151" t="s">
        <v>12</v>
      </c>
      <c r="D151" s="5">
        <v>819</v>
      </c>
      <c r="E151" s="5">
        <v>510</v>
      </c>
    </row>
    <row r="152" spans="1:5" x14ac:dyDescent="0.25">
      <c r="A152" t="s">
        <v>26</v>
      </c>
      <c r="B152" t="s">
        <v>27</v>
      </c>
      <c r="C152" t="s">
        <v>52</v>
      </c>
      <c r="D152" s="5">
        <v>3052</v>
      </c>
      <c r="E152" s="5">
        <v>378</v>
      </c>
    </row>
    <row r="153" spans="1:5" x14ac:dyDescent="0.25">
      <c r="A153" t="s">
        <v>18</v>
      </c>
      <c r="B153" t="s">
        <v>50</v>
      </c>
      <c r="C153" t="s">
        <v>45</v>
      </c>
      <c r="D153" s="5">
        <v>6832</v>
      </c>
      <c r="E153" s="5">
        <v>27</v>
      </c>
    </row>
    <row r="154" spans="1:5" x14ac:dyDescent="0.25">
      <c r="A154" t="s">
        <v>46</v>
      </c>
      <c r="B154" t="s">
        <v>27</v>
      </c>
      <c r="C154" t="s">
        <v>30</v>
      </c>
      <c r="D154" s="5">
        <v>2016</v>
      </c>
      <c r="E154" s="5">
        <v>117</v>
      </c>
    </row>
    <row r="155" spans="1:5" x14ac:dyDescent="0.25">
      <c r="A155" t="s">
        <v>26</v>
      </c>
      <c r="B155" t="s">
        <v>34</v>
      </c>
      <c r="C155" t="s">
        <v>45</v>
      </c>
      <c r="D155" s="5">
        <v>7322</v>
      </c>
      <c r="E155" s="5">
        <v>36</v>
      </c>
    </row>
    <row r="156" spans="1:5" x14ac:dyDescent="0.25">
      <c r="A156" t="s">
        <v>13</v>
      </c>
      <c r="B156" t="s">
        <v>14</v>
      </c>
      <c r="C156" t="s">
        <v>31</v>
      </c>
      <c r="D156" s="5">
        <v>357</v>
      </c>
      <c r="E156" s="5">
        <v>126</v>
      </c>
    </row>
    <row r="157" spans="1:5" x14ac:dyDescent="0.25">
      <c r="A157" t="s">
        <v>18</v>
      </c>
      <c r="B157" t="s">
        <v>27</v>
      </c>
      <c r="C157" t="s">
        <v>28</v>
      </c>
      <c r="D157" s="5">
        <v>3192</v>
      </c>
      <c r="E157" s="5">
        <v>72</v>
      </c>
    </row>
    <row r="158" spans="1:5" x14ac:dyDescent="0.25">
      <c r="A158" t="s">
        <v>40</v>
      </c>
      <c r="B158" t="s">
        <v>22</v>
      </c>
      <c r="C158" t="s">
        <v>37</v>
      </c>
      <c r="D158" s="5">
        <v>8435</v>
      </c>
      <c r="E158" s="5">
        <v>42</v>
      </c>
    </row>
    <row r="159" spans="1:5" x14ac:dyDescent="0.25">
      <c r="A159" t="s">
        <v>8</v>
      </c>
      <c r="B159" t="s">
        <v>27</v>
      </c>
      <c r="C159" t="s">
        <v>52</v>
      </c>
      <c r="D159" s="5">
        <v>0</v>
      </c>
      <c r="E159" s="5">
        <v>135</v>
      </c>
    </row>
    <row r="160" spans="1:5" x14ac:dyDescent="0.25">
      <c r="A160" t="s">
        <v>40</v>
      </c>
      <c r="B160" t="s">
        <v>50</v>
      </c>
      <c r="C160" t="s">
        <v>49</v>
      </c>
      <c r="D160" s="5">
        <v>8862</v>
      </c>
      <c r="E160" s="5">
        <v>189</v>
      </c>
    </row>
    <row r="161" spans="1:5" x14ac:dyDescent="0.25">
      <c r="A161" t="s">
        <v>26</v>
      </c>
      <c r="B161" t="s">
        <v>9</v>
      </c>
      <c r="C161" t="s">
        <v>54</v>
      </c>
      <c r="D161" s="5">
        <v>3556</v>
      </c>
      <c r="E161" s="5">
        <v>459</v>
      </c>
    </row>
    <row r="162" spans="1:5" x14ac:dyDescent="0.25">
      <c r="A162" t="s">
        <v>43</v>
      </c>
      <c r="B162" t="s">
        <v>50</v>
      </c>
      <c r="C162" t="s">
        <v>25</v>
      </c>
      <c r="D162" s="5">
        <v>7280</v>
      </c>
      <c r="E162" s="5">
        <v>201</v>
      </c>
    </row>
    <row r="163" spans="1:5" x14ac:dyDescent="0.25">
      <c r="A163" t="s">
        <v>26</v>
      </c>
      <c r="B163" t="s">
        <v>50</v>
      </c>
      <c r="C163" t="s">
        <v>10</v>
      </c>
      <c r="D163" s="5">
        <v>3402</v>
      </c>
      <c r="E163" s="5">
        <v>366</v>
      </c>
    </row>
    <row r="164" spans="1:5" x14ac:dyDescent="0.25">
      <c r="A164" t="s">
        <v>47</v>
      </c>
      <c r="B164" t="s">
        <v>9</v>
      </c>
      <c r="C164" t="s">
        <v>52</v>
      </c>
      <c r="D164" s="5">
        <v>4592</v>
      </c>
      <c r="E164" s="5">
        <v>324</v>
      </c>
    </row>
    <row r="165" spans="1:5" x14ac:dyDescent="0.25">
      <c r="A165" t="s">
        <v>18</v>
      </c>
      <c r="B165" t="s">
        <v>14</v>
      </c>
      <c r="C165" t="s">
        <v>25</v>
      </c>
      <c r="D165" s="5">
        <v>7833</v>
      </c>
      <c r="E165" s="5">
        <v>243</v>
      </c>
    </row>
    <row r="166" spans="1:5" x14ac:dyDescent="0.25">
      <c r="A166" t="s">
        <v>46</v>
      </c>
      <c r="B166" t="s">
        <v>27</v>
      </c>
      <c r="C166" t="s">
        <v>45</v>
      </c>
      <c r="D166" s="5">
        <v>7651</v>
      </c>
      <c r="E166" s="5">
        <v>213</v>
      </c>
    </row>
    <row r="167" spans="1:5" x14ac:dyDescent="0.25">
      <c r="A167" t="s">
        <v>8</v>
      </c>
      <c r="B167" t="s">
        <v>14</v>
      </c>
      <c r="C167" t="s">
        <v>10</v>
      </c>
      <c r="D167" s="5">
        <v>2275</v>
      </c>
      <c r="E167" s="5">
        <v>447</v>
      </c>
    </row>
    <row r="168" spans="1:5" x14ac:dyDescent="0.25">
      <c r="A168" t="s">
        <v>8</v>
      </c>
      <c r="B168" t="s">
        <v>34</v>
      </c>
      <c r="C168" t="s">
        <v>12</v>
      </c>
      <c r="D168" s="5">
        <v>5670</v>
      </c>
      <c r="E168" s="5">
        <v>297</v>
      </c>
    </row>
    <row r="169" spans="1:5" x14ac:dyDescent="0.25">
      <c r="A169" t="s">
        <v>40</v>
      </c>
      <c r="B169" t="s">
        <v>14</v>
      </c>
      <c r="C169" t="s">
        <v>30</v>
      </c>
      <c r="D169" s="5">
        <v>2135</v>
      </c>
      <c r="E169" s="5">
        <v>27</v>
      </c>
    </row>
    <row r="170" spans="1:5" x14ac:dyDescent="0.25">
      <c r="A170" t="s">
        <v>8</v>
      </c>
      <c r="B170" t="s">
        <v>50</v>
      </c>
      <c r="C170" t="s">
        <v>48</v>
      </c>
      <c r="D170" s="5">
        <v>2779</v>
      </c>
      <c r="E170" s="5">
        <v>75</v>
      </c>
    </row>
    <row r="171" spans="1:5" x14ac:dyDescent="0.25">
      <c r="A171" t="s">
        <v>55</v>
      </c>
      <c r="B171" t="s">
        <v>27</v>
      </c>
      <c r="C171" t="s">
        <v>31</v>
      </c>
      <c r="D171" s="5">
        <v>12950</v>
      </c>
      <c r="E171" s="5">
        <v>30</v>
      </c>
    </row>
    <row r="172" spans="1:5" x14ac:dyDescent="0.25">
      <c r="A172" t="s">
        <v>40</v>
      </c>
      <c r="B172" t="s">
        <v>22</v>
      </c>
      <c r="C172" t="s">
        <v>23</v>
      </c>
      <c r="D172" s="5">
        <v>2646</v>
      </c>
      <c r="E172" s="5">
        <v>177</v>
      </c>
    </row>
    <row r="173" spans="1:5" x14ac:dyDescent="0.25">
      <c r="A173" t="s">
        <v>8</v>
      </c>
      <c r="B173" t="s">
        <v>50</v>
      </c>
      <c r="C173" t="s">
        <v>31</v>
      </c>
      <c r="D173" s="5">
        <v>3794</v>
      </c>
      <c r="E173" s="5">
        <v>159</v>
      </c>
    </row>
    <row r="174" spans="1:5" x14ac:dyDescent="0.25">
      <c r="A174" t="s">
        <v>47</v>
      </c>
      <c r="B174" t="s">
        <v>14</v>
      </c>
      <c r="C174" t="s">
        <v>31</v>
      </c>
      <c r="D174" s="5">
        <v>819</v>
      </c>
      <c r="E174" s="5">
        <v>306</v>
      </c>
    </row>
    <row r="175" spans="1:5" x14ac:dyDescent="0.25">
      <c r="A175" t="s">
        <v>47</v>
      </c>
      <c r="B175" t="s">
        <v>50</v>
      </c>
      <c r="C175" t="s">
        <v>42</v>
      </c>
      <c r="D175" s="5">
        <v>2583</v>
      </c>
      <c r="E175" s="5">
        <v>18</v>
      </c>
    </row>
    <row r="176" spans="1:5" x14ac:dyDescent="0.25">
      <c r="A176" t="s">
        <v>40</v>
      </c>
      <c r="B176" t="s">
        <v>14</v>
      </c>
      <c r="C176" t="s">
        <v>39</v>
      </c>
      <c r="D176" s="5">
        <v>4585</v>
      </c>
      <c r="E176" s="5">
        <v>240</v>
      </c>
    </row>
    <row r="177" spans="1:5" x14ac:dyDescent="0.25">
      <c r="A177" t="s">
        <v>43</v>
      </c>
      <c r="B177" t="s">
        <v>50</v>
      </c>
      <c r="C177" t="s">
        <v>31</v>
      </c>
      <c r="D177" s="5">
        <v>1652</v>
      </c>
      <c r="E177" s="5">
        <v>93</v>
      </c>
    </row>
    <row r="178" spans="1:5" x14ac:dyDescent="0.25">
      <c r="A178" t="s">
        <v>55</v>
      </c>
      <c r="B178" t="s">
        <v>50</v>
      </c>
      <c r="C178" t="s">
        <v>51</v>
      </c>
      <c r="D178" s="5">
        <v>4991</v>
      </c>
      <c r="E178" s="5">
        <v>9</v>
      </c>
    </row>
    <row r="179" spans="1:5" x14ac:dyDescent="0.25">
      <c r="A179" t="s">
        <v>13</v>
      </c>
      <c r="B179" t="s">
        <v>50</v>
      </c>
      <c r="C179" t="s">
        <v>30</v>
      </c>
      <c r="D179" s="5">
        <v>2009</v>
      </c>
      <c r="E179" s="5">
        <v>219</v>
      </c>
    </row>
    <row r="180" spans="1:5" x14ac:dyDescent="0.25">
      <c r="A180" t="s">
        <v>46</v>
      </c>
      <c r="B180" t="s">
        <v>27</v>
      </c>
      <c r="C180" t="s">
        <v>37</v>
      </c>
      <c r="D180" s="5">
        <v>1568</v>
      </c>
      <c r="E180" s="5">
        <v>141</v>
      </c>
    </row>
    <row r="181" spans="1:5" x14ac:dyDescent="0.25">
      <c r="A181" t="s">
        <v>21</v>
      </c>
      <c r="B181" t="s">
        <v>9</v>
      </c>
      <c r="C181" t="s">
        <v>42</v>
      </c>
      <c r="D181" s="5">
        <v>3388</v>
      </c>
      <c r="E181" s="5">
        <v>123</v>
      </c>
    </row>
    <row r="182" spans="1:5" x14ac:dyDescent="0.25">
      <c r="A182" t="s">
        <v>8</v>
      </c>
      <c r="B182" t="s">
        <v>34</v>
      </c>
      <c r="C182" t="s">
        <v>49</v>
      </c>
      <c r="D182" s="5">
        <v>623</v>
      </c>
      <c r="E182" s="5">
        <v>51</v>
      </c>
    </row>
    <row r="183" spans="1:5" x14ac:dyDescent="0.25">
      <c r="A183" t="s">
        <v>26</v>
      </c>
      <c r="B183" t="s">
        <v>22</v>
      </c>
      <c r="C183" t="s">
        <v>19</v>
      </c>
      <c r="D183" s="5">
        <v>10073</v>
      </c>
      <c r="E183" s="5">
        <v>120</v>
      </c>
    </row>
    <row r="184" spans="1:5" x14ac:dyDescent="0.25">
      <c r="A184" t="s">
        <v>13</v>
      </c>
      <c r="B184" t="s">
        <v>27</v>
      </c>
      <c r="C184" t="s">
        <v>51</v>
      </c>
      <c r="D184" s="5">
        <v>1561</v>
      </c>
      <c r="E184" s="5">
        <v>27</v>
      </c>
    </row>
    <row r="185" spans="1:5" x14ac:dyDescent="0.25">
      <c r="A185" t="s">
        <v>18</v>
      </c>
      <c r="B185" t="s">
        <v>22</v>
      </c>
      <c r="C185" t="s">
        <v>53</v>
      </c>
      <c r="D185" s="5">
        <v>11522</v>
      </c>
      <c r="E185" s="5">
        <v>204</v>
      </c>
    </row>
    <row r="186" spans="1:5" x14ac:dyDescent="0.25">
      <c r="A186" t="s">
        <v>26</v>
      </c>
      <c r="B186" t="s">
        <v>34</v>
      </c>
      <c r="C186" t="s">
        <v>12</v>
      </c>
      <c r="D186" s="5">
        <v>2317</v>
      </c>
      <c r="E186" s="5">
        <v>123</v>
      </c>
    </row>
    <row r="187" spans="1:5" x14ac:dyDescent="0.25">
      <c r="A187" t="s">
        <v>55</v>
      </c>
      <c r="B187" t="s">
        <v>9</v>
      </c>
      <c r="C187" t="s">
        <v>54</v>
      </c>
      <c r="D187" s="5">
        <v>3059</v>
      </c>
      <c r="E187" s="5">
        <v>27</v>
      </c>
    </row>
    <row r="188" spans="1:5" x14ac:dyDescent="0.25">
      <c r="A188" t="s">
        <v>21</v>
      </c>
      <c r="B188" t="s">
        <v>9</v>
      </c>
      <c r="C188" t="s">
        <v>51</v>
      </c>
      <c r="D188" s="5">
        <v>2324</v>
      </c>
      <c r="E188" s="5">
        <v>177</v>
      </c>
    </row>
    <row r="189" spans="1:5" x14ac:dyDescent="0.25">
      <c r="A189" t="s">
        <v>47</v>
      </c>
      <c r="B189" t="s">
        <v>27</v>
      </c>
      <c r="C189" t="s">
        <v>51</v>
      </c>
      <c r="D189" s="5">
        <v>4956</v>
      </c>
      <c r="E189" s="5">
        <v>171</v>
      </c>
    </row>
    <row r="190" spans="1:5" x14ac:dyDescent="0.25">
      <c r="A190" t="s">
        <v>55</v>
      </c>
      <c r="B190" t="s">
        <v>50</v>
      </c>
      <c r="C190" t="s">
        <v>39</v>
      </c>
      <c r="D190" s="5">
        <v>5355</v>
      </c>
      <c r="E190" s="5">
        <v>204</v>
      </c>
    </row>
    <row r="191" spans="1:5" x14ac:dyDescent="0.25">
      <c r="A191" t="s">
        <v>47</v>
      </c>
      <c r="B191" t="s">
        <v>50</v>
      </c>
      <c r="C191" t="s">
        <v>17</v>
      </c>
      <c r="D191" s="5">
        <v>7259</v>
      </c>
      <c r="E191" s="5">
        <v>276</v>
      </c>
    </row>
    <row r="192" spans="1:5" x14ac:dyDescent="0.25">
      <c r="A192" t="s">
        <v>13</v>
      </c>
      <c r="B192" t="s">
        <v>9</v>
      </c>
      <c r="C192" t="s">
        <v>51</v>
      </c>
      <c r="D192" s="5">
        <v>6279</v>
      </c>
      <c r="E192" s="5">
        <v>45</v>
      </c>
    </row>
    <row r="193" spans="1:5" x14ac:dyDescent="0.25">
      <c r="A193" t="s">
        <v>8</v>
      </c>
      <c r="B193" t="s">
        <v>34</v>
      </c>
      <c r="C193" t="s">
        <v>52</v>
      </c>
      <c r="D193" s="5">
        <v>2541</v>
      </c>
      <c r="E193" s="5">
        <v>45</v>
      </c>
    </row>
    <row r="194" spans="1:5" x14ac:dyDescent="0.25">
      <c r="A194" t="s">
        <v>26</v>
      </c>
      <c r="B194" t="s">
        <v>14</v>
      </c>
      <c r="C194" t="s">
        <v>53</v>
      </c>
      <c r="D194" s="5">
        <v>3864</v>
      </c>
      <c r="E194" s="5">
        <v>177</v>
      </c>
    </row>
    <row r="195" spans="1:5" x14ac:dyDescent="0.25">
      <c r="A195" t="s">
        <v>43</v>
      </c>
      <c r="B195" t="s">
        <v>22</v>
      </c>
      <c r="C195" t="s">
        <v>12</v>
      </c>
      <c r="D195" s="5">
        <v>6146</v>
      </c>
      <c r="E195" s="5">
        <v>63</v>
      </c>
    </row>
    <row r="196" spans="1:5" x14ac:dyDescent="0.25">
      <c r="A196" t="s">
        <v>18</v>
      </c>
      <c r="B196" t="s">
        <v>27</v>
      </c>
      <c r="C196" t="s">
        <v>23</v>
      </c>
      <c r="D196" s="5">
        <v>2639</v>
      </c>
      <c r="E196" s="5">
        <v>204</v>
      </c>
    </row>
    <row r="197" spans="1:5" x14ac:dyDescent="0.25">
      <c r="A197" t="s">
        <v>13</v>
      </c>
      <c r="B197" t="s">
        <v>9</v>
      </c>
      <c r="C197" t="s">
        <v>37</v>
      </c>
      <c r="D197" s="5">
        <v>1890</v>
      </c>
      <c r="E197" s="5">
        <v>195</v>
      </c>
    </row>
    <row r="198" spans="1:5" x14ac:dyDescent="0.25">
      <c r="A198" t="s">
        <v>40</v>
      </c>
      <c r="B198" t="s">
        <v>50</v>
      </c>
      <c r="C198" t="s">
        <v>17</v>
      </c>
      <c r="D198" s="5">
        <v>1932</v>
      </c>
      <c r="E198" s="5">
        <v>369</v>
      </c>
    </row>
    <row r="199" spans="1:5" x14ac:dyDescent="0.25">
      <c r="A199" t="s">
        <v>47</v>
      </c>
      <c r="B199" t="s">
        <v>50</v>
      </c>
      <c r="C199" t="s">
        <v>28</v>
      </c>
      <c r="D199" s="5">
        <v>6300</v>
      </c>
      <c r="E199" s="5">
        <v>42</v>
      </c>
    </row>
    <row r="200" spans="1:5" x14ac:dyDescent="0.25">
      <c r="A200" t="s">
        <v>26</v>
      </c>
      <c r="B200" t="s">
        <v>9</v>
      </c>
      <c r="C200" t="s">
        <v>10</v>
      </c>
      <c r="D200" s="5">
        <v>560</v>
      </c>
      <c r="E200" s="5">
        <v>81</v>
      </c>
    </row>
    <row r="201" spans="1:5" x14ac:dyDescent="0.25">
      <c r="A201" t="s">
        <v>18</v>
      </c>
      <c r="B201" t="s">
        <v>9</v>
      </c>
      <c r="C201" t="s">
        <v>51</v>
      </c>
      <c r="D201" s="5">
        <v>2856</v>
      </c>
      <c r="E201" s="5">
        <v>246</v>
      </c>
    </row>
    <row r="202" spans="1:5" x14ac:dyDescent="0.25">
      <c r="A202" t="s">
        <v>18</v>
      </c>
      <c r="B202" t="s">
        <v>50</v>
      </c>
      <c r="C202" t="s">
        <v>33</v>
      </c>
      <c r="D202" s="5">
        <v>707</v>
      </c>
      <c r="E202" s="5">
        <v>174</v>
      </c>
    </row>
    <row r="203" spans="1:5" x14ac:dyDescent="0.25">
      <c r="A203" t="s">
        <v>13</v>
      </c>
      <c r="B203" t="s">
        <v>14</v>
      </c>
      <c r="C203" t="s">
        <v>10</v>
      </c>
      <c r="D203" s="5">
        <v>3598</v>
      </c>
      <c r="E203" s="5">
        <v>81</v>
      </c>
    </row>
    <row r="204" spans="1:5" x14ac:dyDescent="0.25">
      <c r="A204" t="s">
        <v>8</v>
      </c>
      <c r="B204" t="s">
        <v>14</v>
      </c>
      <c r="C204" t="s">
        <v>37</v>
      </c>
      <c r="D204" s="5">
        <v>6853</v>
      </c>
      <c r="E204" s="5">
        <v>372</v>
      </c>
    </row>
    <row r="205" spans="1:5" x14ac:dyDescent="0.25">
      <c r="A205" t="s">
        <v>8</v>
      </c>
      <c r="B205" t="s">
        <v>14</v>
      </c>
      <c r="C205" t="s">
        <v>30</v>
      </c>
      <c r="D205" s="5">
        <v>4725</v>
      </c>
      <c r="E205" s="5">
        <v>174</v>
      </c>
    </row>
    <row r="206" spans="1:5" x14ac:dyDescent="0.25">
      <c r="A206" t="s">
        <v>21</v>
      </c>
      <c r="B206" t="s">
        <v>22</v>
      </c>
      <c r="C206" t="s">
        <v>15</v>
      </c>
      <c r="D206" s="5">
        <v>10304</v>
      </c>
      <c r="E206" s="5">
        <v>84</v>
      </c>
    </row>
    <row r="207" spans="1:5" x14ac:dyDescent="0.25">
      <c r="A207" t="s">
        <v>21</v>
      </c>
      <c r="B207" t="s">
        <v>50</v>
      </c>
      <c r="C207" t="s">
        <v>30</v>
      </c>
      <c r="D207" s="5">
        <v>1274</v>
      </c>
      <c r="E207" s="5">
        <v>225</v>
      </c>
    </row>
    <row r="208" spans="1:5" x14ac:dyDescent="0.25">
      <c r="A208" t="s">
        <v>43</v>
      </c>
      <c r="B208" t="s">
        <v>22</v>
      </c>
      <c r="C208" t="s">
        <v>10</v>
      </c>
      <c r="D208" s="5">
        <v>1526</v>
      </c>
      <c r="E208" s="5">
        <v>105</v>
      </c>
    </row>
    <row r="209" spans="1:5" x14ac:dyDescent="0.25">
      <c r="A209" t="s">
        <v>8</v>
      </c>
      <c r="B209" t="s">
        <v>27</v>
      </c>
      <c r="C209" t="s">
        <v>54</v>
      </c>
      <c r="D209" s="5">
        <v>3101</v>
      </c>
      <c r="E209" s="5">
        <v>225</v>
      </c>
    </row>
    <row r="210" spans="1:5" x14ac:dyDescent="0.25">
      <c r="A210" t="s">
        <v>46</v>
      </c>
      <c r="B210" t="s">
        <v>9</v>
      </c>
      <c r="C210" t="s">
        <v>17</v>
      </c>
      <c r="D210" s="5">
        <v>1057</v>
      </c>
      <c r="E210" s="5">
        <v>54</v>
      </c>
    </row>
    <row r="211" spans="1:5" x14ac:dyDescent="0.25">
      <c r="A211" t="s">
        <v>40</v>
      </c>
      <c r="B211" t="s">
        <v>9</v>
      </c>
      <c r="C211" t="s">
        <v>51</v>
      </c>
      <c r="D211" s="5">
        <v>5306</v>
      </c>
      <c r="E211" s="5">
        <v>0</v>
      </c>
    </row>
    <row r="212" spans="1:5" x14ac:dyDescent="0.25">
      <c r="A212" t="s">
        <v>43</v>
      </c>
      <c r="B212" t="s">
        <v>27</v>
      </c>
      <c r="C212" t="s">
        <v>49</v>
      </c>
      <c r="D212" s="5">
        <v>4018</v>
      </c>
      <c r="E212" s="5">
        <v>171</v>
      </c>
    </row>
    <row r="213" spans="1:5" x14ac:dyDescent="0.25">
      <c r="A213" t="s">
        <v>18</v>
      </c>
      <c r="B213" t="s">
        <v>50</v>
      </c>
      <c r="C213" t="s">
        <v>30</v>
      </c>
      <c r="D213" s="5">
        <v>938</v>
      </c>
      <c r="E213" s="5">
        <v>189</v>
      </c>
    </row>
    <row r="214" spans="1:5" x14ac:dyDescent="0.25">
      <c r="A214" t="s">
        <v>40</v>
      </c>
      <c r="B214" t="s">
        <v>34</v>
      </c>
      <c r="C214" t="s">
        <v>23</v>
      </c>
      <c r="D214" s="5">
        <v>1778</v>
      </c>
      <c r="E214" s="5">
        <v>270</v>
      </c>
    </row>
    <row r="215" spans="1:5" x14ac:dyDescent="0.25">
      <c r="A215" t="s">
        <v>26</v>
      </c>
      <c r="B215" t="s">
        <v>27</v>
      </c>
      <c r="C215" t="s">
        <v>10</v>
      </c>
      <c r="D215" s="5">
        <v>1638</v>
      </c>
      <c r="E215" s="5">
        <v>63</v>
      </c>
    </row>
    <row r="216" spans="1:5" x14ac:dyDescent="0.25">
      <c r="A216" t="s">
        <v>21</v>
      </c>
      <c r="B216" t="s">
        <v>34</v>
      </c>
      <c r="C216" t="s">
        <v>28</v>
      </c>
      <c r="D216" s="5">
        <v>154</v>
      </c>
      <c r="E216" s="5">
        <v>21</v>
      </c>
    </row>
    <row r="217" spans="1:5" x14ac:dyDescent="0.25">
      <c r="A217" t="s">
        <v>40</v>
      </c>
      <c r="B217" t="s">
        <v>9</v>
      </c>
      <c r="C217" t="s">
        <v>37</v>
      </c>
      <c r="D217" s="5">
        <v>9835</v>
      </c>
      <c r="E217" s="5">
        <v>207</v>
      </c>
    </row>
    <row r="218" spans="1:5" x14ac:dyDescent="0.25">
      <c r="A218" t="s">
        <v>18</v>
      </c>
      <c r="B218" t="s">
        <v>9</v>
      </c>
      <c r="C218" t="s">
        <v>42</v>
      </c>
      <c r="D218" s="5">
        <v>7273</v>
      </c>
      <c r="E218" s="5">
        <v>96</v>
      </c>
    </row>
    <row r="219" spans="1:5" x14ac:dyDescent="0.25">
      <c r="A219" t="s">
        <v>43</v>
      </c>
      <c r="B219" t="s">
        <v>27</v>
      </c>
      <c r="C219" t="s">
        <v>37</v>
      </c>
      <c r="D219" s="5">
        <v>6909</v>
      </c>
      <c r="E219" s="5">
        <v>81</v>
      </c>
    </row>
    <row r="220" spans="1:5" x14ac:dyDescent="0.25">
      <c r="A220" t="s">
        <v>18</v>
      </c>
      <c r="B220" t="s">
        <v>27</v>
      </c>
      <c r="C220" t="s">
        <v>49</v>
      </c>
      <c r="D220" s="5">
        <v>3920</v>
      </c>
      <c r="E220" s="5">
        <v>306</v>
      </c>
    </row>
    <row r="221" spans="1:5" x14ac:dyDescent="0.25">
      <c r="A221" t="s">
        <v>55</v>
      </c>
      <c r="B221" t="s">
        <v>27</v>
      </c>
      <c r="C221" t="s">
        <v>45</v>
      </c>
      <c r="D221" s="5">
        <v>4858</v>
      </c>
      <c r="E221" s="5">
        <v>279</v>
      </c>
    </row>
    <row r="222" spans="1:5" x14ac:dyDescent="0.25">
      <c r="A222" t="s">
        <v>46</v>
      </c>
      <c r="B222" t="s">
        <v>34</v>
      </c>
      <c r="C222" t="s">
        <v>19</v>
      </c>
      <c r="D222" s="5">
        <v>3549</v>
      </c>
      <c r="E222" s="5">
        <v>3</v>
      </c>
    </row>
    <row r="223" spans="1:5" x14ac:dyDescent="0.25">
      <c r="A223" t="s">
        <v>40</v>
      </c>
      <c r="B223" t="s">
        <v>27</v>
      </c>
      <c r="C223" t="s">
        <v>53</v>
      </c>
      <c r="D223" s="5">
        <v>966</v>
      </c>
      <c r="E223" s="5">
        <v>198</v>
      </c>
    </row>
    <row r="224" spans="1:5" x14ac:dyDescent="0.25">
      <c r="A224" t="s">
        <v>43</v>
      </c>
      <c r="B224" t="s">
        <v>27</v>
      </c>
      <c r="C224" t="s">
        <v>23</v>
      </c>
      <c r="D224" s="5">
        <v>385</v>
      </c>
      <c r="E224" s="5">
        <v>249</v>
      </c>
    </row>
    <row r="225" spans="1:5" x14ac:dyDescent="0.25">
      <c r="A225" t="s">
        <v>26</v>
      </c>
      <c r="B225" t="s">
        <v>50</v>
      </c>
      <c r="C225" t="s">
        <v>30</v>
      </c>
      <c r="D225" s="5">
        <v>2219</v>
      </c>
      <c r="E225" s="5">
        <v>75</v>
      </c>
    </row>
    <row r="226" spans="1:5" x14ac:dyDescent="0.25">
      <c r="A226" t="s">
        <v>18</v>
      </c>
      <c r="B226" t="s">
        <v>22</v>
      </c>
      <c r="C226" t="s">
        <v>15</v>
      </c>
      <c r="D226" s="5">
        <v>2954</v>
      </c>
      <c r="E226" s="5">
        <v>189</v>
      </c>
    </row>
    <row r="227" spans="1:5" x14ac:dyDescent="0.25">
      <c r="A227" t="s">
        <v>40</v>
      </c>
      <c r="B227" t="s">
        <v>22</v>
      </c>
      <c r="C227" t="s">
        <v>15</v>
      </c>
      <c r="D227" s="5">
        <v>280</v>
      </c>
      <c r="E227" s="5">
        <v>87</v>
      </c>
    </row>
    <row r="228" spans="1:5" x14ac:dyDescent="0.25">
      <c r="A228" t="s">
        <v>21</v>
      </c>
      <c r="B228" t="s">
        <v>22</v>
      </c>
      <c r="C228" t="s">
        <v>10</v>
      </c>
      <c r="D228" s="5">
        <v>6118</v>
      </c>
      <c r="E228" s="5">
        <v>174</v>
      </c>
    </row>
    <row r="229" spans="1:5" x14ac:dyDescent="0.25">
      <c r="A229" t="s">
        <v>46</v>
      </c>
      <c r="B229" t="s">
        <v>27</v>
      </c>
      <c r="C229" t="s">
        <v>25</v>
      </c>
      <c r="D229" s="5">
        <v>4802</v>
      </c>
      <c r="E229" s="5">
        <v>36</v>
      </c>
    </row>
    <row r="230" spans="1:5" x14ac:dyDescent="0.25">
      <c r="A230" t="s">
        <v>18</v>
      </c>
      <c r="B230" t="s">
        <v>34</v>
      </c>
      <c r="C230" t="s">
        <v>49</v>
      </c>
      <c r="D230" s="5">
        <v>4137</v>
      </c>
      <c r="E230" s="5">
        <v>60</v>
      </c>
    </row>
    <row r="231" spans="1:5" x14ac:dyDescent="0.25">
      <c r="A231" t="s">
        <v>47</v>
      </c>
      <c r="B231" t="s">
        <v>14</v>
      </c>
      <c r="C231" t="s">
        <v>48</v>
      </c>
      <c r="D231" s="5">
        <v>2023</v>
      </c>
      <c r="E231" s="5">
        <v>78</v>
      </c>
    </row>
    <row r="232" spans="1:5" x14ac:dyDescent="0.25">
      <c r="A232" t="s">
        <v>18</v>
      </c>
      <c r="B232" t="s">
        <v>22</v>
      </c>
      <c r="C232" t="s">
        <v>10</v>
      </c>
      <c r="D232" s="5">
        <v>9051</v>
      </c>
      <c r="E232" s="5">
        <v>57</v>
      </c>
    </row>
    <row r="233" spans="1:5" x14ac:dyDescent="0.25">
      <c r="A233" t="s">
        <v>18</v>
      </c>
      <c r="B233" t="s">
        <v>9</v>
      </c>
      <c r="C233" t="s">
        <v>54</v>
      </c>
      <c r="D233" s="5">
        <v>2919</v>
      </c>
      <c r="E233" s="5">
        <v>45</v>
      </c>
    </row>
    <row r="234" spans="1:5" x14ac:dyDescent="0.25">
      <c r="A234" t="s">
        <v>21</v>
      </c>
      <c r="B234" t="s">
        <v>34</v>
      </c>
      <c r="C234" t="s">
        <v>37</v>
      </c>
      <c r="D234" s="5">
        <v>5915</v>
      </c>
      <c r="E234" s="5">
        <v>3</v>
      </c>
    </row>
    <row r="235" spans="1:5" x14ac:dyDescent="0.25">
      <c r="A235" t="s">
        <v>55</v>
      </c>
      <c r="B235" t="s">
        <v>14</v>
      </c>
      <c r="C235" t="s">
        <v>25</v>
      </c>
      <c r="D235" s="5">
        <v>2562</v>
      </c>
      <c r="E235" s="5">
        <v>6</v>
      </c>
    </row>
    <row r="236" spans="1:5" x14ac:dyDescent="0.25">
      <c r="A236" t="s">
        <v>43</v>
      </c>
      <c r="B236" t="s">
        <v>9</v>
      </c>
      <c r="C236" t="s">
        <v>28</v>
      </c>
      <c r="D236" s="5">
        <v>8813</v>
      </c>
      <c r="E236" s="5">
        <v>21</v>
      </c>
    </row>
    <row r="237" spans="1:5" x14ac:dyDescent="0.25">
      <c r="A237" t="s">
        <v>43</v>
      </c>
      <c r="B237" t="s">
        <v>22</v>
      </c>
      <c r="C237" t="s">
        <v>23</v>
      </c>
      <c r="D237" s="5">
        <v>6111</v>
      </c>
      <c r="E237" s="5">
        <v>3</v>
      </c>
    </row>
    <row r="238" spans="1:5" x14ac:dyDescent="0.25">
      <c r="A238" t="s">
        <v>13</v>
      </c>
      <c r="B238" t="s">
        <v>50</v>
      </c>
      <c r="C238" t="s">
        <v>35</v>
      </c>
      <c r="D238" s="5">
        <v>3507</v>
      </c>
      <c r="E238" s="5">
        <v>288</v>
      </c>
    </row>
    <row r="239" spans="1:5" x14ac:dyDescent="0.25">
      <c r="A239" t="s">
        <v>26</v>
      </c>
      <c r="B239" t="s">
        <v>22</v>
      </c>
      <c r="C239" t="s">
        <v>12</v>
      </c>
      <c r="D239" s="5">
        <v>4319</v>
      </c>
      <c r="E239" s="5">
        <v>30</v>
      </c>
    </row>
    <row r="240" spans="1:5" x14ac:dyDescent="0.25">
      <c r="A240" t="s">
        <v>8</v>
      </c>
      <c r="B240" t="s">
        <v>34</v>
      </c>
      <c r="C240" t="s">
        <v>51</v>
      </c>
      <c r="D240" s="5">
        <v>609</v>
      </c>
      <c r="E240" s="5">
        <v>87</v>
      </c>
    </row>
    <row r="241" spans="1:5" x14ac:dyDescent="0.25">
      <c r="A241" t="s">
        <v>8</v>
      </c>
      <c r="B241" t="s">
        <v>27</v>
      </c>
      <c r="C241" t="s">
        <v>53</v>
      </c>
      <c r="D241" s="5">
        <v>6370</v>
      </c>
      <c r="E241" s="5">
        <v>30</v>
      </c>
    </row>
    <row r="242" spans="1:5" x14ac:dyDescent="0.25">
      <c r="A242" t="s">
        <v>43</v>
      </c>
      <c r="B242" t="s">
        <v>34</v>
      </c>
      <c r="C242" t="s">
        <v>39</v>
      </c>
      <c r="D242" s="5">
        <v>5474</v>
      </c>
      <c r="E242" s="5">
        <v>168</v>
      </c>
    </row>
    <row r="243" spans="1:5" x14ac:dyDescent="0.25">
      <c r="A243" t="s">
        <v>8</v>
      </c>
      <c r="B243" t="s">
        <v>22</v>
      </c>
      <c r="C243" t="s">
        <v>53</v>
      </c>
      <c r="D243" s="5">
        <v>3164</v>
      </c>
      <c r="E243" s="5">
        <v>306</v>
      </c>
    </row>
    <row r="244" spans="1:5" x14ac:dyDescent="0.25">
      <c r="A244" t="s">
        <v>26</v>
      </c>
      <c r="B244" t="s">
        <v>14</v>
      </c>
      <c r="C244" t="s">
        <v>19</v>
      </c>
      <c r="D244" s="5">
        <v>1302</v>
      </c>
      <c r="E244" s="5">
        <v>402</v>
      </c>
    </row>
    <row r="245" spans="1:5" x14ac:dyDescent="0.25">
      <c r="A245" t="s">
        <v>47</v>
      </c>
      <c r="B245" t="s">
        <v>9</v>
      </c>
      <c r="C245" t="s">
        <v>54</v>
      </c>
      <c r="D245" s="5">
        <v>7308</v>
      </c>
      <c r="E245" s="5">
        <v>327</v>
      </c>
    </row>
    <row r="246" spans="1:5" x14ac:dyDescent="0.25">
      <c r="A246" t="s">
        <v>8</v>
      </c>
      <c r="B246" t="s">
        <v>9</v>
      </c>
      <c r="C246" t="s">
        <v>53</v>
      </c>
      <c r="D246" s="5">
        <v>6132</v>
      </c>
      <c r="E246" s="5">
        <v>93</v>
      </c>
    </row>
    <row r="247" spans="1:5" x14ac:dyDescent="0.25">
      <c r="A247" t="s">
        <v>55</v>
      </c>
      <c r="B247" t="s">
        <v>14</v>
      </c>
      <c r="C247" t="s">
        <v>17</v>
      </c>
      <c r="D247" s="5">
        <v>3472</v>
      </c>
      <c r="E247" s="5">
        <v>96</v>
      </c>
    </row>
    <row r="248" spans="1:5" x14ac:dyDescent="0.25">
      <c r="A248" t="s">
        <v>13</v>
      </c>
      <c r="B248" t="s">
        <v>27</v>
      </c>
      <c r="C248" t="s">
        <v>23</v>
      </c>
      <c r="D248" s="5">
        <v>9660</v>
      </c>
      <c r="E248" s="5">
        <v>27</v>
      </c>
    </row>
    <row r="249" spans="1:5" x14ac:dyDescent="0.25">
      <c r="A249" t="s">
        <v>18</v>
      </c>
      <c r="B249" t="s">
        <v>34</v>
      </c>
      <c r="C249" t="s">
        <v>51</v>
      </c>
      <c r="D249" s="5">
        <v>2436</v>
      </c>
      <c r="E249" s="5">
        <v>99</v>
      </c>
    </row>
    <row r="250" spans="1:5" x14ac:dyDescent="0.25">
      <c r="A250" t="s">
        <v>18</v>
      </c>
      <c r="B250" t="s">
        <v>34</v>
      </c>
      <c r="C250" t="s">
        <v>31</v>
      </c>
      <c r="D250" s="5">
        <v>9506</v>
      </c>
      <c r="E250" s="5">
        <v>87</v>
      </c>
    </row>
    <row r="251" spans="1:5" x14ac:dyDescent="0.25">
      <c r="A251" t="s">
        <v>55</v>
      </c>
      <c r="B251" t="s">
        <v>9</v>
      </c>
      <c r="C251" t="s">
        <v>45</v>
      </c>
      <c r="D251" s="5">
        <v>245</v>
      </c>
      <c r="E251" s="5">
        <v>288</v>
      </c>
    </row>
    <row r="252" spans="1:5" x14ac:dyDescent="0.25">
      <c r="A252" t="s">
        <v>13</v>
      </c>
      <c r="B252" t="s">
        <v>14</v>
      </c>
      <c r="C252" t="s">
        <v>42</v>
      </c>
      <c r="D252" s="5">
        <v>2702</v>
      </c>
      <c r="E252" s="5">
        <v>363</v>
      </c>
    </row>
    <row r="253" spans="1:5" x14ac:dyDescent="0.25">
      <c r="A253" t="s">
        <v>55</v>
      </c>
      <c r="B253" t="s">
        <v>50</v>
      </c>
      <c r="C253" t="s">
        <v>33</v>
      </c>
      <c r="D253" s="5">
        <v>700</v>
      </c>
      <c r="E253" s="5">
        <v>87</v>
      </c>
    </row>
    <row r="254" spans="1:5" x14ac:dyDescent="0.25">
      <c r="A254" t="s">
        <v>26</v>
      </c>
      <c r="B254" t="s">
        <v>50</v>
      </c>
      <c r="C254" t="s">
        <v>33</v>
      </c>
      <c r="D254" s="5">
        <v>3759</v>
      </c>
      <c r="E254" s="5">
        <v>150</v>
      </c>
    </row>
    <row r="255" spans="1:5" x14ac:dyDescent="0.25">
      <c r="A255" t="s">
        <v>46</v>
      </c>
      <c r="B255" t="s">
        <v>14</v>
      </c>
      <c r="C255" t="s">
        <v>33</v>
      </c>
      <c r="D255" s="5">
        <v>1589</v>
      </c>
      <c r="E255" s="5">
        <v>303</v>
      </c>
    </row>
    <row r="256" spans="1:5" x14ac:dyDescent="0.25">
      <c r="A256" t="s">
        <v>40</v>
      </c>
      <c r="B256" t="s">
        <v>14</v>
      </c>
      <c r="C256" t="s">
        <v>54</v>
      </c>
      <c r="D256" s="5">
        <v>5194</v>
      </c>
      <c r="E256" s="5">
        <v>288</v>
      </c>
    </row>
    <row r="257" spans="1:5" x14ac:dyDescent="0.25">
      <c r="A257" t="s">
        <v>55</v>
      </c>
      <c r="B257" t="s">
        <v>22</v>
      </c>
      <c r="C257" t="s">
        <v>12</v>
      </c>
      <c r="D257" s="5">
        <v>945</v>
      </c>
      <c r="E257" s="5">
        <v>75</v>
      </c>
    </row>
    <row r="258" spans="1:5" x14ac:dyDescent="0.25">
      <c r="A258" t="s">
        <v>8</v>
      </c>
      <c r="B258" t="s">
        <v>34</v>
      </c>
      <c r="C258" t="s">
        <v>35</v>
      </c>
      <c r="D258" s="5">
        <v>1988</v>
      </c>
      <c r="E258" s="5">
        <v>39</v>
      </c>
    </row>
    <row r="259" spans="1:5" x14ac:dyDescent="0.25">
      <c r="A259" t="s">
        <v>26</v>
      </c>
      <c r="B259" t="s">
        <v>50</v>
      </c>
      <c r="C259" t="s">
        <v>15</v>
      </c>
      <c r="D259" s="5">
        <v>6734</v>
      </c>
      <c r="E259" s="5">
        <v>123</v>
      </c>
    </row>
    <row r="260" spans="1:5" x14ac:dyDescent="0.25">
      <c r="A260" t="s">
        <v>8</v>
      </c>
      <c r="B260" t="s">
        <v>22</v>
      </c>
      <c r="C260" t="s">
        <v>19</v>
      </c>
      <c r="D260" s="5">
        <v>217</v>
      </c>
      <c r="E260" s="5">
        <v>36</v>
      </c>
    </row>
    <row r="261" spans="1:5" x14ac:dyDescent="0.25">
      <c r="A261" t="s">
        <v>43</v>
      </c>
      <c r="B261" t="s">
        <v>50</v>
      </c>
      <c r="C261" t="s">
        <v>37</v>
      </c>
      <c r="D261" s="5">
        <v>6279</v>
      </c>
      <c r="E261" s="5">
        <v>237</v>
      </c>
    </row>
    <row r="262" spans="1:5" x14ac:dyDescent="0.25">
      <c r="A262" t="s">
        <v>8</v>
      </c>
      <c r="B262" t="s">
        <v>22</v>
      </c>
      <c r="C262" t="s">
        <v>12</v>
      </c>
      <c r="D262" s="5">
        <v>4424</v>
      </c>
      <c r="E262" s="5">
        <v>201</v>
      </c>
    </row>
    <row r="263" spans="1:5" x14ac:dyDescent="0.25">
      <c r="A263" t="s">
        <v>46</v>
      </c>
      <c r="B263" t="s">
        <v>22</v>
      </c>
      <c r="C263" t="s">
        <v>33</v>
      </c>
      <c r="D263" s="5">
        <v>189</v>
      </c>
      <c r="E263" s="5">
        <v>48</v>
      </c>
    </row>
    <row r="264" spans="1:5" x14ac:dyDescent="0.25">
      <c r="A264" t="s">
        <v>43</v>
      </c>
      <c r="B264" t="s">
        <v>14</v>
      </c>
      <c r="C264" t="s">
        <v>37</v>
      </c>
      <c r="D264" s="5">
        <v>490</v>
      </c>
      <c r="E264" s="5">
        <v>84</v>
      </c>
    </row>
    <row r="265" spans="1:5" x14ac:dyDescent="0.25">
      <c r="A265" t="s">
        <v>13</v>
      </c>
      <c r="B265" t="s">
        <v>9</v>
      </c>
      <c r="C265" t="s">
        <v>45</v>
      </c>
      <c r="D265" s="5">
        <v>434</v>
      </c>
      <c r="E265" s="5">
        <v>87</v>
      </c>
    </row>
    <row r="266" spans="1:5" x14ac:dyDescent="0.25">
      <c r="A266" t="s">
        <v>40</v>
      </c>
      <c r="B266" t="s">
        <v>34</v>
      </c>
      <c r="C266" t="s">
        <v>10</v>
      </c>
      <c r="D266" s="5">
        <v>10129</v>
      </c>
      <c r="E266" s="5">
        <v>312</v>
      </c>
    </row>
    <row r="267" spans="1:5" x14ac:dyDescent="0.25">
      <c r="A267" t="s">
        <v>47</v>
      </c>
      <c r="B267" t="s">
        <v>27</v>
      </c>
      <c r="C267" t="s">
        <v>54</v>
      </c>
      <c r="D267" s="5">
        <v>1652</v>
      </c>
      <c r="E267" s="5">
        <v>102</v>
      </c>
    </row>
    <row r="268" spans="1:5" x14ac:dyDescent="0.25">
      <c r="A268" t="s">
        <v>13</v>
      </c>
      <c r="B268" t="s">
        <v>34</v>
      </c>
      <c r="C268" t="s">
        <v>45</v>
      </c>
      <c r="D268" s="5">
        <v>6433</v>
      </c>
      <c r="E268" s="5">
        <v>78</v>
      </c>
    </row>
    <row r="269" spans="1:5" x14ac:dyDescent="0.25">
      <c r="A269" t="s">
        <v>47</v>
      </c>
      <c r="B269" t="s">
        <v>50</v>
      </c>
      <c r="C269" t="s">
        <v>48</v>
      </c>
      <c r="D269" s="5">
        <v>2212</v>
      </c>
      <c r="E269" s="5">
        <v>117</v>
      </c>
    </row>
    <row r="270" spans="1:5" x14ac:dyDescent="0.25">
      <c r="A270" t="s">
        <v>21</v>
      </c>
      <c r="B270" t="s">
        <v>14</v>
      </c>
      <c r="C270" t="s">
        <v>39</v>
      </c>
      <c r="D270" s="5">
        <v>609</v>
      </c>
      <c r="E270" s="5">
        <v>99</v>
      </c>
    </row>
    <row r="271" spans="1:5" x14ac:dyDescent="0.25">
      <c r="A271" t="s">
        <v>8</v>
      </c>
      <c r="B271" t="s">
        <v>14</v>
      </c>
      <c r="C271" t="s">
        <v>49</v>
      </c>
      <c r="D271" s="5">
        <v>1638</v>
      </c>
      <c r="E271" s="5">
        <v>48</v>
      </c>
    </row>
    <row r="272" spans="1:5" x14ac:dyDescent="0.25">
      <c r="A272" t="s">
        <v>40</v>
      </c>
      <c r="B272" t="s">
        <v>50</v>
      </c>
      <c r="C272" t="s">
        <v>25</v>
      </c>
      <c r="D272" s="5">
        <v>3829</v>
      </c>
      <c r="E272" s="5">
        <v>24</v>
      </c>
    </row>
    <row r="273" spans="1:5" x14ac:dyDescent="0.25">
      <c r="A273" t="s">
        <v>8</v>
      </c>
      <c r="B273" t="s">
        <v>27</v>
      </c>
      <c r="C273" t="s">
        <v>25</v>
      </c>
      <c r="D273" s="5">
        <v>5775</v>
      </c>
      <c r="E273" s="5">
        <v>42</v>
      </c>
    </row>
    <row r="274" spans="1:5" x14ac:dyDescent="0.25">
      <c r="A274" t="s">
        <v>26</v>
      </c>
      <c r="B274" t="s">
        <v>14</v>
      </c>
      <c r="C274" t="s">
        <v>42</v>
      </c>
      <c r="D274" s="5">
        <v>1071</v>
      </c>
      <c r="E274" s="5">
        <v>270</v>
      </c>
    </row>
    <row r="275" spans="1:5" x14ac:dyDescent="0.25">
      <c r="A275" t="s">
        <v>13</v>
      </c>
      <c r="B275" t="s">
        <v>22</v>
      </c>
      <c r="C275" t="s">
        <v>48</v>
      </c>
      <c r="D275" s="5">
        <v>5019</v>
      </c>
      <c r="E275" s="5">
        <v>150</v>
      </c>
    </row>
    <row r="276" spans="1:5" x14ac:dyDescent="0.25">
      <c r="A276" t="s">
        <v>46</v>
      </c>
      <c r="B276" t="s">
        <v>9</v>
      </c>
      <c r="C276" t="s">
        <v>25</v>
      </c>
      <c r="D276" s="5">
        <v>2863</v>
      </c>
      <c r="E276" s="5">
        <v>42</v>
      </c>
    </row>
    <row r="277" spans="1:5" x14ac:dyDescent="0.25">
      <c r="A277" t="s">
        <v>8</v>
      </c>
      <c r="B277" t="s">
        <v>14</v>
      </c>
      <c r="C277" t="s">
        <v>52</v>
      </c>
      <c r="D277" s="5">
        <v>1617</v>
      </c>
      <c r="E277" s="5">
        <v>126</v>
      </c>
    </row>
    <row r="278" spans="1:5" x14ac:dyDescent="0.25">
      <c r="A278" t="s">
        <v>26</v>
      </c>
      <c r="B278" t="s">
        <v>9</v>
      </c>
      <c r="C278" t="s">
        <v>51</v>
      </c>
      <c r="D278" s="5">
        <v>6818</v>
      </c>
      <c r="E278" s="5">
        <v>6</v>
      </c>
    </row>
    <row r="279" spans="1:5" x14ac:dyDescent="0.25">
      <c r="A279" t="s">
        <v>47</v>
      </c>
      <c r="B279" t="s">
        <v>14</v>
      </c>
      <c r="C279" t="s">
        <v>25</v>
      </c>
      <c r="D279" s="5">
        <v>6657</v>
      </c>
      <c r="E279" s="5">
        <v>276</v>
      </c>
    </row>
    <row r="280" spans="1:5" x14ac:dyDescent="0.25">
      <c r="A280" t="s">
        <v>47</v>
      </c>
      <c r="B280" t="s">
        <v>50</v>
      </c>
      <c r="C280" t="s">
        <v>33</v>
      </c>
      <c r="D280" s="5">
        <v>2919</v>
      </c>
      <c r="E280" s="5">
        <v>93</v>
      </c>
    </row>
    <row r="281" spans="1:5" x14ac:dyDescent="0.25">
      <c r="A281" t="s">
        <v>46</v>
      </c>
      <c r="B281" t="s">
        <v>22</v>
      </c>
      <c r="C281" t="s">
        <v>35</v>
      </c>
      <c r="D281" s="5">
        <v>3094</v>
      </c>
      <c r="E281" s="5">
        <v>246</v>
      </c>
    </row>
    <row r="282" spans="1:5" x14ac:dyDescent="0.25">
      <c r="A282" t="s">
        <v>26</v>
      </c>
      <c r="B282" t="s">
        <v>27</v>
      </c>
      <c r="C282" t="s">
        <v>49</v>
      </c>
      <c r="D282" s="5">
        <v>2989</v>
      </c>
      <c r="E282" s="5">
        <v>3</v>
      </c>
    </row>
    <row r="283" spans="1:5" x14ac:dyDescent="0.25">
      <c r="A283" t="s">
        <v>13</v>
      </c>
      <c r="B283" t="s">
        <v>34</v>
      </c>
      <c r="C283" t="s">
        <v>53</v>
      </c>
      <c r="D283" s="5">
        <v>2268</v>
      </c>
      <c r="E283" s="5">
        <v>63</v>
      </c>
    </row>
    <row r="284" spans="1:5" x14ac:dyDescent="0.25">
      <c r="A284" t="s">
        <v>43</v>
      </c>
      <c r="B284" t="s">
        <v>14</v>
      </c>
      <c r="C284" t="s">
        <v>35</v>
      </c>
      <c r="D284" s="5">
        <v>4753</v>
      </c>
      <c r="E284" s="5">
        <v>246</v>
      </c>
    </row>
    <row r="285" spans="1:5" x14ac:dyDescent="0.25">
      <c r="A285" t="s">
        <v>46</v>
      </c>
      <c r="B285" t="s">
        <v>50</v>
      </c>
      <c r="C285" t="s">
        <v>39</v>
      </c>
      <c r="D285" s="5">
        <v>7511</v>
      </c>
      <c r="E285" s="5">
        <v>120</v>
      </c>
    </row>
    <row r="286" spans="1:5" x14ac:dyDescent="0.25">
      <c r="A286" t="s">
        <v>46</v>
      </c>
      <c r="B286" t="s">
        <v>34</v>
      </c>
      <c r="C286" t="s">
        <v>35</v>
      </c>
      <c r="D286" s="5">
        <v>4326</v>
      </c>
      <c r="E286" s="5">
        <v>348</v>
      </c>
    </row>
    <row r="287" spans="1:5" x14ac:dyDescent="0.25">
      <c r="A287" t="s">
        <v>21</v>
      </c>
      <c r="B287" t="s">
        <v>50</v>
      </c>
      <c r="C287" t="s">
        <v>48</v>
      </c>
      <c r="D287" s="5">
        <v>4935</v>
      </c>
      <c r="E287" s="5">
        <v>126</v>
      </c>
    </row>
    <row r="288" spans="1:5" x14ac:dyDescent="0.25">
      <c r="A288" t="s">
        <v>26</v>
      </c>
      <c r="B288" t="s">
        <v>14</v>
      </c>
      <c r="C288" t="s">
        <v>10</v>
      </c>
      <c r="D288" s="5">
        <v>4781</v>
      </c>
      <c r="E288" s="5">
        <v>123</v>
      </c>
    </row>
    <row r="289" spans="1:5" x14ac:dyDescent="0.25">
      <c r="A289" t="s">
        <v>43</v>
      </c>
      <c r="B289" t="s">
        <v>34</v>
      </c>
      <c r="C289" t="s">
        <v>28</v>
      </c>
      <c r="D289" s="5">
        <v>7483</v>
      </c>
      <c r="E289" s="5">
        <v>45</v>
      </c>
    </row>
    <row r="290" spans="1:5" x14ac:dyDescent="0.25">
      <c r="A290" t="s">
        <v>55</v>
      </c>
      <c r="B290" t="s">
        <v>34</v>
      </c>
      <c r="C290" t="s">
        <v>19</v>
      </c>
      <c r="D290" s="5">
        <v>6860</v>
      </c>
      <c r="E290" s="5">
        <v>126</v>
      </c>
    </row>
    <row r="291" spans="1:5" x14ac:dyDescent="0.25">
      <c r="A291" t="s">
        <v>8</v>
      </c>
      <c r="B291" t="s">
        <v>9</v>
      </c>
      <c r="C291" t="s">
        <v>52</v>
      </c>
      <c r="D291" s="5">
        <v>9002</v>
      </c>
      <c r="E291" s="5">
        <v>72</v>
      </c>
    </row>
    <row r="292" spans="1:5" x14ac:dyDescent="0.25">
      <c r="A292" t="s">
        <v>26</v>
      </c>
      <c r="B292" t="s">
        <v>22</v>
      </c>
      <c r="C292" t="s">
        <v>52</v>
      </c>
      <c r="D292" s="5">
        <v>1400</v>
      </c>
      <c r="E292" s="5">
        <v>135</v>
      </c>
    </row>
    <row r="293" spans="1:5" x14ac:dyDescent="0.25">
      <c r="A293" t="s">
        <v>55</v>
      </c>
      <c r="B293" t="s">
        <v>50</v>
      </c>
      <c r="C293" t="s">
        <v>37</v>
      </c>
      <c r="D293" s="5">
        <v>4053</v>
      </c>
      <c r="E293" s="5">
        <v>24</v>
      </c>
    </row>
    <row r="294" spans="1:5" x14ac:dyDescent="0.25">
      <c r="A294" t="s">
        <v>40</v>
      </c>
      <c r="B294" t="s">
        <v>22</v>
      </c>
      <c r="C294" t="s">
        <v>35</v>
      </c>
      <c r="D294" s="5">
        <v>2149</v>
      </c>
      <c r="E294" s="5">
        <v>117</v>
      </c>
    </row>
    <row r="295" spans="1:5" x14ac:dyDescent="0.25">
      <c r="A295" t="s">
        <v>47</v>
      </c>
      <c r="B295" t="s">
        <v>27</v>
      </c>
      <c r="C295" t="s">
        <v>52</v>
      </c>
      <c r="D295" s="5">
        <v>3640</v>
      </c>
      <c r="E295" s="5">
        <v>51</v>
      </c>
    </row>
    <row r="296" spans="1:5" x14ac:dyDescent="0.25">
      <c r="A296" t="s">
        <v>46</v>
      </c>
      <c r="B296" t="s">
        <v>27</v>
      </c>
      <c r="C296" t="s">
        <v>48</v>
      </c>
      <c r="D296" s="5">
        <v>630</v>
      </c>
      <c r="E296" s="5">
        <v>36</v>
      </c>
    </row>
    <row r="297" spans="1:5" x14ac:dyDescent="0.25">
      <c r="A297" t="s">
        <v>18</v>
      </c>
      <c r="B297" t="s">
        <v>14</v>
      </c>
      <c r="C297" t="s">
        <v>53</v>
      </c>
      <c r="D297" s="5">
        <v>2429</v>
      </c>
      <c r="E297" s="5">
        <v>144</v>
      </c>
    </row>
    <row r="298" spans="1:5" x14ac:dyDescent="0.25">
      <c r="A298" t="s">
        <v>18</v>
      </c>
      <c r="B298" t="s">
        <v>22</v>
      </c>
      <c r="C298" t="s">
        <v>28</v>
      </c>
      <c r="D298" s="5">
        <v>2142</v>
      </c>
      <c r="E298" s="5">
        <v>114</v>
      </c>
    </row>
    <row r="299" spans="1:5" x14ac:dyDescent="0.25">
      <c r="A299" t="s">
        <v>40</v>
      </c>
      <c r="B299" t="s">
        <v>9</v>
      </c>
      <c r="C299" t="s">
        <v>10</v>
      </c>
      <c r="D299" s="5">
        <v>6454</v>
      </c>
      <c r="E299" s="5">
        <v>54</v>
      </c>
    </row>
    <row r="300" spans="1:5" x14ac:dyDescent="0.25">
      <c r="A300" t="s">
        <v>40</v>
      </c>
      <c r="B300" t="s">
        <v>9</v>
      </c>
      <c r="C300" t="s">
        <v>30</v>
      </c>
      <c r="D300" s="5">
        <v>4487</v>
      </c>
      <c r="E300" s="5">
        <v>333</v>
      </c>
    </row>
    <row r="301" spans="1:5" x14ac:dyDescent="0.25">
      <c r="A301" t="s">
        <v>47</v>
      </c>
      <c r="B301" t="s">
        <v>9</v>
      </c>
      <c r="C301" t="s">
        <v>19</v>
      </c>
      <c r="D301" s="5">
        <v>938</v>
      </c>
      <c r="E301" s="5">
        <v>366</v>
      </c>
    </row>
    <row r="302" spans="1:5" x14ac:dyDescent="0.25">
      <c r="A302" t="s">
        <v>47</v>
      </c>
      <c r="B302" t="s">
        <v>34</v>
      </c>
      <c r="C302" t="s">
        <v>51</v>
      </c>
      <c r="D302" s="5">
        <v>8841</v>
      </c>
      <c r="E302" s="5">
        <v>303</v>
      </c>
    </row>
    <row r="303" spans="1:5" x14ac:dyDescent="0.25">
      <c r="A303" t="s">
        <v>46</v>
      </c>
      <c r="B303" t="s">
        <v>27</v>
      </c>
      <c r="C303" t="s">
        <v>31</v>
      </c>
      <c r="D303" s="5">
        <v>4018</v>
      </c>
      <c r="E303" s="5">
        <v>126</v>
      </c>
    </row>
    <row r="304" spans="1:5" x14ac:dyDescent="0.25">
      <c r="A304" t="s">
        <v>21</v>
      </c>
      <c r="B304" t="s">
        <v>9</v>
      </c>
      <c r="C304" t="s">
        <v>25</v>
      </c>
      <c r="D304" s="5">
        <v>714</v>
      </c>
      <c r="E304" s="5">
        <v>231</v>
      </c>
    </row>
    <row r="305" spans="1:5" x14ac:dyDescent="0.25">
      <c r="A305" t="s">
        <v>18</v>
      </c>
      <c r="B305" t="s">
        <v>34</v>
      </c>
      <c r="C305" t="s">
        <v>28</v>
      </c>
      <c r="D305" s="5">
        <v>3850</v>
      </c>
      <c r="E305" s="5">
        <v>102</v>
      </c>
    </row>
  </sheetData>
  <mergeCells count="1">
    <mergeCell ref="A1:AL3"/>
  </mergeCells>
  <conditionalFormatting sqref="D5:D1048576">
    <cfRule type="colorScale" priority="2">
      <colorScale>
        <cfvo type="min"/>
        <cfvo type="percentile" val="50"/>
        <cfvo type="max"/>
        <color rgb="FFF8696B"/>
        <color rgb="FFFFEB84"/>
        <color rgb="FF63BE7B"/>
      </colorScale>
    </cfRule>
  </conditionalFormatting>
  <conditionalFormatting sqref="E5:E1048576">
    <cfRule type="dataBar" priority="1">
      <dataBar>
        <cfvo type="min"/>
        <cfvo type="max"/>
        <color rgb="FFFFB628"/>
      </dataBar>
      <extLst>
        <ext xmlns:x14="http://schemas.microsoft.com/office/spreadsheetml/2009/9/main" uri="{B025F937-C7B1-47D3-B67F-A62EFF666E3E}">
          <x14:id>{2609E050-05A5-46F6-A1FB-75BBCA16E8B1}</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2609E050-05A5-46F6-A1FB-75BBCA16E8B1}">
            <x14:dataBar minLength="0" maxLength="100" gradient="0">
              <x14:cfvo type="autoMin"/>
              <x14:cfvo type="autoMax"/>
              <x14:negativeFillColor rgb="FFFF0000"/>
              <x14:axisColor rgb="FF000000"/>
            </x14:dataBar>
          </x14:cfRule>
          <xm:sqref>E5:E1048576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B876E-7131-46ED-8036-C5BEF030F17F}">
  <dimension ref="A1:CG13"/>
  <sheetViews>
    <sheetView workbookViewId="0">
      <selection activeCell="B8" sqref="B8:B13"/>
    </sheetView>
  </sheetViews>
  <sheetFormatPr defaultRowHeight="15" x14ac:dyDescent="0.25"/>
  <cols>
    <col min="2" max="2" width="17.28515625" bestFit="1" customWidth="1"/>
    <col min="3" max="4" width="18.28515625" customWidth="1"/>
    <col min="5" max="5" width="19.85546875" customWidth="1"/>
  </cols>
  <sheetData>
    <row r="1" spans="1:85" x14ac:dyDescent="0.25">
      <c r="A1" s="59" t="s">
        <v>70</v>
      </c>
      <c r="B1" s="60"/>
      <c r="C1" s="60"/>
      <c r="D1" s="60"/>
      <c r="E1" s="60"/>
      <c r="F1" s="60"/>
      <c r="G1" s="60"/>
      <c r="H1" s="60"/>
      <c r="I1" s="60"/>
      <c r="J1" s="60"/>
      <c r="K1" s="60"/>
      <c r="L1" s="60"/>
      <c r="M1" s="60"/>
      <c r="N1" s="60"/>
      <c r="O1" s="60"/>
      <c r="P1" s="60"/>
      <c r="Q1" s="60"/>
      <c r="R1" s="60"/>
      <c r="S1" s="60"/>
      <c r="T1" s="60"/>
      <c r="U1" s="60"/>
      <c r="V1" s="60"/>
      <c r="W1" s="60"/>
      <c r="X1" s="60"/>
      <c r="Y1" s="60"/>
      <c r="Z1" s="60"/>
      <c r="AA1" s="60"/>
      <c r="AB1" s="60"/>
      <c r="AC1" s="60"/>
      <c r="AD1" s="60"/>
      <c r="AE1" s="60"/>
      <c r="AF1" s="60"/>
      <c r="AG1" s="60"/>
      <c r="AH1" s="60"/>
      <c r="AI1" s="60"/>
      <c r="AJ1" s="60"/>
      <c r="AK1" s="60"/>
      <c r="AL1" s="60"/>
      <c r="AM1" s="60"/>
      <c r="AN1" s="60"/>
      <c r="AO1" s="60"/>
      <c r="AP1" s="60"/>
      <c r="AQ1" s="60"/>
      <c r="AR1" s="60"/>
      <c r="AS1" s="60"/>
      <c r="AT1" s="60"/>
      <c r="AU1" s="60"/>
      <c r="AV1" s="60"/>
      <c r="AW1" s="60"/>
      <c r="AX1" s="60"/>
      <c r="AY1" s="60"/>
      <c r="AZ1" s="60"/>
      <c r="BA1" s="60"/>
      <c r="BB1" s="60"/>
      <c r="BC1" s="60"/>
      <c r="BD1" s="60"/>
      <c r="BE1" s="60"/>
      <c r="BF1" s="60"/>
      <c r="BG1" s="60"/>
      <c r="BH1" s="60"/>
      <c r="BI1" s="60"/>
      <c r="BJ1" s="60"/>
      <c r="BK1" s="60"/>
      <c r="BL1" s="60"/>
      <c r="BM1" s="60"/>
      <c r="BN1" s="60"/>
      <c r="BO1" s="60"/>
      <c r="BP1" s="60"/>
      <c r="BQ1" s="60"/>
      <c r="BR1" s="60"/>
      <c r="BS1" s="60"/>
      <c r="BT1" s="60"/>
      <c r="BU1" s="60"/>
      <c r="BV1" s="60"/>
      <c r="BW1" s="60"/>
      <c r="BX1" s="60"/>
      <c r="BY1" s="60"/>
      <c r="BZ1" s="60"/>
      <c r="CA1" s="60"/>
      <c r="CB1" s="60"/>
      <c r="CC1" s="60"/>
      <c r="CD1" s="60"/>
      <c r="CE1" s="60"/>
      <c r="CF1" s="60"/>
      <c r="CG1" s="60"/>
    </row>
    <row r="2" spans="1:85" x14ac:dyDescent="0.25">
      <c r="A2" s="60"/>
      <c r="B2" s="60"/>
      <c r="C2" s="60"/>
      <c r="D2" s="60"/>
      <c r="E2" s="60"/>
      <c r="F2" s="60"/>
      <c r="G2" s="60"/>
      <c r="H2" s="60"/>
      <c r="I2" s="60"/>
      <c r="J2" s="60"/>
      <c r="K2" s="60"/>
      <c r="L2" s="60"/>
      <c r="M2" s="60"/>
      <c r="N2" s="60"/>
      <c r="O2" s="60"/>
      <c r="P2" s="60"/>
      <c r="Q2" s="60"/>
      <c r="R2" s="60"/>
      <c r="S2" s="60"/>
      <c r="T2" s="60"/>
      <c r="U2" s="60"/>
      <c r="V2" s="60"/>
      <c r="W2" s="60"/>
      <c r="X2" s="60"/>
      <c r="Y2" s="60"/>
      <c r="Z2" s="60"/>
      <c r="AA2" s="60"/>
      <c r="AB2" s="60"/>
      <c r="AC2" s="60"/>
      <c r="AD2" s="60"/>
      <c r="AE2" s="60"/>
      <c r="AF2" s="60"/>
      <c r="AG2" s="60"/>
      <c r="AH2" s="60"/>
      <c r="AI2" s="60"/>
      <c r="AJ2" s="60"/>
      <c r="AK2" s="60"/>
      <c r="AL2" s="60"/>
      <c r="AM2" s="60"/>
      <c r="AN2" s="60"/>
      <c r="AO2" s="60"/>
      <c r="AP2" s="60"/>
      <c r="AQ2" s="60"/>
      <c r="AR2" s="60"/>
      <c r="AS2" s="60"/>
      <c r="AT2" s="60"/>
      <c r="AU2" s="60"/>
      <c r="AV2" s="60"/>
      <c r="AW2" s="60"/>
      <c r="AX2" s="60"/>
      <c r="AY2" s="60"/>
      <c r="AZ2" s="60"/>
      <c r="BA2" s="60"/>
      <c r="BB2" s="60"/>
      <c r="BC2" s="60"/>
      <c r="BD2" s="60"/>
      <c r="BE2" s="60"/>
      <c r="BF2" s="60"/>
      <c r="BG2" s="60"/>
      <c r="BH2" s="60"/>
      <c r="BI2" s="60"/>
      <c r="BJ2" s="60"/>
      <c r="BK2" s="60"/>
      <c r="BL2" s="60"/>
      <c r="BM2" s="60"/>
      <c r="BN2" s="60"/>
      <c r="BO2" s="60"/>
      <c r="BP2" s="60"/>
      <c r="BQ2" s="60"/>
      <c r="BR2" s="60"/>
      <c r="BS2" s="60"/>
      <c r="BT2" s="60"/>
      <c r="BU2" s="60"/>
      <c r="BV2" s="60"/>
      <c r="BW2" s="60"/>
      <c r="BX2" s="60"/>
      <c r="BY2" s="60"/>
      <c r="BZ2" s="60"/>
      <c r="CA2" s="60"/>
      <c r="CB2" s="60"/>
      <c r="CC2" s="60"/>
      <c r="CD2" s="60"/>
      <c r="CE2" s="60"/>
      <c r="CF2" s="60"/>
      <c r="CG2" s="60"/>
    </row>
    <row r="3" spans="1:85" x14ac:dyDescent="0.25">
      <c r="A3" s="60"/>
      <c r="B3" s="60"/>
      <c r="C3" s="60"/>
      <c r="D3" s="60"/>
      <c r="E3" s="60"/>
      <c r="F3" s="60"/>
      <c r="G3" s="60"/>
      <c r="H3" s="60"/>
      <c r="I3" s="60"/>
      <c r="J3" s="60"/>
      <c r="K3" s="60"/>
      <c r="L3" s="60"/>
      <c r="M3" s="60"/>
      <c r="N3" s="60"/>
      <c r="O3" s="60"/>
      <c r="P3" s="60"/>
      <c r="Q3" s="60"/>
      <c r="R3" s="60"/>
      <c r="S3" s="60"/>
      <c r="T3" s="60"/>
      <c r="U3" s="60"/>
      <c r="V3" s="60"/>
      <c r="W3" s="60"/>
      <c r="X3" s="60"/>
      <c r="Y3" s="60"/>
      <c r="Z3" s="60"/>
      <c r="AA3" s="60"/>
      <c r="AB3" s="60"/>
      <c r="AC3" s="60"/>
      <c r="AD3" s="60"/>
      <c r="AE3" s="60"/>
      <c r="AF3" s="60"/>
      <c r="AG3" s="60"/>
      <c r="AH3" s="60"/>
      <c r="AI3" s="60"/>
      <c r="AJ3" s="60"/>
      <c r="AK3" s="60"/>
      <c r="AL3" s="60"/>
      <c r="AM3" s="60"/>
      <c r="AN3" s="60"/>
      <c r="AO3" s="60"/>
      <c r="AP3" s="60"/>
      <c r="AQ3" s="60"/>
      <c r="AR3" s="60"/>
      <c r="AS3" s="60"/>
      <c r="AT3" s="60"/>
      <c r="AU3" s="60"/>
      <c r="AV3" s="60"/>
      <c r="AW3" s="60"/>
      <c r="AX3" s="60"/>
      <c r="AY3" s="60"/>
      <c r="AZ3" s="60"/>
      <c r="BA3" s="60"/>
      <c r="BB3" s="60"/>
      <c r="BC3" s="60"/>
      <c r="BD3" s="60"/>
      <c r="BE3" s="60"/>
      <c r="BF3" s="60"/>
      <c r="BG3" s="60"/>
      <c r="BH3" s="60"/>
      <c r="BI3" s="60"/>
      <c r="BJ3" s="60"/>
      <c r="BK3" s="60"/>
      <c r="BL3" s="60"/>
      <c r="BM3" s="60"/>
      <c r="BN3" s="60"/>
      <c r="BO3" s="60"/>
      <c r="BP3" s="60"/>
      <c r="BQ3" s="60"/>
      <c r="BR3" s="60"/>
      <c r="BS3" s="60"/>
      <c r="BT3" s="60"/>
      <c r="BU3" s="60"/>
      <c r="BV3" s="60"/>
      <c r="BW3" s="60"/>
      <c r="BX3" s="60"/>
      <c r="BY3" s="60"/>
      <c r="BZ3" s="60"/>
      <c r="CA3" s="60"/>
      <c r="CB3" s="60"/>
      <c r="CC3" s="60"/>
      <c r="CD3" s="60"/>
      <c r="CE3" s="60"/>
      <c r="CF3" s="60"/>
      <c r="CG3" s="60"/>
    </row>
    <row r="4" spans="1:85" x14ac:dyDescent="0.25">
      <c r="A4" s="60"/>
      <c r="B4" s="60"/>
      <c r="C4" s="60"/>
      <c r="D4" s="60"/>
      <c r="E4" s="60"/>
      <c r="F4" s="60"/>
      <c r="G4" s="6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c r="AQ4" s="60"/>
      <c r="AR4" s="60"/>
      <c r="AS4" s="60"/>
      <c r="AT4" s="60"/>
      <c r="AU4" s="60"/>
      <c r="AV4" s="60"/>
      <c r="AW4" s="60"/>
      <c r="AX4" s="60"/>
      <c r="AY4" s="60"/>
      <c r="AZ4" s="60"/>
      <c r="BA4" s="60"/>
      <c r="BB4" s="60"/>
      <c r="BC4" s="60"/>
      <c r="BD4" s="60"/>
      <c r="BE4" s="60"/>
      <c r="BF4" s="60"/>
      <c r="BG4" s="60"/>
      <c r="BH4" s="60"/>
      <c r="BI4" s="60"/>
      <c r="BJ4" s="60"/>
      <c r="BK4" s="60"/>
      <c r="BL4" s="60"/>
      <c r="BM4" s="60"/>
      <c r="BN4" s="60"/>
      <c r="BO4" s="60"/>
      <c r="BP4" s="60"/>
      <c r="BQ4" s="60"/>
      <c r="BR4" s="60"/>
      <c r="BS4" s="60"/>
      <c r="BT4" s="60"/>
      <c r="BU4" s="60"/>
      <c r="BV4" s="60"/>
      <c r="BW4" s="60"/>
      <c r="BX4" s="60"/>
      <c r="BY4" s="60"/>
      <c r="BZ4" s="60"/>
      <c r="CA4" s="60"/>
      <c r="CB4" s="60"/>
      <c r="CC4" s="60"/>
      <c r="CD4" s="60"/>
      <c r="CE4" s="60"/>
      <c r="CF4" s="60"/>
      <c r="CG4" s="60"/>
    </row>
    <row r="6" spans="1:85" x14ac:dyDescent="0.25">
      <c r="C6" s="23"/>
    </row>
    <row r="7" spans="1:85" ht="21" x14ac:dyDescent="0.35">
      <c r="B7" s="3" t="s">
        <v>71</v>
      </c>
      <c r="C7" s="61" t="s">
        <v>3</v>
      </c>
      <c r="D7" s="62"/>
      <c r="E7" s="3" t="s">
        <v>4</v>
      </c>
    </row>
    <row r="8" spans="1:85" ht="21" x14ac:dyDescent="0.35">
      <c r="B8" s="18" t="s">
        <v>50</v>
      </c>
      <c r="C8" s="24">
        <f>SUMIF(Table3[Geography],'3'!B8,Table3[Amount])</f>
        <v>252469</v>
      </c>
      <c r="D8" s="22">
        <v>252469</v>
      </c>
      <c r="E8" s="19">
        <f>SUMIF(Table3[Geography],'3'!B8,Table3[Units])</f>
        <v>8760</v>
      </c>
    </row>
    <row r="9" spans="1:85" ht="21" x14ac:dyDescent="0.35">
      <c r="B9" s="18" t="s">
        <v>22</v>
      </c>
      <c r="C9" s="24">
        <f>SUMIF(Table3[Geography],'3'!B9,Table3[Amount])</f>
        <v>237944</v>
      </c>
      <c r="D9" s="22">
        <v>237944</v>
      </c>
      <c r="E9" s="19">
        <f>SUMIF(Table3[Geography],'3'!B9,Table3[Units])</f>
        <v>7302</v>
      </c>
    </row>
    <row r="10" spans="1:85" ht="21" x14ac:dyDescent="0.35">
      <c r="B10" s="18" t="s">
        <v>9</v>
      </c>
      <c r="C10" s="24">
        <f>SUMIF(Table3[Geography],'3'!B10,Table3[Amount])</f>
        <v>218813</v>
      </c>
      <c r="D10" s="22">
        <v>218813</v>
      </c>
      <c r="E10" s="19">
        <f>SUMIF(Table3[Geography],'3'!B10,Table3[Units])</f>
        <v>7431</v>
      </c>
      <c r="G10" s="23"/>
      <c r="H10" s="13"/>
    </row>
    <row r="11" spans="1:85" ht="21" x14ac:dyDescent="0.35">
      <c r="B11" s="18" t="s">
        <v>14</v>
      </c>
      <c r="C11" s="24">
        <f>SUMIF(Table3[Geography],'3'!B11,Table3[Amount])</f>
        <v>189434</v>
      </c>
      <c r="D11" s="22">
        <v>189434</v>
      </c>
      <c r="E11" s="19">
        <f>SUMIF(Table3[Geography],'3'!B11,Table3[Units])</f>
        <v>10158</v>
      </c>
      <c r="K11" s="14"/>
    </row>
    <row r="12" spans="1:85" ht="21" x14ac:dyDescent="0.35">
      <c r="B12" s="18" t="s">
        <v>27</v>
      </c>
      <c r="C12" s="24">
        <f>SUMIF(Table3[Geography],'3'!B12,Table3[Amount])</f>
        <v>173530</v>
      </c>
      <c r="D12" s="22">
        <v>173530</v>
      </c>
      <c r="E12" s="19">
        <f>SUMIF(Table3[Geography],'3'!B12,Table3[Units])</f>
        <v>5745</v>
      </c>
    </row>
    <row r="13" spans="1:85" ht="21" x14ac:dyDescent="0.35">
      <c r="B13" s="18" t="s">
        <v>34</v>
      </c>
      <c r="C13" s="24">
        <f>SUMIF(Table3[Geography],'3'!B13,Table3[Amount])</f>
        <v>168679</v>
      </c>
      <c r="D13" s="22">
        <v>168679</v>
      </c>
      <c r="E13" s="19">
        <f>SUMIF(Table3[Geography],'3'!B13,Table3[Units])</f>
        <v>6264</v>
      </c>
    </row>
  </sheetData>
  <mergeCells count="2">
    <mergeCell ref="A1:CG4"/>
    <mergeCell ref="C7:D7"/>
  </mergeCells>
  <conditionalFormatting sqref="D8:D13">
    <cfRule type="dataBar" priority="1">
      <dataBar showValue="0">
        <cfvo type="min"/>
        <cfvo type="max"/>
        <color rgb="FF638EC6"/>
      </dataBar>
      <extLst>
        <ext xmlns:x14="http://schemas.microsoft.com/office/spreadsheetml/2009/9/main" uri="{B025F937-C7B1-47D3-B67F-A62EFF666E3E}">
          <x14:id>{B08E6399-4DE7-477C-8B7B-C1131074AB9A}</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B08E6399-4DE7-477C-8B7B-C1131074AB9A}">
            <x14:dataBar minLength="0" maxLength="100" gradient="0">
              <x14:cfvo type="autoMin"/>
              <x14:cfvo type="autoMax"/>
              <x14:negativeFillColor rgb="FFFF0000"/>
              <x14:axisColor rgb="FF000000"/>
            </x14:dataBar>
          </x14:cfRule>
          <xm:sqref>D8:D13</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B6D59-1DB3-4BA4-BF0C-3167819972D3}">
  <dimension ref="A1:AR12"/>
  <sheetViews>
    <sheetView workbookViewId="0">
      <selection activeCell="F6" sqref="F6"/>
    </sheetView>
  </sheetViews>
  <sheetFormatPr defaultRowHeight="15" x14ac:dyDescent="0.25"/>
  <cols>
    <col min="1" max="1" width="16" bestFit="1" customWidth="1"/>
    <col min="2" max="2" width="18.7109375" bestFit="1" customWidth="1"/>
    <col min="3" max="3" width="20.140625" bestFit="1" customWidth="1"/>
    <col min="4" max="4" width="15.42578125" bestFit="1" customWidth="1"/>
    <col min="7" max="7" width="13.140625" bestFit="1" customWidth="1"/>
    <col min="8" max="8" width="14.85546875" bestFit="1" customWidth="1"/>
    <col min="9" max="9" width="12.28515625" bestFit="1" customWidth="1"/>
  </cols>
  <sheetData>
    <row r="1" spans="1:44" x14ac:dyDescent="0.25">
      <c r="A1" s="63" t="s">
        <v>72</v>
      </c>
      <c r="B1" s="64"/>
      <c r="C1" s="64"/>
      <c r="D1" s="64"/>
      <c r="E1" s="64"/>
      <c r="F1" s="64"/>
      <c r="G1" s="64"/>
      <c r="H1" s="64"/>
      <c r="I1" s="64"/>
      <c r="J1" s="64"/>
      <c r="K1" s="64"/>
      <c r="L1" s="64"/>
      <c r="M1" s="64"/>
      <c r="N1" s="64"/>
      <c r="O1" s="64"/>
      <c r="P1" s="64"/>
      <c r="Q1" s="64"/>
      <c r="R1" s="64"/>
      <c r="S1" s="64"/>
      <c r="T1" s="64"/>
      <c r="U1" s="64"/>
      <c r="V1" s="64"/>
      <c r="W1" s="64"/>
      <c r="X1" s="64"/>
      <c r="Y1" s="64"/>
      <c r="Z1" s="64"/>
      <c r="AA1" s="64"/>
      <c r="AB1" s="64"/>
      <c r="AC1" s="64"/>
      <c r="AD1" s="64"/>
      <c r="AE1" s="64"/>
      <c r="AF1" s="64"/>
      <c r="AG1" s="64"/>
      <c r="AH1" s="64"/>
      <c r="AI1" s="64"/>
      <c r="AJ1" s="64"/>
      <c r="AK1" s="64"/>
      <c r="AL1" s="64"/>
      <c r="AM1" s="64"/>
      <c r="AN1" s="64"/>
      <c r="AO1" s="64"/>
      <c r="AP1" s="64"/>
      <c r="AQ1" s="64"/>
      <c r="AR1" s="64"/>
    </row>
    <row r="2" spans="1:44" x14ac:dyDescent="0.25">
      <c r="A2" s="64"/>
      <c r="B2" s="64"/>
      <c r="C2" s="64"/>
      <c r="D2" s="64"/>
      <c r="E2" s="64"/>
      <c r="F2" s="64"/>
      <c r="G2" s="64"/>
      <c r="H2" s="64"/>
      <c r="I2" s="64"/>
      <c r="J2" s="64"/>
      <c r="K2" s="64"/>
      <c r="L2" s="64"/>
      <c r="M2" s="64"/>
      <c r="N2" s="64"/>
      <c r="O2" s="64"/>
      <c r="P2" s="64"/>
      <c r="Q2" s="64"/>
      <c r="R2" s="64"/>
      <c r="S2" s="64"/>
      <c r="T2" s="64"/>
      <c r="U2" s="64"/>
      <c r="V2" s="64"/>
      <c r="W2" s="64"/>
      <c r="X2" s="64"/>
      <c r="Y2" s="64"/>
      <c r="Z2" s="64"/>
      <c r="AA2" s="64"/>
      <c r="AB2" s="64"/>
      <c r="AC2" s="64"/>
      <c r="AD2" s="64"/>
      <c r="AE2" s="64"/>
      <c r="AF2" s="64"/>
      <c r="AG2" s="64"/>
      <c r="AH2" s="64"/>
      <c r="AI2" s="64"/>
      <c r="AJ2" s="64"/>
      <c r="AK2" s="64"/>
      <c r="AL2" s="64"/>
      <c r="AM2" s="64"/>
      <c r="AN2" s="64"/>
      <c r="AO2" s="64"/>
      <c r="AP2" s="64"/>
      <c r="AQ2" s="64"/>
      <c r="AR2" s="64"/>
    </row>
    <row r="3" spans="1:44" x14ac:dyDescent="0.25">
      <c r="A3" s="64"/>
      <c r="B3" s="64"/>
      <c r="C3" s="64"/>
      <c r="D3" s="64"/>
      <c r="E3" s="64"/>
      <c r="F3" s="64"/>
      <c r="G3" s="64"/>
      <c r="H3" s="64"/>
      <c r="I3" s="64"/>
      <c r="J3" s="64"/>
      <c r="K3" s="64"/>
      <c r="L3" s="64"/>
      <c r="M3" s="64"/>
      <c r="N3" s="64"/>
      <c r="O3" s="64"/>
      <c r="P3" s="64"/>
      <c r="Q3" s="64"/>
      <c r="R3" s="64"/>
      <c r="S3" s="64"/>
      <c r="T3" s="64"/>
      <c r="U3" s="64"/>
      <c r="V3" s="64"/>
      <c r="W3" s="64"/>
      <c r="X3" s="64"/>
      <c r="Y3" s="64"/>
      <c r="Z3" s="64"/>
      <c r="AA3" s="64"/>
      <c r="AB3" s="64"/>
      <c r="AC3" s="64"/>
      <c r="AD3" s="64"/>
      <c r="AE3" s="64"/>
      <c r="AF3" s="64"/>
      <c r="AG3" s="64"/>
      <c r="AH3" s="64"/>
      <c r="AI3" s="64"/>
      <c r="AJ3" s="64"/>
      <c r="AK3" s="64"/>
      <c r="AL3" s="64"/>
      <c r="AM3" s="64"/>
      <c r="AN3" s="64"/>
      <c r="AO3" s="64"/>
      <c r="AP3" s="64"/>
      <c r="AQ3" s="64"/>
      <c r="AR3" s="64"/>
    </row>
    <row r="5" spans="1:44" ht="18.75" x14ac:dyDescent="0.3">
      <c r="A5" s="28" t="s">
        <v>73</v>
      </c>
      <c r="B5" s="6" t="s">
        <v>75</v>
      </c>
      <c r="C5" s="6" t="s">
        <v>78</v>
      </c>
      <c r="D5" s="6" t="s">
        <v>76</v>
      </c>
      <c r="E5" s="26"/>
      <c r="F5" s="26"/>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c r="AK5" s="26"/>
      <c r="AL5" s="26"/>
      <c r="AM5" s="26"/>
      <c r="AN5" s="26"/>
      <c r="AO5" s="26"/>
      <c r="AP5" s="26"/>
      <c r="AQ5" s="26"/>
      <c r="AR5" s="26"/>
    </row>
    <row r="6" spans="1:44" ht="18.75" x14ac:dyDescent="0.3">
      <c r="A6" s="29" t="s">
        <v>50</v>
      </c>
      <c r="B6" s="30">
        <v>252469</v>
      </c>
      <c r="C6" s="31">
        <v>252469</v>
      </c>
      <c r="D6" s="31">
        <v>8760</v>
      </c>
    </row>
    <row r="7" spans="1:44" ht="18.75" x14ac:dyDescent="0.3">
      <c r="A7" s="29" t="s">
        <v>22</v>
      </c>
      <c r="B7" s="30">
        <v>237944</v>
      </c>
      <c r="C7" s="31">
        <v>237944</v>
      </c>
      <c r="D7" s="31">
        <v>7302</v>
      </c>
    </row>
    <row r="8" spans="1:44" ht="18.75" x14ac:dyDescent="0.3">
      <c r="A8" s="29" t="s">
        <v>9</v>
      </c>
      <c r="B8" s="30">
        <v>218813</v>
      </c>
      <c r="C8" s="31">
        <v>218813</v>
      </c>
      <c r="D8" s="31">
        <v>7431</v>
      </c>
    </row>
    <row r="9" spans="1:44" ht="18.75" x14ac:dyDescent="0.3">
      <c r="A9" s="29" t="s">
        <v>14</v>
      </c>
      <c r="B9" s="30">
        <v>189434</v>
      </c>
      <c r="C9" s="31">
        <v>189434</v>
      </c>
      <c r="D9" s="31">
        <v>10158</v>
      </c>
    </row>
    <row r="10" spans="1:44" ht="18.75" x14ac:dyDescent="0.3">
      <c r="A10" s="29" t="s">
        <v>27</v>
      </c>
      <c r="B10" s="30">
        <v>173530</v>
      </c>
      <c r="C10" s="31">
        <v>173530</v>
      </c>
      <c r="D10" s="31">
        <v>5745</v>
      </c>
    </row>
    <row r="11" spans="1:44" ht="18.75" x14ac:dyDescent="0.3">
      <c r="A11" s="29" t="s">
        <v>34</v>
      </c>
      <c r="B11" s="30">
        <v>168679</v>
      </c>
      <c r="C11" s="31">
        <v>168679</v>
      </c>
      <c r="D11" s="31">
        <v>6264</v>
      </c>
    </row>
    <row r="12" spans="1:44" ht="18.75" x14ac:dyDescent="0.3">
      <c r="A12" s="29" t="s">
        <v>74</v>
      </c>
      <c r="B12" s="30">
        <v>1240869</v>
      </c>
      <c r="C12" s="31">
        <v>1240869</v>
      </c>
      <c r="D12" s="31">
        <v>45660</v>
      </c>
    </row>
  </sheetData>
  <mergeCells count="1">
    <mergeCell ref="A1:AR3"/>
  </mergeCells>
  <conditionalFormatting pivot="1" sqref="C6:C11">
    <cfRule type="dataBar" priority="1">
      <dataBar showValue="0">
        <cfvo type="min"/>
        <cfvo type="max"/>
        <color rgb="FFFFB628"/>
      </dataBar>
      <extLst>
        <ext xmlns:x14="http://schemas.microsoft.com/office/spreadsheetml/2009/9/main" uri="{B025F937-C7B1-47D3-B67F-A62EFF666E3E}">
          <x14:id>{82CD4289-089D-41FD-9D8D-0665951E3934}</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82CD4289-089D-41FD-9D8D-0665951E3934}">
            <x14:dataBar minLength="0" maxLength="100" gradient="0">
              <x14:cfvo type="autoMin"/>
              <x14:cfvo type="autoMax"/>
              <x14:negativeFillColor rgb="FFFF0000"/>
              <x14:axisColor rgb="FF000000"/>
            </x14:dataBar>
          </x14:cfRule>
          <xm:sqref>C6:C11</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3A0E0-C0BA-468A-8923-9FCF666F5FDF}">
  <dimension ref="A1:AP28"/>
  <sheetViews>
    <sheetView workbookViewId="0">
      <selection activeCell="D7" sqref="D7"/>
    </sheetView>
  </sheetViews>
  <sheetFormatPr defaultRowHeight="15" x14ac:dyDescent="0.25"/>
  <cols>
    <col min="1" max="1" width="19.42578125" bestFit="1" customWidth="1"/>
    <col min="2" max="2" width="12.28515625" hidden="1" customWidth="1"/>
    <col min="3" max="3" width="20.42578125" style="14" hidden="1" customWidth="1"/>
    <col min="4" max="4" width="13.5703125" style="5" bestFit="1" customWidth="1"/>
    <col min="6" max="6" width="19.42578125" bestFit="1" customWidth="1"/>
    <col min="7" max="7" width="12.28515625" bestFit="1" customWidth="1"/>
    <col min="8" max="8" width="21.85546875" bestFit="1" customWidth="1"/>
    <col min="9" max="9" width="14.85546875" bestFit="1" customWidth="1"/>
    <col min="10" max="10" width="12.28515625" bestFit="1" customWidth="1"/>
  </cols>
  <sheetData>
    <row r="1" spans="1:42" x14ac:dyDescent="0.25">
      <c r="A1" s="65" t="s">
        <v>77</v>
      </c>
      <c r="B1" s="66"/>
      <c r="C1" s="66"/>
      <c r="D1" s="66"/>
      <c r="E1" s="66"/>
      <c r="F1" s="66"/>
      <c r="G1" s="66"/>
      <c r="H1" s="66"/>
      <c r="I1" s="66"/>
      <c r="J1" s="66"/>
      <c r="K1" s="66"/>
      <c r="L1" s="66"/>
      <c r="M1" s="66"/>
      <c r="N1" s="66"/>
      <c r="O1" s="66"/>
      <c r="P1" s="66"/>
      <c r="Q1" s="66"/>
      <c r="R1" s="66"/>
      <c r="S1" s="66"/>
      <c r="T1" s="66"/>
      <c r="U1" s="66"/>
      <c r="V1" s="66"/>
      <c r="W1" s="66"/>
      <c r="X1" s="66"/>
      <c r="Y1" s="66"/>
      <c r="Z1" s="66"/>
      <c r="AA1" s="66"/>
      <c r="AB1" s="66"/>
      <c r="AC1" s="66"/>
      <c r="AD1" s="66"/>
      <c r="AE1" s="66"/>
      <c r="AF1" s="66"/>
      <c r="AG1" s="66"/>
      <c r="AH1" s="66"/>
      <c r="AI1" s="66"/>
      <c r="AJ1" s="66"/>
      <c r="AK1" s="66"/>
      <c r="AL1" s="66"/>
      <c r="AM1" s="66"/>
      <c r="AN1" s="66"/>
      <c r="AO1" s="66"/>
      <c r="AP1" s="66"/>
    </row>
    <row r="2" spans="1:42" x14ac:dyDescent="0.25">
      <c r="A2" s="66"/>
      <c r="B2" s="66"/>
      <c r="C2" s="66"/>
      <c r="D2" s="66"/>
      <c r="E2" s="66"/>
      <c r="F2" s="66"/>
      <c r="G2" s="66"/>
      <c r="H2" s="66"/>
      <c r="I2" s="66"/>
      <c r="J2" s="66"/>
      <c r="K2" s="66"/>
      <c r="L2" s="66"/>
      <c r="M2" s="66"/>
      <c r="N2" s="66"/>
      <c r="O2" s="66"/>
      <c r="P2" s="66"/>
      <c r="Q2" s="66"/>
      <c r="R2" s="66"/>
      <c r="S2" s="66"/>
      <c r="T2" s="66"/>
      <c r="U2" s="66"/>
      <c r="V2" s="66"/>
      <c r="W2" s="66"/>
      <c r="X2" s="66"/>
      <c r="Y2" s="66"/>
      <c r="Z2" s="66"/>
      <c r="AA2" s="66"/>
      <c r="AB2" s="66"/>
      <c r="AC2" s="66"/>
      <c r="AD2" s="66"/>
      <c r="AE2" s="66"/>
      <c r="AF2" s="66"/>
      <c r="AG2" s="66"/>
      <c r="AH2" s="66"/>
      <c r="AI2" s="66"/>
      <c r="AJ2" s="66"/>
      <c r="AK2" s="66"/>
      <c r="AL2" s="66"/>
      <c r="AM2" s="66"/>
      <c r="AN2" s="66"/>
      <c r="AO2" s="66"/>
      <c r="AP2" s="66"/>
    </row>
    <row r="3" spans="1:42" x14ac:dyDescent="0.25">
      <c r="A3" s="66"/>
      <c r="B3" s="66"/>
      <c r="C3" s="66"/>
      <c r="D3" s="66"/>
      <c r="E3" s="66"/>
      <c r="F3" s="66"/>
      <c r="G3" s="66"/>
      <c r="H3" s="66"/>
      <c r="I3" s="66"/>
      <c r="J3" s="66"/>
      <c r="K3" s="66"/>
      <c r="L3" s="66"/>
      <c r="M3" s="66"/>
      <c r="N3" s="66"/>
      <c r="O3" s="66"/>
      <c r="P3" s="66"/>
      <c r="Q3" s="66"/>
      <c r="R3" s="66"/>
      <c r="S3" s="66"/>
      <c r="T3" s="66"/>
      <c r="U3" s="66"/>
      <c r="V3" s="66"/>
      <c r="W3" s="66"/>
      <c r="X3" s="66"/>
      <c r="Y3" s="66"/>
      <c r="Z3" s="66"/>
      <c r="AA3" s="66"/>
      <c r="AB3" s="66"/>
      <c r="AC3" s="66"/>
      <c r="AD3" s="66"/>
      <c r="AE3" s="66"/>
      <c r="AF3" s="66"/>
      <c r="AG3" s="66"/>
      <c r="AH3" s="66"/>
      <c r="AI3" s="66"/>
      <c r="AJ3" s="66"/>
      <c r="AK3" s="66"/>
      <c r="AL3" s="66"/>
      <c r="AM3" s="66"/>
      <c r="AN3" s="66"/>
      <c r="AO3" s="66"/>
      <c r="AP3" s="66"/>
    </row>
    <row r="5" spans="1:42" x14ac:dyDescent="0.25">
      <c r="A5" s="26" t="s">
        <v>73</v>
      </c>
      <c r="B5" t="s">
        <v>76</v>
      </c>
      <c r="C5" s="14" t="s">
        <v>75</v>
      </c>
      <c r="D5" s="33" t="s">
        <v>79</v>
      </c>
      <c r="E5" s="26"/>
      <c r="F5" s="26"/>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c r="AK5" s="26"/>
      <c r="AL5" s="26"/>
      <c r="AM5" s="26"/>
      <c r="AN5" s="26"/>
      <c r="AO5" s="26"/>
      <c r="AP5" s="26"/>
    </row>
    <row r="6" spans="1:42" x14ac:dyDescent="0.25">
      <c r="A6" s="14" t="s">
        <v>25</v>
      </c>
      <c r="B6" s="27">
        <v>1533</v>
      </c>
      <c r="C6" s="32">
        <v>68971</v>
      </c>
      <c r="D6" s="33">
        <v>44.990867579908674</v>
      </c>
    </row>
    <row r="7" spans="1:42" x14ac:dyDescent="0.25">
      <c r="A7" s="14" t="s">
        <v>31</v>
      </c>
      <c r="B7" s="27">
        <v>1854</v>
      </c>
      <c r="C7" s="32">
        <v>69160</v>
      </c>
      <c r="D7" s="33">
        <v>37.303128371089535</v>
      </c>
    </row>
    <row r="8" spans="1:42" x14ac:dyDescent="0.25">
      <c r="A8" s="14" t="s">
        <v>49</v>
      </c>
      <c r="B8" s="27">
        <v>1044</v>
      </c>
      <c r="C8" s="32">
        <v>35378</v>
      </c>
      <c r="D8" s="33">
        <v>33.88697318007663</v>
      </c>
      <c r="F8" s="15"/>
      <c r="K8" s="14"/>
    </row>
    <row r="9" spans="1:42" x14ac:dyDescent="0.25">
      <c r="A9" s="14" t="s">
        <v>51</v>
      </c>
      <c r="B9" s="27">
        <v>2142</v>
      </c>
      <c r="C9" s="32">
        <v>70273</v>
      </c>
      <c r="D9" s="33">
        <v>32.807189542483663</v>
      </c>
    </row>
    <row r="10" spans="1:42" x14ac:dyDescent="0.25">
      <c r="A10" s="14" t="s">
        <v>37</v>
      </c>
      <c r="B10" s="27">
        <v>2052</v>
      </c>
      <c r="C10" s="32">
        <v>66283</v>
      </c>
      <c r="D10" s="33">
        <v>32.301656920077974</v>
      </c>
    </row>
    <row r="11" spans="1:42" x14ac:dyDescent="0.25">
      <c r="A11" s="14" t="s">
        <v>74</v>
      </c>
      <c r="B11" s="27">
        <v>8625</v>
      </c>
      <c r="C11" s="32">
        <v>310065</v>
      </c>
      <c r="D11" s="33">
        <v>35.949565217391303</v>
      </c>
    </row>
    <row r="12" spans="1:42" x14ac:dyDescent="0.25">
      <c r="C12"/>
      <c r="D12"/>
    </row>
    <row r="13" spans="1:42" x14ac:dyDescent="0.25">
      <c r="C13"/>
      <c r="D13"/>
    </row>
    <row r="14" spans="1:42" x14ac:dyDescent="0.25">
      <c r="C14"/>
      <c r="D14"/>
    </row>
    <row r="15" spans="1:42" x14ac:dyDescent="0.25">
      <c r="C15"/>
      <c r="D15"/>
    </row>
    <row r="16" spans="1:42" x14ac:dyDescent="0.25">
      <c r="C16"/>
      <c r="D16"/>
    </row>
    <row r="17" spans="3:4" x14ac:dyDescent="0.25">
      <c r="C17"/>
      <c r="D17"/>
    </row>
    <row r="18" spans="3:4" x14ac:dyDescent="0.25">
      <c r="C18"/>
      <c r="D18"/>
    </row>
    <row r="19" spans="3:4" x14ac:dyDescent="0.25">
      <c r="C19"/>
      <c r="D19"/>
    </row>
    <row r="20" spans="3:4" x14ac:dyDescent="0.25">
      <c r="C20"/>
      <c r="D20"/>
    </row>
    <row r="21" spans="3:4" x14ac:dyDescent="0.25">
      <c r="C21"/>
      <c r="D21"/>
    </row>
    <row r="22" spans="3:4" x14ac:dyDescent="0.25">
      <c r="C22"/>
      <c r="D22"/>
    </row>
    <row r="23" spans="3:4" x14ac:dyDescent="0.25">
      <c r="C23"/>
      <c r="D23"/>
    </row>
    <row r="24" spans="3:4" x14ac:dyDescent="0.25">
      <c r="C24"/>
      <c r="D24"/>
    </row>
    <row r="25" spans="3:4" x14ac:dyDescent="0.25">
      <c r="C25"/>
      <c r="D25"/>
    </row>
    <row r="26" spans="3:4" x14ac:dyDescent="0.25">
      <c r="C26"/>
      <c r="D26"/>
    </row>
    <row r="27" spans="3:4" x14ac:dyDescent="0.25">
      <c r="C27"/>
      <c r="D27"/>
    </row>
    <row r="28" spans="3:4" x14ac:dyDescent="0.25">
      <c r="C28"/>
      <c r="D28"/>
    </row>
  </sheetData>
  <mergeCells count="1">
    <mergeCell ref="A1:AP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5E218-61EF-4154-B1E2-F71980215484}">
  <dimension ref="A1:BD304"/>
  <sheetViews>
    <sheetView topLeftCell="A17" workbookViewId="0">
      <selection activeCell="D17" sqref="D17"/>
    </sheetView>
  </sheetViews>
  <sheetFormatPr defaultRowHeight="15" x14ac:dyDescent="0.25"/>
  <cols>
    <col min="1" max="1" width="16" bestFit="1" customWidth="1"/>
    <col min="2" max="2" width="12.5703125" bestFit="1" customWidth="1"/>
    <col min="3" max="3" width="21.85546875" bestFit="1" customWidth="1"/>
    <col min="4" max="4" width="10.140625" bestFit="1" customWidth="1"/>
    <col min="5" max="5" width="6.5703125" bestFit="1" customWidth="1"/>
  </cols>
  <sheetData>
    <row r="1" spans="1:56" x14ac:dyDescent="0.25">
      <c r="A1" s="65" t="s">
        <v>80</v>
      </c>
      <c r="B1" s="66"/>
      <c r="C1" s="66"/>
      <c r="D1" s="66"/>
      <c r="E1" s="66"/>
      <c r="F1" s="66"/>
      <c r="G1" s="66"/>
      <c r="H1" s="66"/>
      <c r="I1" s="66"/>
      <c r="J1" s="66"/>
      <c r="K1" s="66"/>
      <c r="L1" s="66"/>
      <c r="M1" s="66"/>
      <c r="N1" s="66"/>
      <c r="O1" s="66"/>
      <c r="P1" s="66"/>
      <c r="Q1" s="66"/>
      <c r="R1" s="66"/>
      <c r="S1" s="66"/>
      <c r="T1" s="66"/>
      <c r="U1" s="66"/>
      <c r="V1" s="66"/>
      <c r="W1" s="66"/>
      <c r="X1" s="66"/>
      <c r="Y1" s="66"/>
      <c r="Z1" s="66"/>
      <c r="AA1" s="66"/>
      <c r="AB1" s="66"/>
      <c r="AC1" s="66"/>
      <c r="AD1" s="66"/>
      <c r="AE1" s="66"/>
      <c r="AF1" s="66"/>
      <c r="AG1" s="66"/>
      <c r="AH1" s="66"/>
      <c r="AI1" s="66"/>
      <c r="AJ1" s="66"/>
      <c r="AK1" s="66"/>
      <c r="AL1" s="66"/>
      <c r="AM1" s="66"/>
      <c r="AN1" s="66"/>
      <c r="AO1" s="66"/>
      <c r="AP1" s="66"/>
      <c r="AQ1" s="66"/>
      <c r="AR1" s="66"/>
      <c r="AS1" s="66"/>
      <c r="AT1" s="66"/>
      <c r="AU1" s="66"/>
      <c r="AV1" s="66"/>
      <c r="AW1" s="66"/>
      <c r="AX1" s="66"/>
      <c r="AY1" s="66"/>
      <c r="AZ1" s="66"/>
      <c r="BA1" s="66"/>
      <c r="BB1" s="66"/>
      <c r="BC1" s="66"/>
      <c r="BD1" s="66"/>
    </row>
    <row r="2" spans="1:56" x14ac:dyDescent="0.25">
      <c r="A2" s="66"/>
      <c r="B2" s="66"/>
      <c r="C2" s="66"/>
      <c r="D2" s="66"/>
      <c r="E2" s="66"/>
      <c r="F2" s="66"/>
      <c r="G2" s="66"/>
      <c r="H2" s="66"/>
      <c r="I2" s="66"/>
      <c r="J2" s="66"/>
      <c r="K2" s="66"/>
      <c r="L2" s="66"/>
      <c r="M2" s="66"/>
      <c r="N2" s="66"/>
      <c r="O2" s="66"/>
      <c r="P2" s="66"/>
      <c r="Q2" s="66"/>
      <c r="R2" s="66"/>
      <c r="S2" s="66"/>
      <c r="T2" s="66"/>
      <c r="U2" s="66"/>
      <c r="V2" s="66"/>
      <c r="W2" s="66"/>
      <c r="X2" s="66"/>
      <c r="Y2" s="66"/>
      <c r="Z2" s="66"/>
      <c r="AA2" s="66"/>
      <c r="AB2" s="66"/>
      <c r="AC2" s="66"/>
      <c r="AD2" s="66"/>
      <c r="AE2" s="66"/>
      <c r="AF2" s="66"/>
      <c r="AG2" s="66"/>
      <c r="AH2" s="66"/>
      <c r="AI2" s="66"/>
      <c r="AJ2" s="66"/>
      <c r="AK2" s="66"/>
      <c r="AL2" s="66"/>
      <c r="AM2" s="66"/>
      <c r="AN2" s="66"/>
      <c r="AO2" s="66"/>
      <c r="AP2" s="66"/>
      <c r="AQ2" s="66"/>
      <c r="AR2" s="66"/>
      <c r="AS2" s="66"/>
      <c r="AT2" s="66"/>
      <c r="AU2" s="66"/>
      <c r="AV2" s="66"/>
      <c r="AW2" s="66"/>
      <c r="AX2" s="66"/>
      <c r="AY2" s="66"/>
      <c r="AZ2" s="66"/>
      <c r="BA2" s="66"/>
      <c r="BB2" s="66"/>
      <c r="BC2" s="66"/>
      <c r="BD2" s="66"/>
    </row>
    <row r="3" spans="1:56" x14ac:dyDescent="0.25">
      <c r="A3" s="66"/>
      <c r="B3" s="66"/>
      <c r="C3" s="66"/>
      <c r="D3" s="66"/>
      <c r="E3" s="66"/>
      <c r="F3" s="66"/>
      <c r="G3" s="66"/>
      <c r="H3" s="66"/>
      <c r="I3" s="66"/>
      <c r="J3" s="66"/>
      <c r="K3" s="66"/>
      <c r="L3" s="66"/>
      <c r="M3" s="66"/>
      <c r="N3" s="66"/>
      <c r="O3" s="66"/>
      <c r="P3" s="66"/>
      <c r="Q3" s="66"/>
      <c r="R3" s="66"/>
      <c r="S3" s="66"/>
      <c r="T3" s="66"/>
      <c r="U3" s="66"/>
      <c r="V3" s="66"/>
      <c r="W3" s="66"/>
      <c r="X3" s="66"/>
      <c r="Y3" s="66"/>
      <c r="Z3" s="66"/>
      <c r="AA3" s="66"/>
      <c r="AB3" s="66"/>
      <c r="AC3" s="66"/>
      <c r="AD3" s="66"/>
      <c r="AE3" s="66"/>
      <c r="AF3" s="66"/>
      <c r="AG3" s="66"/>
      <c r="AH3" s="66"/>
      <c r="AI3" s="66"/>
      <c r="AJ3" s="66"/>
      <c r="AK3" s="66"/>
      <c r="AL3" s="66"/>
      <c r="AM3" s="66"/>
      <c r="AN3" s="66"/>
      <c r="AO3" s="66"/>
      <c r="AP3" s="66"/>
      <c r="AQ3" s="66"/>
      <c r="AR3" s="66"/>
      <c r="AS3" s="66"/>
      <c r="AT3" s="66"/>
      <c r="AU3" s="66"/>
      <c r="AV3" s="66"/>
      <c r="AW3" s="66"/>
      <c r="AX3" s="66"/>
      <c r="AY3" s="66"/>
      <c r="AZ3" s="66"/>
      <c r="BA3" s="66"/>
      <c r="BB3" s="66"/>
      <c r="BC3" s="66"/>
      <c r="BD3" s="66"/>
    </row>
    <row r="4" spans="1:56" x14ac:dyDescent="0.25">
      <c r="A4" s="36" t="s">
        <v>0</v>
      </c>
      <c r="B4" s="37" t="s">
        <v>1</v>
      </c>
      <c r="C4" s="37" t="s">
        <v>2</v>
      </c>
      <c r="D4" s="37" t="s">
        <v>3</v>
      </c>
      <c r="E4" s="46" t="s">
        <v>4</v>
      </c>
    </row>
    <row r="5" spans="1:56" x14ac:dyDescent="0.25">
      <c r="A5" s="38" t="s">
        <v>8</v>
      </c>
      <c r="B5" s="39" t="s">
        <v>9</v>
      </c>
      <c r="C5" s="39" t="s">
        <v>10</v>
      </c>
      <c r="D5" s="40">
        <v>1624</v>
      </c>
      <c r="E5" s="45">
        <v>114</v>
      </c>
    </row>
    <row r="6" spans="1:56" x14ac:dyDescent="0.25">
      <c r="A6" s="41" t="s">
        <v>13</v>
      </c>
      <c r="B6" s="42" t="s">
        <v>14</v>
      </c>
      <c r="C6" s="42" t="s">
        <v>15</v>
      </c>
      <c r="D6" s="43">
        <v>6706</v>
      </c>
      <c r="E6" s="44">
        <v>459</v>
      </c>
    </row>
    <row r="7" spans="1:56" x14ac:dyDescent="0.25">
      <c r="A7" s="38" t="s">
        <v>18</v>
      </c>
      <c r="B7" s="39" t="s">
        <v>14</v>
      </c>
      <c r="C7" s="39" t="s">
        <v>19</v>
      </c>
      <c r="D7" s="40">
        <v>959</v>
      </c>
      <c r="E7" s="45">
        <v>147</v>
      </c>
      <c r="Q7" t="s">
        <v>81</v>
      </c>
    </row>
    <row r="8" spans="1:56" x14ac:dyDescent="0.25">
      <c r="A8" s="41" t="s">
        <v>21</v>
      </c>
      <c r="B8" s="42" t="s">
        <v>22</v>
      </c>
      <c r="C8" s="42" t="s">
        <v>23</v>
      </c>
      <c r="D8" s="43">
        <v>9632</v>
      </c>
      <c r="E8" s="44">
        <v>288</v>
      </c>
    </row>
    <row r="9" spans="1:56" x14ac:dyDescent="0.25">
      <c r="A9" s="38" t="s">
        <v>26</v>
      </c>
      <c r="B9" s="39" t="s">
        <v>27</v>
      </c>
      <c r="C9" s="39" t="s">
        <v>28</v>
      </c>
      <c r="D9" s="40">
        <v>2100</v>
      </c>
      <c r="E9" s="45">
        <v>414</v>
      </c>
    </row>
    <row r="10" spans="1:56" x14ac:dyDescent="0.25">
      <c r="A10" s="41" t="s">
        <v>8</v>
      </c>
      <c r="B10" s="42" t="s">
        <v>14</v>
      </c>
      <c r="C10" s="42" t="s">
        <v>31</v>
      </c>
      <c r="D10" s="43">
        <v>8869</v>
      </c>
      <c r="E10" s="44">
        <v>432</v>
      </c>
    </row>
    <row r="11" spans="1:56" x14ac:dyDescent="0.25">
      <c r="A11" s="38" t="s">
        <v>26</v>
      </c>
      <c r="B11" s="39" t="s">
        <v>34</v>
      </c>
      <c r="C11" s="39" t="s">
        <v>35</v>
      </c>
      <c r="D11" s="40">
        <v>2681</v>
      </c>
      <c r="E11" s="45">
        <v>54</v>
      </c>
    </row>
    <row r="12" spans="1:56" x14ac:dyDescent="0.25">
      <c r="A12" s="41" t="s">
        <v>13</v>
      </c>
      <c r="B12" s="42" t="s">
        <v>14</v>
      </c>
      <c r="C12" s="42" t="s">
        <v>37</v>
      </c>
      <c r="D12" s="43">
        <v>5012</v>
      </c>
      <c r="E12" s="44">
        <v>210</v>
      </c>
    </row>
    <row r="13" spans="1:56" x14ac:dyDescent="0.25">
      <c r="A13" s="38" t="s">
        <v>40</v>
      </c>
      <c r="B13" s="39" t="s">
        <v>34</v>
      </c>
      <c r="C13" s="39" t="s">
        <v>17</v>
      </c>
      <c r="D13" s="40">
        <v>1281</v>
      </c>
      <c r="E13" s="45">
        <v>75</v>
      </c>
    </row>
    <row r="14" spans="1:56" x14ac:dyDescent="0.25">
      <c r="A14" s="41" t="s">
        <v>43</v>
      </c>
      <c r="B14" s="42" t="s">
        <v>9</v>
      </c>
      <c r="C14" s="42" t="s">
        <v>17</v>
      </c>
      <c r="D14" s="43">
        <v>4991</v>
      </c>
      <c r="E14" s="44">
        <v>12</v>
      </c>
    </row>
    <row r="15" spans="1:56" x14ac:dyDescent="0.25">
      <c r="A15" s="38" t="s">
        <v>46</v>
      </c>
      <c r="B15" s="39" t="s">
        <v>27</v>
      </c>
      <c r="C15" s="39" t="s">
        <v>28</v>
      </c>
      <c r="D15" s="40">
        <v>1785</v>
      </c>
      <c r="E15" s="45">
        <v>462</v>
      </c>
    </row>
    <row r="16" spans="1:56" x14ac:dyDescent="0.25">
      <c r="A16" s="41" t="s">
        <v>47</v>
      </c>
      <c r="B16" s="42" t="s">
        <v>9</v>
      </c>
      <c r="C16" s="42" t="s">
        <v>33</v>
      </c>
      <c r="D16" s="43">
        <v>3983</v>
      </c>
      <c r="E16" s="44">
        <v>144</v>
      </c>
    </row>
    <row r="17" spans="1:5" x14ac:dyDescent="0.25">
      <c r="A17" s="38" t="s">
        <v>18</v>
      </c>
      <c r="B17" s="39" t="s">
        <v>34</v>
      </c>
      <c r="C17" s="39" t="s">
        <v>30</v>
      </c>
      <c r="D17" s="40">
        <v>2646</v>
      </c>
      <c r="E17" s="45">
        <v>120</v>
      </c>
    </row>
    <row r="18" spans="1:5" x14ac:dyDescent="0.25">
      <c r="A18" s="41" t="s">
        <v>46</v>
      </c>
      <c r="B18" s="42" t="s">
        <v>50</v>
      </c>
      <c r="C18" s="42" t="s">
        <v>12</v>
      </c>
      <c r="D18" s="43">
        <v>252</v>
      </c>
      <c r="E18" s="44">
        <v>54</v>
      </c>
    </row>
    <row r="19" spans="1:5" x14ac:dyDescent="0.25">
      <c r="A19" s="38" t="s">
        <v>47</v>
      </c>
      <c r="B19" s="39" t="s">
        <v>14</v>
      </c>
      <c r="C19" s="39" t="s">
        <v>28</v>
      </c>
      <c r="D19" s="40">
        <v>2464</v>
      </c>
      <c r="E19" s="45">
        <v>234</v>
      </c>
    </row>
    <row r="20" spans="1:5" x14ac:dyDescent="0.25">
      <c r="A20" s="41" t="s">
        <v>47</v>
      </c>
      <c r="B20" s="42" t="s">
        <v>14</v>
      </c>
      <c r="C20" s="42" t="s">
        <v>52</v>
      </c>
      <c r="D20" s="43">
        <v>2114</v>
      </c>
      <c r="E20" s="44">
        <v>66</v>
      </c>
    </row>
    <row r="21" spans="1:5" x14ac:dyDescent="0.25">
      <c r="A21" s="38" t="s">
        <v>26</v>
      </c>
      <c r="B21" s="39" t="s">
        <v>9</v>
      </c>
      <c r="C21" s="39" t="s">
        <v>35</v>
      </c>
      <c r="D21" s="40">
        <v>7693</v>
      </c>
      <c r="E21" s="45">
        <v>87</v>
      </c>
    </row>
    <row r="22" spans="1:5" x14ac:dyDescent="0.25">
      <c r="A22" s="41" t="s">
        <v>43</v>
      </c>
      <c r="B22" s="42" t="s">
        <v>50</v>
      </c>
      <c r="C22" s="42" t="s">
        <v>42</v>
      </c>
      <c r="D22" s="43">
        <v>15610</v>
      </c>
      <c r="E22" s="44">
        <v>339</v>
      </c>
    </row>
    <row r="23" spans="1:5" x14ac:dyDescent="0.25">
      <c r="A23" s="38" t="s">
        <v>21</v>
      </c>
      <c r="B23" s="39" t="s">
        <v>50</v>
      </c>
      <c r="C23" s="39" t="s">
        <v>37</v>
      </c>
      <c r="D23" s="40">
        <v>336</v>
      </c>
      <c r="E23" s="45">
        <v>144</v>
      </c>
    </row>
    <row r="24" spans="1:5" x14ac:dyDescent="0.25">
      <c r="A24" s="41" t="s">
        <v>46</v>
      </c>
      <c r="B24" s="42" t="s">
        <v>27</v>
      </c>
      <c r="C24" s="42" t="s">
        <v>42</v>
      </c>
      <c r="D24" s="43">
        <v>9443</v>
      </c>
      <c r="E24" s="44">
        <v>162</v>
      </c>
    </row>
    <row r="25" spans="1:5" x14ac:dyDescent="0.25">
      <c r="A25" s="38" t="s">
        <v>18</v>
      </c>
      <c r="B25" s="39" t="s">
        <v>50</v>
      </c>
      <c r="C25" s="39" t="s">
        <v>48</v>
      </c>
      <c r="D25" s="40">
        <v>8155</v>
      </c>
      <c r="E25" s="45">
        <v>90</v>
      </c>
    </row>
    <row r="26" spans="1:5" x14ac:dyDescent="0.25">
      <c r="A26" s="41" t="s">
        <v>13</v>
      </c>
      <c r="B26" s="42" t="s">
        <v>34</v>
      </c>
      <c r="C26" s="42" t="s">
        <v>48</v>
      </c>
      <c r="D26" s="43">
        <v>1701</v>
      </c>
      <c r="E26" s="44">
        <v>234</v>
      </c>
    </row>
    <row r="27" spans="1:5" x14ac:dyDescent="0.25">
      <c r="A27" s="38" t="s">
        <v>55</v>
      </c>
      <c r="B27" s="39" t="s">
        <v>34</v>
      </c>
      <c r="C27" s="39" t="s">
        <v>37</v>
      </c>
      <c r="D27" s="40">
        <v>2205</v>
      </c>
      <c r="E27" s="45">
        <v>141</v>
      </c>
    </row>
    <row r="28" spans="1:5" x14ac:dyDescent="0.25">
      <c r="A28" s="41" t="s">
        <v>13</v>
      </c>
      <c r="B28" s="42" t="s">
        <v>9</v>
      </c>
      <c r="C28" s="42" t="s">
        <v>39</v>
      </c>
      <c r="D28" s="43">
        <v>1771</v>
      </c>
      <c r="E28" s="44">
        <v>204</v>
      </c>
    </row>
    <row r="29" spans="1:5" x14ac:dyDescent="0.25">
      <c r="A29" s="38" t="s">
        <v>21</v>
      </c>
      <c r="B29" s="39" t="s">
        <v>14</v>
      </c>
      <c r="C29" s="39" t="s">
        <v>25</v>
      </c>
      <c r="D29" s="40">
        <v>2114</v>
      </c>
      <c r="E29" s="45">
        <v>186</v>
      </c>
    </row>
    <row r="30" spans="1:5" x14ac:dyDescent="0.25">
      <c r="A30" s="41" t="s">
        <v>21</v>
      </c>
      <c r="B30" s="42" t="s">
        <v>22</v>
      </c>
      <c r="C30" s="42" t="s">
        <v>12</v>
      </c>
      <c r="D30" s="43">
        <v>10311</v>
      </c>
      <c r="E30" s="44">
        <v>231</v>
      </c>
    </row>
    <row r="31" spans="1:5" x14ac:dyDescent="0.25">
      <c r="A31" s="38" t="s">
        <v>47</v>
      </c>
      <c r="B31" s="39" t="s">
        <v>27</v>
      </c>
      <c r="C31" s="39" t="s">
        <v>30</v>
      </c>
      <c r="D31" s="40">
        <v>21</v>
      </c>
      <c r="E31" s="45">
        <v>168</v>
      </c>
    </row>
    <row r="32" spans="1:5" x14ac:dyDescent="0.25">
      <c r="A32" s="41" t="s">
        <v>55</v>
      </c>
      <c r="B32" s="42" t="s">
        <v>14</v>
      </c>
      <c r="C32" s="42" t="s">
        <v>42</v>
      </c>
      <c r="D32" s="43">
        <v>1974</v>
      </c>
      <c r="E32" s="44">
        <v>195</v>
      </c>
    </row>
    <row r="33" spans="1:5" x14ac:dyDescent="0.25">
      <c r="A33" s="38" t="s">
        <v>43</v>
      </c>
      <c r="B33" s="39" t="s">
        <v>22</v>
      </c>
      <c r="C33" s="39" t="s">
        <v>48</v>
      </c>
      <c r="D33" s="40">
        <v>6314</v>
      </c>
      <c r="E33" s="45">
        <v>15</v>
      </c>
    </row>
    <row r="34" spans="1:5" x14ac:dyDescent="0.25">
      <c r="A34" s="41" t="s">
        <v>55</v>
      </c>
      <c r="B34" s="42" t="s">
        <v>9</v>
      </c>
      <c r="C34" s="42" t="s">
        <v>48</v>
      </c>
      <c r="D34" s="43">
        <v>4683</v>
      </c>
      <c r="E34" s="44">
        <v>30</v>
      </c>
    </row>
    <row r="35" spans="1:5" x14ac:dyDescent="0.25">
      <c r="A35" s="38" t="s">
        <v>21</v>
      </c>
      <c r="B35" s="39" t="s">
        <v>9</v>
      </c>
      <c r="C35" s="39" t="s">
        <v>49</v>
      </c>
      <c r="D35" s="40">
        <v>6398</v>
      </c>
      <c r="E35" s="45">
        <v>102</v>
      </c>
    </row>
    <row r="36" spans="1:5" x14ac:dyDescent="0.25">
      <c r="A36" s="41" t="s">
        <v>46</v>
      </c>
      <c r="B36" s="42" t="s">
        <v>14</v>
      </c>
      <c r="C36" s="42" t="s">
        <v>39</v>
      </c>
      <c r="D36" s="43">
        <v>553</v>
      </c>
      <c r="E36" s="44">
        <v>15</v>
      </c>
    </row>
    <row r="37" spans="1:5" x14ac:dyDescent="0.25">
      <c r="A37" s="38" t="s">
        <v>13</v>
      </c>
      <c r="B37" s="39" t="s">
        <v>27</v>
      </c>
      <c r="C37" s="39" t="s">
        <v>10</v>
      </c>
      <c r="D37" s="40">
        <v>7021</v>
      </c>
      <c r="E37" s="45">
        <v>183</v>
      </c>
    </row>
    <row r="38" spans="1:5" x14ac:dyDescent="0.25">
      <c r="A38" s="41" t="s">
        <v>8</v>
      </c>
      <c r="B38" s="42" t="s">
        <v>27</v>
      </c>
      <c r="C38" s="42" t="s">
        <v>37</v>
      </c>
      <c r="D38" s="43">
        <v>5817</v>
      </c>
      <c r="E38" s="44">
        <v>12</v>
      </c>
    </row>
    <row r="39" spans="1:5" x14ac:dyDescent="0.25">
      <c r="A39" s="38" t="s">
        <v>21</v>
      </c>
      <c r="B39" s="39" t="s">
        <v>27</v>
      </c>
      <c r="C39" s="39" t="s">
        <v>17</v>
      </c>
      <c r="D39" s="40">
        <v>3976</v>
      </c>
      <c r="E39" s="45">
        <v>72</v>
      </c>
    </row>
    <row r="40" spans="1:5" x14ac:dyDescent="0.25">
      <c r="A40" s="41" t="s">
        <v>26</v>
      </c>
      <c r="B40" s="42" t="s">
        <v>34</v>
      </c>
      <c r="C40" s="42" t="s">
        <v>53</v>
      </c>
      <c r="D40" s="43">
        <v>1134</v>
      </c>
      <c r="E40" s="44">
        <v>282</v>
      </c>
    </row>
    <row r="41" spans="1:5" x14ac:dyDescent="0.25">
      <c r="A41" s="38" t="s">
        <v>46</v>
      </c>
      <c r="B41" s="39" t="s">
        <v>27</v>
      </c>
      <c r="C41" s="39" t="s">
        <v>54</v>
      </c>
      <c r="D41" s="40">
        <v>6027</v>
      </c>
      <c r="E41" s="45">
        <v>144</v>
      </c>
    </row>
    <row r="42" spans="1:5" x14ac:dyDescent="0.25">
      <c r="A42" s="41" t="s">
        <v>26</v>
      </c>
      <c r="B42" s="42" t="s">
        <v>9</v>
      </c>
      <c r="C42" s="42" t="s">
        <v>30</v>
      </c>
      <c r="D42" s="43">
        <v>1904</v>
      </c>
      <c r="E42" s="44">
        <v>405</v>
      </c>
    </row>
    <row r="43" spans="1:5" x14ac:dyDescent="0.25">
      <c r="A43" s="38" t="s">
        <v>40</v>
      </c>
      <c r="B43" s="39" t="s">
        <v>50</v>
      </c>
      <c r="C43" s="39" t="s">
        <v>15</v>
      </c>
      <c r="D43" s="40">
        <v>3262</v>
      </c>
      <c r="E43" s="45">
        <v>75</v>
      </c>
    </row>
    <row r="44" spans="1:5" x14ac:dyDescent="0.25">
      <c r="A44" s="41" t="s">
        <v>8</v>
      </c>
      <c r="B44" s="42" t="s">
        <v>50</v>
      </c>
      <c r="C44" s="42" t="s">
        <v>53</v>
      </c>
      <c r="D44" s="43">
        <v>2289</v>
      </c>
      <c r="E44" s="44">
        <v>135</v>
      </c>
    </row>
    <row r="45" spans="1:5" x14ac:dyDescent="0.25">
      <c r="A45" s="38" t="s">
        <v>43</v>
      </c>
      <c r="B45" s="39" t="s">
        <v>50</v>
      </c>
      <c r="C45" s="39" t="s">
        <v>53</v>
      </c>
      <c r="D45" s="40">
        <v>6986</v>
      </c>
      <c r="E45" s="45">
        <v>21</v>
      </c>
    </row>
    <row r="46" spans="1:5" x14ac:dyDescent="0.25">
      <c r="A46" s="41" t="s">
        <v>46</v>
      </c>
      <c r="B46" s="42" t="s">
        <v>34</v>
      </c>
      <c r="C46" s="42" t="s">
        <v>48</v>
      </c>
      <c r="D46" s="43">
        <v>4417</v>
      </c>
      <c r="E46" s="44">
        <v>153</v>
      </c>
    </row>
    <row r="47" spans="1:5" x14ac:dyDescent="0.25">
      <c r="A47" s="38" t="s">
        <v>26</v>
      </c>
      <c r="B47" s="39" t="s">
        <v>50</v>
      </c>
      <c r="C47" s="39" t="s">
        <v>25</v>
      </c>
      <c r="D47" s="40">
        <v>1442</v>
      </c>
      <c r="E47" s="45">
        <v>15</v>
      </c>
    </row>
    <row r="48" spans="1:5" x14ac:dyDescent="0.25">
      <c r="A48" s="41" t="s">
        <v>47</v>
      </c>
      <c r="B48" s="42" t="s">
        <v>14</v>
      </c>
      <c r="C48" s="42" t="s">
        <v>17</v>
      </c>
      <c r="D48" s="43">
        <v>2415</v>
      </c>
      <c r="E48" s="44">
        <v>255</v>
      </c>
    </row>
    <row r="49" spans="1:5" x14ac:dyDescent="0.25">
      <c r="A49" s="38" t="s">
        <v>46</v>
      </c>
      <c r="B49" s="39" t="s">
        <v>9</v>
      </c>
      <c r="C49" s="39" t="s">
        <v>39</v>
      </c>
      <c r="D49" s="40">
        <v>238</v>
      </c>
      <c r="E49" s="45">
        <v>18</v>
      </c>
    </row>
    <row r="50" spans="1:5" x14ac:dyDescent="0.25">
      <c r="A50" s="41" t="s">
        <v>26</v>
      </c>
      <c r="B50" s="42" t="s">
        <v>9</v>
      </c>
      <c r="C50" s="42" t="s">
        <v>48</v>
      </c>
      <c r="D50" s="43">
        <v>4949</v>
      </c>
      <c r="E50" s="44">
        <v>189</v>
      </c>
    </row>
    <row r="51" spans="1:5" x14ac:dyDescent="0.25">
      <c r="A51" s="38" t="s">
        <v>43</v>
      </c>
      <c r="B51" s="39" t="s">
        <v>34</v>
      </c>
      <c r="C51" s="39" t="s">
        <v>15</v>
      </c>
      <c r="D51" s="40">
        <v>5075</v>
      </c>
      <c r="E51" s="45">
        <v>21</v>
      </c>
    </row>
    <row r="52" spans="1:5" x14ac:dyDescent="0.25">
      <c r="A52" s="41" t="s">
        <v>47</v>
      </c>
      <c r="B52" s="42" t="s">
        <v>22</v>
      </c>
      <c r="C52" s="42" t="s">
        <v>30</v>
      </c>
      <c r="D52" s="43">
        <v>9198</v>
      </c>
      <c r="E52" s="44">
        <v>36</v>
      </c>
    </row>
    <row r="53" spans="1:5" x14ac:dyDescent="0.25">
      <c r="A53" s="38" t="s">
        <v>26</v>
      </c>
      <c r="B53" s="39" t="s">
        <v>50</v>
      </c>
      <c r="C53" s="39" t="s">
        <v>52</v>
      </c>
      <c r="D53" s="40">
        <v>3339</v>
      </c>
      <c r="E53" s="45">
        <v>75</v>
      </c>
    </row>
    <row r="54" spans="1:5" x14ac:dyDescent="0.25">
      <c r="A54" s="41" t="s">
        <v>8</v>
      </c>
      <c r="B54" s="42" t="s">
        <v>50</v>
      </c>
      <c r="C54" s="42" t="s">
        <v>33</v>
      </c>
      <c r="D54" s="43">
        <v>5019</v>
      </c>
      <c r="E54" s="44">
        <v>156</v>
      </c>
    </row>
    <row r="55" spans="1:5" x14ac:dyDescent="0.25">
      <c r="A55" s="38" t="s">
        <v>43</v>
      </c>
      <c r="B55" s="39" t="s">
        <v>22</v>
      </c>
      <c r="C55" s="39" t="s">
        <v>30</v>
      </c>
      <c r="D55" s="40">
        <v>16184</v>
      </c>
      <c r="E55" s="45">
        <v>39</v>
      </c>
    </row>
    <row r="56" spans="1:5" x14ac:dyDescent="0.25">
      <c r="A56" s="41" t="s">
        <v>26</v>
      </c>
      <c r="B56" s="42" t="s">
        <v>22</v>
      </c>
      <c r="C56" s="42" t="s">
        <v>45</v>
      </c>
      <c r="D56" s="43">
        <v>497</v>
      </c>
      <c r="E56" s="44">
        <v>63</v>
      </c>
    </row>
    <row r="57" spans="1:5" x14ac:dyDescent="0.25">
      <c r="A57" s="38" t="s">
        <v>46</v>
      </c>
      <c r="B57" s="39" t="s">
        <v>22</v>
      </c>
      <c r="C57" s="39" t="s">
        <v>52</v>
      </c>
      <c r="D57" s="40">
        <v>8211</v>
      </c>
      <c r="E57" s="45">
        <v>75</v>
      </c>
    </row>
    <row r="58" spans="1:5" x14ac:dyDescent="0.25">
      <c r="A58" s="41" t="s">
        <v>46</v>
      </c>
      <c r="B58" s="42" t="s">
        <v>34</v>
      </c>
      <c r="C58" s="42" t="s">
        <v>54</v>
      </c>
      <c r="D58" s="43">
        <v>6580</v>
      </c>
      <c r="E58" s="44">
        <v>183</v>
      </c>
    </row>
    <row r="59" spans="1:5" x14ac:dyDescent="0.25">
      <c r="A59" s="38" t="s">
        <v>21</v>
      </c>
      <c r="B59" s="39" t="s">
        <v>14</v>
      </c>
      <c r="C59" s="39" t="s">
        <v>12</v>
      </c>
      <c r="D59" s="40">
        <v>4760</v>
      </c>
      <c r="E59" s="45">
        <v>69</v>
      </c>
    </row>
    <row r="60" spans="1:5" x14ac:dyDescent="0.25">
      <c r="A60" s="41" t="s">
        <v>8</v>
      </c>
      <c r="B60" s="42" t="s">
        <v>22</v>
      </c>
      <c r="C60" s="42" t="s">
        <v>28</v>
      </c>
      <c r="D60" s="43">
        <v>5439</v>
      </c>
      <c r="E60" s="44">
        <v>30</v>
      </c>
    </row>
    <row r="61" spans="1:5" x14ac:dyDescent="0.25">
      <c r="A61" s="38" t="s">
        <v>21</v>
      </c>
      <c r="B61" s="39" t="s">
        <v>50</v>
      </c>
      <c r="C61" s="39" t="s">
        <v>33</v>
      </c>
      <c r="D61" s="40">
        <v>1463</v>
      </c>
      <c r="E61" s="45">
        <v>39</v>
      </c>
    </row>
    <row r="62" spans="1:5" x14ac:dyDescent="0.25">
      <c r="A62" s="41" t="s">
        <v>47</v>
      </c>
      <c r="B62" s="42" t="s">
        <v>50</v>
      </c>
      <c r="C62" s="42" t="s">
        <v>15</v>
      </c>
      <c r="D62" s="43">
        <v>7777</v>
      </c>
      <c r="E62" s="44">
        <v>504</v>
      </c>
    </row>
    <row r="63" spans="1:5" x14ac:dyDescent="0.25">
      <c r="A63" s="38" t="s">
        <v>18</v>
      </c>
      <c r="B63" s="39" t="s">
        <v>9</v>
      </c>
      <c r="C63" s="39" t="s">
        <v>52</v>
      </c>
      <c r="D63" s="40">
        <v>1085</v>
      </c>
      <c r="E63" s="45">
        <v>273</v>
      </c>
    </row>
    <row r="64" spans="1:5" x14ac:dyDescent="0.25">
      <c r="A64" s="41" t="s">
        <v>43</v>
      </c>
      <c r="B64" s="42" t="s">
        <v>9</v>
      </c>
      <c r="C64" s="42" t="s">
        <v>35</v>
      </c>
      <c r="D64" s="43">
        <v>182</v>
      </c>
      <c r="E64" s="44">
        <v>48</v>
      </c>
    </row>
    <row r="65" spans="1:5" x14ac:dyDescent="0.25">
      <c r="A65" s="38" t="s">
        <v>26</v>
      </c>
      <c r="B65" s="39" t="s">
        <v>50</v>
      </c>
      <c r="C65" s="39" t="s">
        <v>53</v>
      </c>
      <c r="D65" s="40">
        <v>4242</v>
      </c>
      <c r="E65" s="45">
        <v>207</v>
      </c>
    </row>
    <row r="66" spans="1:5" x14ac:dyDescent="0.25">
      <c r="A66" s="41" t="s">
        <v>26</v>
      </c>
      <c r="B66" s="42" t="s">
        <v>22</v>
      </c>
      <c r="C66" s="42" t="s">
        <v>15</v>
      </c>
      <c r="D66" s="43">
        <v>6118</v>
      </c>
      <c r="E66" s="44">
        <v>9</v>
      </c>
    </row>
    <row r="67" spans="1:5" x14ac:dyDescent="0.25">
      <c r="A67" s="38" t="s">
        <v>55</v>
      </c>
      <c r="B67" s="39" t="s">
        <v>22</v>
      </c>
      <c r="C67" s="39" t="s">
        <v>48</v>
      </c>
      <c r="D67" s="40">
        <v>2317</v>
      </c>
      <c r="E67" s="45">
        <v>261</v>
      </c>
    </row>
    <row r="68" spans="1:5" x14ac:dyDescent="0.25">
      <c r="A68" s="41" t="s">
        <v>26</v>
      </c>
      <c r="B68" s="42" t="s">
        <v>34</v>
      </c>
      <c r="C68" s="42" t="s">
        <v>30</v>
      </c>
      <c r="D68" s="43">
        <v>938</v>
      </c>
      <c r="E68" s="44">
        <v>6</v>
      </c>
    </row>
    <row r="69" spans="1:5" x14ac:dyDescent="0.25">
      <c r="A69" s="38" t="s">
        <v>13</v>
      </c>
      <c r="B69" s="39" t="s">
        <v>9</v>
      </c>
      <c r="C69" s="39" t="s">
        <v>25</v>
      </c>
      <c r="D69" s="40">
        <v>9709</v>
      </c>
      <c r="E69" s="45">
        <v>30</v>
      </c>
    </row>
    <row r="70" spans="1:5" x14ac:dyDescent="0.25">
      <c r="A70" s="41" t="s">
        <v>40</v>
      </c>
      <c r="B70" s="42" t="s">
        <v>50</v>
      </c>
      <c r="C70" s="42" t="s">
        <v>42</v>
      </c>
      <c r="D70" s="43">
        <v>2205</v>
      </c>
      <c r="E70" s="44">
        <v>138</v>
      </c>
    </row>
    <row r="71" spans="1:5" x14ac:dyDescent="0.25">
      <c r="A71" s="38" t="s">
        <v>40</v>
      </c>
      <c r="B71" s="39" t="s">
        <v>9</v>
      </c>
      <c r="C71" s="39" t="s">
        <v>33</v>
      </c>
      <c r="D71" s="40">
        <v>4487</v>
      </c>
      <c r="E71" s="45">
        <v>111</v>
      </c>
    </row>
    <row r="72" spans="1:5" x14ac:dyDescent="0.25">
      <c r="A72" s="41" t="s">
        <v>43</v>
      </c>
      <c r="B72" s="42" t="s">
        <v>14</v>
      </c>
      <c r="C72" s="42" t="s">
        <v>23</v>
      </c>
      <c r="D72" s="43">
        <v>2415</v>
      </c>
      <c r="E72" s="44">
        <v>15</v>
      </c>
    </row>
    <row r="73" spans="1:5" x14ac:dyDescent="0.25">
      <c r="A73" s="38" t="s">
        <v>8</v>
      </c>
      <c r="B73" s="39" t="s">
        <v>50</v>
      </c>
      <c r="C73" s="39" t="s">
        <v>39</v>
      </c>
      <c r="D73" s="40">
        <v>4018</v>
      </c>
      <c r="E73" s="45">
        <v>162</v>
      </c>
    </row>
    <row r="74" spans="1:5" x14ac:dyDescent="0.25">
      <c r="A74" s="41" t="s">
        <v>43</v>
      </c>
      <c r="B74" s="42" t="s">
        <v>50</v>
      </c>
      <c r="C74" s="42" t="s">
        <v>39</v>
      </c>
      <c r="D74" s="43">
        <v>861</v>
      </c>
      <c r="E74" s="44">
        <v>195</v>
      </c>
    </row>
    <row r="75" spans="1:5" x14ac:dyDescent="0.25">
      <c r="A75" s="38" t="s">
        <v>55</v>
      </c>
      <c r="B75" s="39" t="s">
        <v>34</v>
      </c>
      <c r="C75" s="39" t="s">
        <v>17</v>
      </c>
      <c r="D75" s="40">
        <v>5586</v>
      </c>
      <c r="E75" s="45">
        <v>525</v>
      </c>
    </row>
    <row r="76" spans="1:5" x14ac:dyDescent="0.25">
      <c r="A76" s="41" t="s">
        <v>40</v>
      </c>
      <c r="B76" s="42" t="s">
        <v>50</v>
      </c>
      <c r="C76" s="42" t="s">
        <v>31</v>
      </c>
      <c r="D76" s="43">
        <v>2226</v>
      </c>
      <c r="E76" s="44">
        <v>48</v>
      </c>
    </row>
    <row r="77" spans="1:5" x14ac:dyDescent="0.25">
      <c r="A77" s="38" t="s">
        <v>18</v>
      </c>
      <c r="B77" s="39" t="s">
        <v>50</v>
      </c>
      <c r="C77" s="39" t="s">
        <v>54</v>
      </c>
      <c r="D77" s="40">
        <v>14329</v>
      </c>
      <c r="E77" s="45">
        <v>150</v>
      </c>
    </row>
    <row r="78" spans="1:5" x14ac:dyDescent="0.25">
      <c r="A78" s="41" t="s">
        <v>18</v>
      </c>
      <c r="B78" s="42" t="s">
        <v>50</v>
      </c>
      <c r="C78" s="42" t="s">
        <v>42</v>
      </c>
      <c r="D78" s="43">
        <v>8463</v>
      </c>
      <c r="E78" s="44">
        <v>492</v>
      </c>
    </row>
    <row r="79" spans="1:5" x14ac:dyDescent="0.25">
      <c r="A79" s="38" t="s">
        <v>43</v>
      </c>
      <c r="B79" s="39" t="s">
        <v>50</v>
      </c>
      <c r="C79" s="39" t="s">
        <v>52</v>
      </c>
      <c r="D79" s="40">
        <v>2891</v>
      </c>
      <c r="E79" s="45">
        <v>102</v>
      </c>
    </row>
    <row r="80" spans="1:5" x14ac:dyDescent="0.25">
      <c r="A80" s="41" t="s">
        <v>47</v>
      </c>
      <c r="B80" s="42" t="s">
        <v>22</v>
      </c>
      <c r="C80" s="42" t="s">
        <v>48</v>
      </c>
      <c r="D80" s="43">
        <v>3773</v>
      </c>
      <c r="E80" s="44">
        <v>165</v>
      </c>
    </row>
    <row r="81" spans="1:5" x14ac:dyDescent="0.25">
      <c r="A81" s="38" t="s">
        <v>21</v>
      </c>
      <c r="B81" s="39" t="s">
        <v>22</v>
      </c>
      <c r="C81" s="39" t="s">
        <v>54</v>
      </c>
      <c r="D81" s="40">
        <v>854</v>
      </c>
      <c r="E81" s="45">
        <v>309</v>
      </c>
    </row>
    <row r="82" spans="1:5" x14ac:dyDescent="0.25">
      <c r="A82" s="41" t="s">
        <v>26</v>
      </c>
      <c r="B82" s="42" t="s">
        <v>22</v>
      </c>
      <c r="C82" s="42" t="s">
        <v>33</v>
      </c>
      <c r="D82" s="43">
        <v>4970</v>
      </c>
      <c r="E82" s="44">
        <v>156</v>
      </c>
    </row>
    <row r="83" spans="1:5" x14ac:dyDescent="0.25">
      <c r="A83" s="38" t="s">
        <v>18</v>
      </c>
      <c r="B83" s="39" t="s">
        <v>14</v>
      </c>
      <c r="C83" s="39" t="s">
        <v>51</v>
      </c>
      <c r="D83" s="40">
        <v>98</v>
      </c>
      <c r="E83" s="45">
        <v>159</v>
      </c>
    </row>
    <row r="84" spans="1:5" x14ac:dyDescent="0.25">
      <c r="A84" s="41" t="s">
        <v>43</v>
      </c>
      <c r="B84" s="42" t="s">
        <v>14</v>
      </c>
      <c r="C84" s="42" t="s">
        <v>25</v>
      </c>
      <c r="D84" s="43">
        <v>13391</v>
      </c>
      <c r="E84" s="44">
        <v>201</v>
      </c>
    </row>
    <row r="85" spans="1:5" x14ac:dyDescent="0.25">
      <c r="A85" s="38" t="s">
        <v>13</v>
      </c>
      <c r="B85" s="39" t="s">
        <v>27</v>
      </c>
      <c r="C85" s="39" t="s">
        <v>35</v>
      </c>
      <c r="D85" s="40">
        <v>8890</v>
      </c>
      <c r="E85" s="45">
        <v>210</v>
      </c>
    </row>
    <row r="86" spans="1:5" x14ac:dyDescent="0.25">
      <c r="A86" s="41" t="s">
        <v>46</v>
      </c>
      <c r="B86" s="42" t="s">
        <v>34</v>
      </c>
      <c r="C86" s="42" t="s">
        <v>12</v>
      </c>
      <c r="D86" s="43">
        <v>56</v>
      </c>
      <c r="E86" s="44">
        <v>51</v>
      </c>
    </row>
    <row r="87" spans="1:5" x14ac:dyDescent="0.25">
      <c r="A87" s="38" t="s">
        <v>47</v>
      </c>
      <c r="B87" s="39" t="s">
        <v>22</v>
      </c>
      <c r="C87" s="39" t="s">
        <v>28</v>
      </c>
      <c r="D87" s="40">
        <v>3339</v>
      </c>
      <c r="E87" s="45">
        <v>39</v>
      </c>
    </row>
    <row r="88" spans="1:5" x14ac:dyDescent="0.25">
      <c r="A88" s="41" t="s">
        <v>55</v>
      </c>
      <c r="B88" s="42" t="s">
        <v>14</v>
      </c>
      <c r="C88" s="42" t="s">
        <v>23</v>
      </c>
      <c r="D88" s="43">
        <v>3808</v>
      </c>
      <c r="E88" s="44">
        <v>279</v>
      </c>
    </row>
    <row r="89" spans="1:5" x14ac:dyDescent="0.25">
      <c r="A89" s="38" t="s">
        <v>55</v>
      </c>
      <c r="B89" s="39" t="s">
        <v>34</v>
      </c>
      <c r="C89" s="39" t="s">
        <v>12</v>
      </c>
      <c r="D89" s="40">
        <v>63</v>
      </c>
      <c r="E89" s="45">
        <v>123</v>
      </c>
    </row>
    <row r="90" spans="1:5" x14ac:dyDescent="0.25">
      <c r="A90" s="41" t="s">
        <v>46</v>
      </c>
      <c r="B90" s="42" t="s">
        <v>27</v>
      </c>
      <c r="C90" s="42" t="s">
        <v>53</v>
      </c>
      <c r="D90" s="43">
        <v>7812</v>
      </c>
      <c r="E90" s="44">
        <v>81</v>
      </c>
    </row>
    <row r="91" spans="1:5" x14ac:dyDescent="0.25">
      <c r="A91" s="38" t="s">
        <v>8</v>
      </c>
      <c r="B91" s="39" t="s">
        <v>9</v>
      </c>
      <c r="C91" s="39" t="s">
        <v>39</v>
      </c>
      <c r="D91" s="40">
        <v>7693</v>
      </c>
      <c r="E91" s="45">
        <v>21</v>
      </c>
    </row>
    <row r="92" spans="1:5" x14ac:dyDescent="0.25">
      <c r="A92" s="41" t="s">
        <v>47</v>
      </c>
      <c r="B92" s="42" t="s">
        <v>22</v>
      </c>
      <c r="C92" s="42" t="s">
        <v>54</v>
      </c>
      <c r="D92" s="43">
        <v>973</v>
      </c>
      <c r="E92" s="44">
        <v>162</v>
      </c>
    </row>
    <row r="93" spans="1:5" x14ac:dyDescent="0.25">
      <c r="A93" s="38" t="s">
        <v>55</v>
      </c>
      <c r="B93" s="39" t="s">
        <v>14</v>
      </c>
      <c r="C93" s="39" t="s">
        <v>45</v>
      </c>
      <c r="D93" s="40">
        <v>567</v>
      </c>
      <c r="E93" s="45">
        <v>228</v>
      </c>
    </row>
    <row r="94" spans="1:5" x14ac:dyDescent="0.25">
      <c r="A94" s="41" t="s">
        <v>55</v>
      </c>
      <c r="B94" s="42" t="s">
        <v>22</v>
      </c>
      <c r="C94" s="42" t="s">
        <v>52</v>
      </c>
      <c r="D94" s="43">
        <v>2471</v>
      </c>
      <c r="E94" s="44">
        <v>342</v>
      </c>
    </row>
    <row r="95" spans="1:5" x14ac:dyDescent="0.25">
      <c r="A95" s="38" t="s">
        <v>43</v>
      </c>
      <c r="B95" s="39" t="s">
        <v>34</v>
      </c>
      <c r="C95" s="39" t="s">
        <v>12</v>
      </c>
      <c r="D95" s="40">
        <v>7189</v>
      </c>
      <c r="E95" s="45">
        <v>54</v>
      </c>
    </row>
    <row r="96" spans="1:5" x14ac:dyDescent="0.25">
      <c r="A96" s="41" t="s">
        <v>21</v>
      </c>
      <c r="B96" s="42" t="s">
        <v>14</v>
      </c>
      <c r="C96" s="42" t="s">
        <v>54</v>
      </c>
      <c r="D96" s="43">
        <v>7455</v>
      </c>
      <c r="E96" s="44">
        <v>216</v>
      </c>
    </row>
    <row r="97" spans="1:5" x14ac:dyDescent="0.25">
      <c r="A97" s="38" t="s">
        <v>47</v>
      </c>
      <c r="B97" s="39" t="s">
        <v>50</v>
      </c>
      <c r="C97" s="39" t="s">
        <v>51</v>
      </c>
      <c r="D97" s="40">
        <v>3108</v>
      </c>
      <c r="E97" s="45">
        <v>54</v>
      </c>
    </row>
    <row r="98" spans="1:5" x14ac:dyDescent="0.25">
      <c r="A98" s="41" t="s">
        <v>26</v>
      </c>
      <c r="B98" s="42" t="s">
        <v>34</v>
      </c>
      <c r="C98" s="42" t="s">
        <v>28</v>
      </c>
      <c r="D98" s="43">
        <v>469</v>
      </c>
      <c r="E98" s="44">
        <v>75</v>
      </c>
    </row>
    <row r="99" spans="1:5" x14ac:dyDescent="0.25">
      <c r="A99" s="38" t="s">
        <v>18</v>
      </c>
      <c r="B99" s="39" t="s">
        <v>9</v>
      </c>
      <c r="C99" s="39" t="s">
        <v>48</v>
      </c>
      <c r="D99" s="40">
        <v>2737</v>
      </c>
      <c r="E99" s="45">
        <v>93</v>
      </c>
    </row>
    <row r="100" spans="1:5" x14ac:dyDescent="0.25">
      <c r="A100" s="41" t="s">
        <v>18</v>
      </c>
      <c r="B100" s="42" t="s">
        <v>9</v>
      </c>
      <c r="C100" s="42" t="s">
        <v>28</v>
      </c>
      <c r="D100" s="43">
        <v>4305</v>
      </c>
      <c r="E100" s="44">
        <v>156</v>
      </c>
    </row>
    <row r="101" spans="1:5" x14ac:dyDescent="0.25">
      <c r="A101" s="38" t="s">
        <v>18</v>
      </c>
      <c r="B101" s="39" t="s">
        <v>34</v>
      </c>
      <c r="C101" s="39" t="s">
        <v>33</v>
      </c>
      <c r="D101" s="40">
        <v>2408</v>
      </c>
      <c r="E101" s="45">
        <v>9</v>
      </c>
    </row>
    <row r="102" spans="1:5" x14ac:dyDescent="0.25">
      <c r="A102" s="41" t="s">
        <v>47</v>
      </c>
      <c r="B102" s="42" t="s">
        <v>22</v>
      </c>
      <c r="C102" s="42" t="s">
        <v>39</v>
      </c>
      <c r="D102" s="43">
        <v>1281</v>
      </c>
      <c r="E102" s="44">
        <v>18</v>
      </c>
    </row>
    <row r="103" spans="1:5" x14ac:dyDescent="0.25">
      <c r="A103" s="38" t="s">
        <v>8</v>
      </c>
      <c r="B103" s="39" t="s">
        <v>14</v>
      </c>
      <c r="C103" s="39" t="s">
        <v>15</v>
      </c>
      <c r="D103" s="40">
        <v>12348</v>
      </c>
      <c r="E103" s="45">
        <v>234</v>
      </c>
    </row>
    <row r="104" spans="1:5" x14ac:dyDescent="0.25">
      <c r="A104" s="41" t="s">
        <v>47</v>
      </c>
      <c r="B104" s="42" t="s">
        <v>50</v>
      </c>
      <c r="C104" s="42" t="s">
        <v>54</v>
      </c>
      <c r="D104" s="43">
        <v>3689</v>
      </c>
      <c r="E104" s="44">
        <v>312</v>
      </c>
    </row>
    <row r="105" spans="1:5" x14ac:dyDescent="0.25">
      <c r="A105" s="38" t="s">
        <v>40</v>
      </c>
      <c r="B105" s="39" t="s">
        <v>22</v>
      </c>
      <c r="C105" s="39" t="s">
        <v>39</v>
      </c>
      <c r="D105" s="40">
        <v>2870</v>
      </c>
      <c r="E105" s="45">
        <v>300</v>
      </c>
    </row>
    <row r="106" spans="1:5" x14ac:dyDescent="0.25">
      <c r="A106" s="41" t="s">
        <v>46</v>
      </c>
      <c r="B106" s="42" t="s">
        <v>22</v>
      </c>
      <c r="C106" s="42" t="s">
        <v>53</v>
      </c>
      <c r="D106" s="43">
        <v>798</v>
      </c>
      <c r="E106" s="44">
        <v>519</v>
      </c>
    </row>
    <row r="107" spans="1:5" x14ac:dyDescent="0.25">
      <c r="A107" s="38" t="s">
        <v>21</v>
      </c>
      <c r="B107" s="39" t="s">
        <v>9</v>
      </c>
      <c r="C107" s="39" t="s">
        <v>45</v>
      </c>
      <c r="D107" s="40">
        <v>2933</v>
      </c>
      <c r="E107" s="45">
        <v>9</v>
      </c>
    </row>
    <row r="108" spans="1:5" x14ac:dyDescent="0.25">
      <c r="A108" s="41" t="s">
        <v>43</v>
      </c>
      <c r="B108" s="42" t="s">
        <v>14</v>
      </c>
      <c r="C108" s="42" t="s">
        <v>19</v>
      </c>
      <c r="D108" s="43">
        <v>2744</v>
      </c>
      <c r="E108" s="44">
        <v>9</v>
      </c>
    </row>
    <row r="109" spans="1:5" x14ac:dyDescent="0.25">
      <c r="A109" s="38" t="s">
        <v>8</v>
      </c>
      <c r="B109" s="39" t="s">
        <v>22</v>
      </c>
      <c r="C109" s="39" t="s">
        <v>31</v>
      </c>
      <c r="D109" s="40">
        <v>9772</v>
      </c>
      <c r="E109" s="45">
        <v>90</v>
      </c>
    </row>
    <row r="110" spans="1:5" x14ac:dyDescent="0.25">
      <c r="A110" s="41" t="s">
        <v>40</v>
      </c>
      <c r="B110" s="42" t="s">
        <v>50</v>
      </c>
      <c r="C110" s="42" t="s">
        <v>28</v>
      </c>
      <c r="D110" s="43">
        <v>1568</v>
      </c>
      <c r="E110" s="44">
        <v>96</v>
      </c>
    </row>
    <row r="111" spans="1:5" x14ac:dyDescent="0.25">
      <c r="A111" s="38" t="s">
        <v>46</v>
      </c>
      <c r="B111" s="39" t="s">
        <v>22</v>
      </c>
      <c r="C111" s="39" t="s">
        <v>30</v>
      </c>
      <c r="D111" s="40">
        <v>11417</v>
      </c>
      <c r="E111" s="45">
        <v>21</v>
      </c>
    </row>
    <row r="112" spans="1:5" x14ac:dyDescent="0.25">
      <c r="A112" s="41" t="s">
        <v>8</v>
      </c>
      <c r="B112" s="42" t="s">
        <v>50</v>
      </c>
      <c r="C112" s="42" t="s">
        <v>51</v>
      </c>
      <c r="D112" s="43">
        <v>6748</v>
      </c>
      <c r="E112" s="44">
        <v>48</v>
      </c>
    </row>
    <row r="113" spans="1:5" x14ac:dyDescent="0.25">
      <c r="A113" s="38" t="s">
        <v>55</v>
      </c>
      <c r="B113" s="39" t="s">
        <v>22</v>
      </c>
      <c r="C113" s="39" t="s">
        <v>53</v>
      </c>
      <c r="D113" s="40">
        <v>1407</v>
      </c>
      <c r="E113" s="45">
        <v>72</v>
      </c>
    </row>
    <row r="114" spans="1:5" x14ac:dyDescent="0.25">
      <c r="A114" s="41" t="s">
        <v>13</v>
      </c>
      <c r="B114" s="42" t="s">
        <v>14</v>
      </c>
      <c r="C114" s="42" t="s">
        <v>52</v>
      </c>
      <c r="D114" s="43">
        <v>2023</v>
      </c>
      <c r="E114" s="44">
        <v>168</v>
      </c>
    </row>
    <row r="115" spans="1:5" x14ac:dyDescent="0.25">
      <c r="A115" s="38" t="s">
        <v>43</v>
      </c>
      <c r="B115" s="39" t="s">
        <v>27</v>
      </c>
      <c r="C115" s="39" t="s">
        <v>51</v>
      </c>
      <c r="D115" s="40">
        <v>5236</v>
      </c>
      <c r="E115" s="45">
        <v>51</v>
      </c>
    </row>
    <row r="116" spans="1:5" x14ac:dyDescent="0.25">
      <c r="A116" s="41" t="s">
        <v>21</v>
      </c>
      <c r="B116" s="42" t="s">
        <v>22</v>
      </c>
      <c r="C116" s="42" t="s">
        <v>39</v>
      </c>
      <c r="D116" s="43">
        <v>1925</v>
      </c>
      <c r="E116" s="44">
        <v>192</v>
      </c>
    </row>
    <row r="117" spans="1:5" x14ac:dyDescent="0.25">
      <c r="A117" s="38" t="s">
        <v>40</v>
      </c>
      <c r="B117" s="39" t="s">
        <v>9</v>
      </c>
      <c r="C117" s="39" t="s">
        <v>17</v>
      </c>
      <c r="D117" s="40">
        <v>6608</v>
      </c>
      <c r="E117" s="45">
        <v>225</v>
      </c>
    </row>
    <row r="118" spans="1:5" x14ac:dyDescent="0.25">
      <c r="A118" s="41" t="s">
        <v>26</v>
      </c>
      <c r="B118" s="42" t="s">
        <v>50</v>
      </c>
      <c r="C118" s="42" t="s">
        <v>51</v>
      </c>
      <c r="D118" s="43">
        <v>8008</v>
      </c>
      <c r="E118" s="44">
        <v>456</v>
      </c>
    </row>
    <row r="119" spans="1:5" x14ac:dyDescent="0.25">
      <c r="A119" s="38" t="s">
        <v>55</v>
      </c>
      <c r="B119" s="39" t="s">
        <v>50</v>
      </c>
      <c r="C119" s="39" t="s">
        <v>28</v>
      </c>
      <c r="D119" s="40">
        <v>1428</v>
      </c>
      <c r="E119" s="45">
        <v>93</v>
      </c>
    </row>
    <row r="120" spans="1:5" x14ac:dyDescent="0.25">
      <c r="A120" s="41" t="s">
        <v>26</v>
      </c>
      <c r="B120" s="42" t="s">
        <v>50</v>
      </c>
      <c r="C120" s="42" t="s">
        <v>19</v>
      </c>
      <c r="D120" s="43">
        <v>525</v>
      </c>
      <c r="E120" s="44">
        <v>48</v>
      </c>
    </row>
    <row r="121" spans="1:5" x14ac:dyDescent="0.25">
      <c r="A121" s="38" t="s">
        <v>26</v>
      </c>
      <c r="B121" s="39" t="s">
        <v>9</v>
      </c>
      <c r="C121" s="39" t="s">
        <v>23</v>
      </c>
      <c r="D121" s="40">
        <v>1505</v>
      </c>
      <c r="E121" s="45">
        <v>102</v>
      </c>
    </row>
    <row r="122" spans="1:5" x14ac:dyDescent="0.25">
      <c r="A122" s="41" t="s">
        <v>40</v>
      </c>
      <c r="B122" s="42" t="s">
        <v>14</v>
      </c>
      <c r="C122" s="42" t="s">
        <v>10</v>
      </c>
      <c r="D122" s="43">
        <v>6755</v>
      </c>
      <c r="E122" s="44">
        <v>252</v>
      </c>
    </row>
    <row r="123" spans="1:5" x14ac:dyDescent="0.25">
      <c r="A123" s="38" t="s">
        <v>46</v>
      </c>
      <c r="B123" s="39" t="s">
        <v>9</v>
      </c>
      <c r="C123" s="39" t="s">
        <v>23</v>
      </c>
      <c r="D123" s="40">
        <v>11571</v>
      </c>
      <c r="E123" s="45">
        <v>138</v>
      </c>
    </row>
    <row r="124" spans="1:5" x14ac:dyDescent="0.25">
      <c r="A124" s="41" t="s">
        <v>8</v>
      </c>
      <c r="B124" s="42" t="s">
        <v>34</v>
      </c>
      <c r="C124" s="42" t="s">
        <v>28</v>
      </c>
      <c r="D124" s="43">
        <v>2541</v>
      </c>
      <c r="E124" s="44">
        <v>90</v>
      </c>
    </row>
    <row r="125" spans="1:5" x14ac:dyDescent="0.25">
      <c r="A125" s="38" t="s">
        <v>21</v>
      </c>
      <c r="B125" s="39" t="s">
        <v>9</v>
      </c>
      <c r="C125" s="39" t="s">
        <v>10</v>
      </c>
      <c r="D125" s="40">
        <v>1526</v>
      </c>
      <c r="E125" s="45">
        <v>240</v>
      </c>
    </row>
    <row r="126" spans="1:5" x14ac:dyDescent="0.25">
      <c r="A126" s="41" t="s">
        <v>8</v>
      </c>
      <c r="B126" s="42" t="s">
        <v>34</v>
      </c>
      <c r="C126" s="42" t="s">
        <v>19</v>
      </c>
      <c r="D126" s="43">
        <v>6125</v>
      </c>
      <c r="E126" s="44">
        <v>102</v>
      </c>
    </row>
    <row r="127" spans="1:5" x14ac:dyDescent="0.25">
      <c r="A127" s="38" t="s">
        <v>21</v>
      </c>
      <c r="B127" s="39" t="s">
        <v>14</v>
      </c>
      <c r="C127" s="39" t="s">
        <v>53</v>
      </c>
      <c r="D127" s="40">
        <v>847</v>
      </c>
      <c r="E127" s="45">
        <v>129</v>
      </c>
    </row>
    <row r="128" spans="1:5" x14ac:dyDescent="0.25">
      <c r="A128" s="41" t="s">
        <v>13</v>
      </c>
      <c r="B128" s="42" t="s">
        <v>14</v>
      </c>
      <c r="C128" s="42" t="s">
        <v>53</v>
      </c>
      <c r="D128" s="43">
        <v>4753</v>
      </c>
      <c r="E128" s="44">
        <v>300</v>
      </c>
    </row>
    <row r="129" spans="1:5" x14ac:dyDescent="0.25">
      <c r="A129" s="38" t="s">
        <v>26</v>
      </c>
      <c r="B129" s="39" t="s">
        <v>34</v>
      </c>
      <c r="C129" s="39" t="s">
        <v>31</v>
      </c>
      <c r="D129" s="40">
        <v>959</v>
      </c>
      <c r="E129" s="45">
        <v>135</v>
      </c>
    </row>
    <row r="130" spans="1:5" x14ac:dyDescent="0.25">
      <c r="A130" s="41" t="s">
        <v>40</v>
      </c>
      <c r="B130" s="42" t="s">
        <v>14</v>
      </c>
      <c r="C130" s="42" t="s">
        <v>49</v>
      </c>
      <c r="D130" s="43">
        <v>2793</v>
      </c>
      <c r="E130" s="44">
        <v>114</v>
      </c>
    </row>
    <row r="131" spans="1:5" x14ac:dyDescent="0.25">
      <c r="A131" s="38" t="s">
        <v>40</v>
      </c>
      <c r="B131" s="39" t="s">
        <v>14</v>
      </c>
      <c r="C131" s="39" t="s">
        <v>17</v>
      </c>
      <c r="D131" s="40">
        <v>4606</v>
      </c>
      <c r="E131" s="45">
        <v>63</v>
      </c>
    </row>
    <row r="132" spans="1:5" x14ac:dyDescent="0.25">
      <c r="A132" s="41" t="s">
        <v>40</v>
      </c>
      <c r="B132" s="42" t="s">
        <v>22</v>
      </c>
      <c r="C132" s="42" t="s">
        <v>52</v>
      </c>
      <c r="D132" s="43">
        <v>5551</v>
      </c>
      <c r="E132" s="44">
        <v>252</v>
      </c>
    </row>
    <row r="133" spans="1:5" x14ac:dyDescent="0.25">
      <c r="A133" s="38" t="s">
        <v>55</v>
      </c>
      <c r="B133" s="39" t="s">
        <v>22</v>
      </c>
      <c r="C133" s="39" t="s">
        <v>15</v>
      </c>
      <c r="D133" s="40">
        <v>6657</v>
      </c>
      <c r="E133" s="45">
        <v>303</v>
      </c>
    </row>
    <row r="134" spans="1:5" x14ac:dyDescent="0.25">
      <c r="A134" s="41" t="s">
        <v>40</v>
      </c>
      <c r="B134" s="42" t="s">
        <v>27</v>
      </c>
      <c r="C134" s="42" t="s">
        <v>33</v>
      </c>
      <c r="D134" s="43">
        <v>4438</v>
      </c>
      <c r="E134" s="44">
        <v>246</v>
      </c>
    </row>
    <row r="135" spans="1:5" x14ac:dyDescent="0.25">
      <c r="A135" s="38" t="s">
        <v>13</v>
      </c>
      <c r="B135" s="39" t="s">
        <v>34</v>
      </c>
      <c r="C135" s="39" t="s">
        <v>37</v>
      </c>
      <c r="D135" s="40">
        <v>168</v>
      </c>
      <c r="E135" s="45">
        <v>84</v>
      </c>
    </row>
    <row r="136" spans="1:5" x14ac:dyDescent="0.25">
      <c r="A136" s="41" t="s">
        <v>40</v>
      </c>
      <c r="B136" s="42" t="s">
        <v>50</v>
      </c>
      <c r="C136" s="42" t="s">
        <v>33</v>
      </c>
      <c r="D136" s="43">
        <v>7777</v>
      </c>
      <c r="E136" s="44">
        <v>39</v>
      </c>
    </row>
    <row r="137" spans="1:5" x14ac:dyDescent="0.25">
      <c r="A137" s="38" t="s">
        <v>43</v>
      </c>
      <c r="B137" s="39" t="s">
        <v>22</v>
      </c>
      <c r="C137" s="39" t="s">
        <v>33</v>
      </c>
      <c r="D137" s="40">
        <v>3339</v>
      </c>
      <c r="E137" s="45">
        <v>348</v>
      </c>
    </row>
    <row r="138" spans="1:5" x14ac:dyDescent="0.25">
      <c r="A138" s="41" t="s">
        <v>40</v>
      </c>
      <c r="B138" s="42" t="s">
        <v>9</v>
      </c>
      <c r="C138" s="42" t="s">
        <v>31</v>
      </c>
      <c r="D138" s="43">
        <v>6391</v>
      </c>
      <c r="E138" s="44">
        <v>48</v>
      </c>
    </row>
    <row r="139" spans="1:5" x14ac:dyDescent="0.25">
      <c r="A139" s="38" t="s">
        <v>43</v>
      </c>
      <c r="B139" s="39" t="s">
        <v>9</v>
      </c>
      <c r="C139" s="39" t="s">
        <v>37</v>
      </c>
      <c r="D139" s="40">
        <v>518</v>
      </c>
      <c r="E139" s="45">
        <v>75</v>
      </c>
    </row>
    <row r="140" spans="1:5" x14ac:dyDescent="0.25">
      <c r="A140" s="41" t="s">
        <v>40</v>
      </c>
      <c r="B140" s="42" t="s">
        <v>34</v>
      </c>
      <c r="C140" s="42" t="s">
        <v>54</v>
      </c>
      <c r="D140" s="43">
        <v>5677</v>
      </c>
      <c r="E140" s="44">
        <v>258</v>
      </c>
    </row>
    <row r="141" spans="1:5" x14ac:dyDescent="0.25">
      <c r="A141" s="38" t="s">
        <v>26</v>
      </c>
      <c r="B141" s="39" t="s">
        <v>27</v>
      </c>
      <c r="C141" s="39" t="s">
        <v>33</v>
      </c>
      <c r="D141" s="40">
        <v>6048</v>
      </c>
      <c r="E141" s="45">
        <v>27</v>
      </c>
    </row>
    <row r="142" spans="1:5" x14ac:dyDescent="0.25">
      <c r="A142" s="41" t="s">
        <v>13</v>
      </c>
      <c r="B142" s="42" t="s">
        <v>34</v>
      </c>
      <c r="C142" s="42" t="s">
        <v>15</v>
      </c>
      <c r="D142" s="43">
        <v>3752</v>
      </c>
      <c r="E142" s="44">
        <v>213</v>
      </c>
    </row>
    <row r="143" spans="1:5" x14ac:dyDescent="0.25">
      <c r="A143" s="38" t="s">
        <v>43</v>
      </c>
      <c r="B143" s="39" t="s">
        <v>14</v>
      </c>
      <c r="C143" s="39" t="s">
        <v>52</v>
      </c>
      <c r="D143" s="40">
        <v>4480</v>
      </c>
      <c r="E143" s="45">
        <v>357</v>
      </c>
    </row>
    <row r="144" spans="1:5" x14ac:dyDescent="0.25">
      <c r="A144" s="41" t="s">
        <v>18</v>
      </c>
      <c r="B144" s="42" t="s">
        <v>9</v>
      </c>
      <c r="C144" s="42" t="s">
        <v>19</v>
      </c>
      <c r="D144" s="43">
        <v>259</v>
      </c>
      <c r="E144" s="44">
        <v>207</v>
      </c>
    </row>
    <row r="145" spans="1:5" x14ac:dyDescent="0.25">
      <c r="A145" s="38" t="s">
        <v>13</v>
      </c>
      <c r="B145" s="39" t="s">
        <v>9</v>
      </c>
      <c r="C145" s="39" t="s">
        <v>10</v>
      </c>
      <c r="D145" s="40">
        <v>42</v>
      </c>
      <c r="E145" s="45">
        <v>150</v>
      </c>
    </row>
    <row r="146" spans="1:5" x14ac:dyDescent="0.25">
      <c r="A146" s="41" t="s">
        <v>21</v>
      </c>
      <c r="B146" s="42" t="s">
        <v>22</v>
      </c>
      <c r="C146" s="42" t="s">
        <v>51</v>
      </c>
      <c r="D146" s="43">
        <v>98</v>
      </c>
      <c r="E146" s="44">
        <v>204</v>
      </c>
    </row>
    <row r="147" spans="1:5" x14ac:dyDescent="0.25">
      <c r="A147" s="38" t="s">
        <v>40</v>
      </c>
      <c r="B147" s="39" t="s">
        <v>14</v>
      </c>
      <c r="C147" s="39" t="s">
        <v>53</v>
      </c>
      <c r="D147" s="40">
        <v>2478</v>
      </c>
      <c r="E147" s="45">
        <v>21</v>
      </c>
    </row>
    <row r="148" spans="1:5" x14ac:dyDescent="0.25">
      <c r="A148" s="41" t="s">
        <v>21</v>
      </c>
      <c r="B148" s="42" t="s">
        <v>50</v>
      </c>
      <c r="C148" s="42" t="s">
        <v>31</v>
      </c>
      <c r="D148" s="43">
        <v>7847</v>
      </c>
      <c r="E148" s="44">
        <v>174</v>
      </c>
    </row>
    <row r="149" spans="1:5" x14ac:dyDescent="0.25">
      <c r="A149" s="38" t="s">
        <v>46</v>
      </c>
      <c r="B149" s="39" t="s">
        <v>9</v>
      </c>
      <c r="C149" s="39" t="s">
        <v>33</v>
      </c>
      <c r="D149" s="40">
        <v>9926</v>
      </c>
      <c r="E149" s="45">
        <v>201</v>
      </c>
    </row>
    <row r="150" spans="1:5" x14ac:dyDescent="0.25">
      <c r="A150" s="41" t="s">
        <v>13</v>
      </c>
      <c r="B150" s="42" t="s">
        <v>34</v>
      </c>
      <c r="C150" s="42" t="s">
        <v>12</v>
      </c>
      <c r="D150" s="43">
        <v>819</v>
      </c>
      <c r="E150" s="44">
        <v>510</v>
      </c>
    </row>
    <row r="151" spans="1:5" x14ac:dyDescent="0.25">
      <c r="A151" s="38" t="s">
        <v>26</v>
      </c>
      <c r="B151" s="39" t="s">
        <v>27</v>
      </c>
      <c r="C151" s="39" t="s">
        <v>52</v>
      </c>
      <c r="D151" s="40">
        <v>3052</v>
      </c>
      <c r="E151" s="45">
        <v>378</v>
      </c>
    </row>
    <row r="152" spans="1:5" x14ac:dyDescent="0.25">
      <c r="A152" s="41" t="s">
        <v>18</v>
      </c>
      <c r="B152" s="42" t="s">
        <v>50</v>
      </c>
      <c r="C152" s="42" t="s">
        <v>45</v>
      </c>
      <c r="D152" s="43">
        <v>6832</v>
      </c>
      <c r="E152" s="44">
        <v>27</v>
      </c>
    </row>
    <row r="153" spans="1:5" x14ac:dyDescent="0.25">
      <c r="A153" s="38" t="s">
        <v>46</v>
      </c>
      <c r="B153" s="39" t="s">
        <v>27</v>
      </c>
      <c r="C153" s="39" t="s">
        <v>30</v>
      </c>
      <c r="D153" s="40">
        <v>2016</v>
      </c>
      <c r="E153" s="45">
        <v>117</v>
      </c>
    </row>
    <row r="154" spans="1:5" x14ac:dyDescent="0.25">
      <c r="A154" s="41" t="s">
        <v>26</v>
      </c>
      <c r="B154" s="42" t="s">
        <v>34</v>
      </c>
      <c r="C154" s="42" t="s">
        <v>45</v>
      </c>
      <c r="D154" s="43">
        <v>7322</v>
      </c>
      <c r="E154" s="44">
        <v>36</v>
      </c>
    </row>
    <row r="155" spans="1:5" x14ac:dyDescent="0.25">
      <c r="A155" s="38" t="s">
        <v>13</v>
      </c>
      <c r="B155" s="39" t="s">
        <v>14</v>
      </c>
      <c r="C155" s="39" t="s">
        <v>31</v>
      </c>
      <c r="D155" s="40">
        <v>357</v>
      </c>
      <c r="E155" s="45">
        <v>126</v>
      </c>
    </row>
    <row r="156" spans="1:5" x14ac:dyDescent="0.25">
      <c r="A156" s="41" t="s">
        <v>18</v>
      </c>
      <c r="B156" s="42" t="s">
        <v>27</v>
      </c>
      <c r="C156" s="42" t="s">
        <v>28</v>
      </c>
      <c r="D156" s="43">
        <v>3192</v>
      </c>
      <c r="E156" s="44">
        <v>72</v>
      </c>
    </row>
    <row r="157" spans="1:5" x14ac:dyDescent="0.25">
      <c r="A157" s="38" t="s">
        <v>40</v>
      </c>
      <c r="B157" s="39" t="s">
        <v>22</v>
      </c>
      <c r="C157" s="39" t="s">
        <v>37</v>
      </c>
      <c r="D157" s="40">
        <v>8435</v>
      </c>
      <c r="E157" s="45">
        <v>42</v>
      </c>
    </row>
    <row r="158" spans="1:5" x14ac:dyDescent="0.25">
      <c r="A158" s="41" t="s">
        <v>8</v>
      </c>
      <c r="B158" s="42" t="s">
        <v>27</v>
      </c>
      <c r="C158" s="42" t="s">
        <v>52</v>
      </c>
      <c r="D158" s="43">
        <v>0</v>
      </c>
      <c r="E158" s="44">
        <v>135</v>
      </c>
    </row>
    <row r="159" spans="1:5" x14ac:dyDescent="0.25">
      <c r="A159" s="38" t="s">
        <v>40</v>
      </c>
      <c r="B159" s="39" t="s">
        <v>50</v>
      </c>
      <c r="C159" s="39" t="s">
        <v>49</v>
      </c>
      <c r="D159" s="40">
        <v>8862</v>
      </c>
      <c r="E159" s="45">
        <v>189</v>
      </c>
    </row>
    <row r="160" spans="1:5" x14ac:dyDescent="0.25">
      <c r="A160" s="41" t="s">
        <v>26</v>
      </c>
      <c r="B160" s="42" t="s">
        <v>9</v>
      </c>
      <c r="C160" s="42" t="s">
        <v>54</v>
      </c>
      <c r="D160" s="43">
        <v>3556</v>
      </c>
      <c r="E160" s="44">
        <v>459</v>
      </c>
    </row>
    <row r="161" spans="1:5" x14ac:dyDescent="0.25">
      <c r="A161" s="38" t="s">
        <v>43</v>
      </c>
      <c r="B161" s="39" t="s">
        <v>50</v>
      </c>
      <c r="C161" s="39" t="s">
        <v>25</v>
      </c>
      <c r="D161" s="40">
        <v>7280</v>
      </c>
      <c r="E161" s="45">
        <v>201</v>
      </c>
    </row>
    <row r="162" spans="1:5" x14ac:dyDescent="0.25">
      <c r="A162" s="41" t="s">
        <v>26</v>
      </c>
      <c r="B162" s="42" t="s">
        <v>50</v>
      </c>
      <c r="C162" s="42" t="s">
        <v>10</v>
      </c>
      <c r="D162" s="43">
        <v>3402</v>
      </c>
      <c r="E162" s="44">
        <v>366</v>
      </c>
    </row>
    <row r="163" spans="1:5" x14ac:dyDescent="0.25">
      <c r="A163" s="38" t="s">
        <v>47</v>
      </c>
      <c r="B163" s="39" t="s">
        <v>9</v>
      </c>
      <c r="C163" s="39" t="s">
        <v>52</v>
      </c>
      <c r="D163" s="40">
        <v>4592</v>
      </c>
      <c r="E163" s="45">
        <v>324</v>
      </c>
    </row>
    <row r="164" spans="1:5" x14ac:dyDescent="0.25">
      <c r="A164" s="41" t="s">
        <v>18</v>
      </c>
      <c r="B164" s="42" t="s">
        <v>14</v>
      </c>
      <c r="C164" s="42" t="s">
        <v>25</v>
      </c>
      <c r="D164" s="43">
        <v>7833</v>
      </c>
      <c r="E164" s="44">
        <v>243</v>
      </c>
    </row>
    <row r="165" spans="1:5" x14ac:dyDescent="0.25">
      <c r="A165" s="38" t="s">
        <v>46</v>
      </c>
      <c r="B165" s="39" t="s">
        <v>27</v>
      </c>
      <c r="C165" s="39" t="s">
        <v>45</v>
      </c>
      <c r="D165" s="40">
        <v>7651</v>
      </c>
      <c r="E165" s="45">
        <v>213</v>
      </c>
    </row>
    <row r="166" spans="1:5" x14ac:dyDescent="0.25">
      <c r="A166" s="41" t="s">
        <v>8</v>
      </c>
      <c r="B166" s="42" t="s">
        <v>14</v>
      </c>
      <c r="C166" s="42" t="s">
        <v>10</v>
      </c>
      <c r="D166" s="43">
        <v>2275</v>
      </c>
      <c r="E166" s="44">
        <v>447</v>
      </c>
    </row>
    <row r="167" spans="1:5" x14ac:dyDescent="0.25">
      <c r="A167" s="38" t="s">
        <v>8</v>
      </c>
      <c r="B167" s="39" t="s">
        <v>34</v>
      </c>
      <c r="C167" s="39" t="s">
        <v>12</v>
      </c>
      <c r="D167" s="40">
        <v>5670</v>
      </c>
      <c r="E167" s="45">
        <v>297</v>
      </c>
    </row>
    <row r="168" spans="1:5" x14ac:dyDescent="0.25">
      <c r="A168" s="41" t="s">
        <v>40</v>
      </c>
      <c r="B168" s="42" t="s">
        <v>14</v>
      </c>
      <c r="C168" s="42" t="s">
        <v>30</v>
      </c>
      <c r="D168" s="43">
        <v>2135</v>
      </c>
      <c r="E168" s="44">
        <v>27</v>
      </c>
    </row>
    <row r="169" spans="1:5" x14ac:dyDescent="0.25">
      <c r="A169" s="38" t="s">
        <v>8</v>
      </c>
      <c r="B169" s="39" t="s">
        <v>50</v>
      </c>
      <c r="C169" s="39" t="s">
        <v>48</v>
      </c>
      <c r="D169" s="40">
        <v>2779</v>
      </c>
      <c r="E169" s="45">
        <v>75</v>
      </c>
    </row>
    <row r="170" spans="1:5" x14ac:dyDescent="0.25">
      <c r="A170" s="41" t="s">
        <v>55</v>
      </c>
      <c r="B170" s="42" t="s">
        <v>27</v>
      </c>
      <c r="C170" s="42" t="s">
        <v>31</v>
      </c>
      <c r="D170" s="43">
        <v>12950</v>
      </c>
      <c r="E170" s="44">
        <v>30</v>
      </c>
    </row>
    <row r="171" spans="1:5" x14ac:dyDescent="0.25">
      <c r="A171" s="38" t="s">
        <v>40</v>
      </c>
      <c r="B171" s="39" t="s">
        <v>22</v>
      </c>
      <c r="C171" s="39" t="s">
        <v>23</v>
      </c>
      <c r="D171" s="40">
        <v>2646</v>
      </c>
      <c r="E171" s="45">
        <v>177</v>
      </c>
    </row>
    <row r="172" spans="1:5" x14ac:dyDescent="0.25">
      <c r="A172" s="41" t="s">
        <v>8</v>
      </c>
      <c r="B172" s="42" t="s">
        <v>50</v>
      </c>
      <c r="C172" s="42" t="s">
        <v>31</v>
      </c>
      <c r="D172" s="43">
        <v>3794</v>
      </c>
      <c r="E172" s="44">
        <v>159</v>
      </c>
    </row>
    <row r="173" spans="1:5" x14ac:dyDescent="0.25">
      <c r="A173" s="38" t="s">
        <v>47</v>
      </c>
      <c r="B173" s="39" t="s">
        <v>14</v>
      </c>
      <c r="C173" s="39" t="s">
        <v>31</v>
      </c>
      <c r="D173" s="40">
        <v>819</v>
      </c>
      <c r="E173" s="45">
        <v>306</v>
      </c>
    </row>
    <row r="174" spans="1:5" x14ac:dyDescent="0.25">
      <c r="A174" s="41" t="s">
        <v>47</v>
      </c>
      <c r="B174" s="42" t="s">
        <v>50</v>
      </c>
      <c r="C174" s="42" t="s">
        <v>42</v>
      </c>
      <c r="D174" s="43">
        <v>2583</v>
      </c>
      <c r="E174" s="44">
        <v>18</v>
      </c>
    </row>
    <row r="175" spans="1:5" x14ac:dyDescent="0.25">
      <c r="A175" s="38" t="s">
        <v>40</v>
      </c>
      <c r="B175" s="39" t="s">
        <v>14</v>
      </c>
      <c r="C175" s="39" t="s">
        <v>39</v>
      </c>
      <c r="D175" s="40">
        <v>4585</v>
      </c>
      <c r="E175" s="45">
        <v>240</v>
      </c>
    </row>
    <row r="176" spans="1:5" x14ac:dyDescent="0.25">
      <c r="A176" s="41" t="s">
        <v>43</v>
      </c>
      <c r="B176" s="42" t="s">
        <v>50</v>
      </c>
      <c r="C176" s="42" t="s">
        <v>31</v>
      </c>
      <c r="D176" s="43">
        <v>1652</v>
      </c>
      <c r="E176" s="44">
        <v>93</v>
      </c>
    </row>
    <row r="177" spans="1:5" x14ac:dyDescent="0.25">
      <c r="A177" s="38" t="s">
        <v>55</v>
      </c>
      <c r="B177" s="39" t="s">
        <v>50</v>
      </c>
      <c r="C177" s="39" t="s">
        <v>51</v>
      </c>
      <c r="D177" s="40">
        <v>4991</v>
      </c>
      <c r="E177" s="45">
        <v>9</v>
      </c>
    </row>
    <row r="178" spans="1:5" x14ac:dyDescent="0.25">
      <c r="A178" s="41" t="s">
        <v>13</v>
      </c>
      <c r="B178" s="42" t="s">
        <v>50</v>
      </c>
      <c r="C178" s="42" t="s">
        <v>30</v>
      </c>
      <c r="D178" s="43">
        <v>2009</v>
      </c>
      <c r="E178" s="44">
        <v>219</v>
      </c>
    </row>
    <row r="179" spans="1:5" x14ac:dyDescent="0.25">
      <c r="A179" s="38" t="s">
        <v>46</v>
      </c>
      <c r="B179" s="39" t="s">
        <v>27</v>
      </c>
      <c r="C179" s="39" t="s">
        <v>37</v>
      </c>
      <c r="D179" s="40">
        <v>1568</v>
      </c>
      <c r="E179" s="45">
        <v>141</v>
      </c>
    </row>
    <row r="180" spans="1:5" x14ac:dyDescent="0.25">
      <c r="A180" s="41" t="s">
        <v>21</v>
      </c>
      <c r="B180" s="42" t="s">
        <v>9</v>
      </c>
      <c r="C180" s="42" t="s">
        <v>42</v>
      </c>
      <c r="D180" s="43">
        <v>3388</v>
      </c>
      <c r="E180" s="44">
        <v>123</v>
      </c>
    </row>
    <row r="181" spans="1:5" x14ac:dyDescent="0.25">
      <c r="A181" s="38" t="s">
        <v>8</v>
      </c>
      <c r="B181" s="39" t="s">
        <v>34</v>
      </c>
      <c r="C181" s="39" t="s">
        <v>49</v>
      </c>
      <c r="D181" s="40">
        <v>623</v>
      </c>
      <c r="E181" s="45">
        <v>51</v>
      </c>
    </row>
    <row r="182" spans="1:5" x14ac:dyDescent="0.25">
      <c r="A182" s="41" t="s">
        <v>26</v>
      </c>
      <c r="B182" s="42" t="s">
        <v>22</v>
      </c>
      <c r="C182" s="42" t="s">
        <v>19</v>
      </c>
      <c r="D182" s="43">
        <v>10073</v>
      </c>
      <c r="E182" s="44">
        <v>120</v>
      </c>
    </row>
    <row r="183" spans="1:5" x14ac:dyDescent="0.25">
      <c r="A183" s="38" t="s">
        <v>13</v>
      </c>
      <c r="B183" s="39" t="s">
        <v>27</v>
      </c>
      <c r="C183" s="39" t="s">
        <v>51</v>
      </c>
      <c r="D183" s="40">
        <v>1561</v>
      </c>
      <c r="E183" s="45">
        <v>27</v>
      </c>
    </row>
    <row r="184" spans="1:5" x14ac:dyDescent="0.25">
      <c r="A184" s="41" t="s">
        <v>18</v>
      </c>
      <c r="B184" s="42" t="s">
        <v>22</v>
      </c>
      <c r="C184" s="42" t="s">
        <v>53</v>
      </c>
      <c r="D184" s="43">
        <v>11522</v>
      </c>
      <c r="E184" s="44">
        <v>204</v>
      </c>
    </row>
    <row r="185" spans="1:5" x14ac:dyDescent="0.25">
      <c r="A185" s="38" t="s">
        <v>26</v>
      </c>
      <c r="B185" s="39" t="s">
        <v>34</v>
      </c>
      <c r="C185" s="39" t="s">
        <v>12</v>
      </c>
      <c r="D185" s="40">
        <v>2317</v>
      </c>
      <c r="E185" s="45">
        <v>123</v>
      </c>
    </row>
    <row r="186" spans="1:5" x14ac:dyDescent="0.25">
      <c r="A186" s="41" t="s">
        <v>55</v>
      </c>
      <c r="B186" s="42" t="s">
        <v>9</v>
      </c>
      <c r="C186" s="42" t="s">
        <v>54</v>
      </c>
      <c r="D186" s="43">
        <v>3059</v>
      </c>
      <c r="E186" s="44">
        <v>27</v>
      </c>
    </row>
    <row r="187" spans="1:5" x14ac:dyDescent="0.25">
      <c r="A187" s="38" t="s">
        <v>21</v>
      </c>
      <c r="B187" s="39" t="s">
        <v>9</v>
      </c>
      <c r="C187" s="39" t="s">
        <v>51</v>
      </c>
      <c r="D187" s="40">
        <v>2324</v>
      </c>
      <c r="E187" s="45">
        <v>177</v>
      </c>
    </row>
    <row r="188" spans="1:5" x14ac:dyDescent="0.25">
      <c r="A188" s="41" t="s">
        <v>47</v>
      </c>
      <c r="B188" s="42" t="s">
        <v>27</v>
      </c>
      <c r="C188" s="42" t="s">
        <v>51</v>
      </c>
      <c r="D188" s="43">
        <v>4956</v>
      </c>
      <c r="E188" s="44">
        <v>171</v>
      </c>
    </row>
    <row r="189" spans="1:5" x14ac:dyDescent="0.25">
      <c r="A189" s="38" t="s">
        <v>55</v>
      </c>
      <c r="B189" s="39" t="s">
        <v>50</v>
      </c>
      <c r="C189" s="39" t="s">
        <v>39</v>
      </c>
      <c r="D189" s="40">
        <v>5355</v>
      </c>
      <c r="E189" s="45">
        <v>204</v>
      </c>
    </row>
    <row r="190" spans="1:5" x14ac:dyDescent="0.25">
      <c r="A190" s="41" t="s">
        <v>47</v>
      </c>
      <c r="B190" s="42" t="s">
        <v>50</v>
      </c>
      <c r="C190" s="42" t="s">
        <v>17</v>
      </c>
      <c r="D190" s="43">
        <v>7259</v>
      </c>
      <c r="E190" s="44">
        <v>276</v>
      </c>
    </row>
    <row r="191" spans="1:5" x14ac:dyDescent="0.25">
      <c r="A191" s="38" t="s">
        <v>13</v>
      </c>
      <c r="B191" s="39" t="s">
        <v>9</v>
      </c>
      <c r="C191" s="39" t="s">
        <v>51</v>
      </c>
      <c r="D191" s="40">
        <v>6279</v>
      </c>
      <c r="E191" s="45">
        <v>45</v>
      </c>
    </row>
    <row r="192" spans="1:5" x14ac:dyDescent="0.25">
      <c r="A192" s="41" t="s">
        <v>8</v>
      </c>
      <c r="B192" s="42" t="s">
        <v>34</v>
      </c>
      <c r="C192" s="42" t="s">
        <v>52</v>
      </c>
      <c r="D192" s="43">
        <v>2541</v>
      </c>
      <c r="E192" s="44">
        <v>45</v>
      </c>
    </row>
    <row r="193" spans="1:5" x14ac:dyDescent="0.25">
      <c r="A193" s="38" t="s">
        <v>26</v>
      </c>
      <c r="B193" s="39" t="s">
        <v>14</v>
      </c>
      <c r="C193" s="39" t="s">
        <v>53</v>
      </c>
      <c r="D193" s="40">
        <v>3864</v>
      </c>
      <c r="E193" s="45">
        <v>177</v>
      </c>
    </row>
    <row r="194" spans="1:5" x14ac:dyDescent="0.25">
      <c r="A194" s="41" t="s">
        <v>43</v>
      </c>
      <c r="B194" s="42" t="s">
        <v>22</v>
      </c>
      <c r="C194" s="42" t="s">
        <v>12</v>
      </c>
      <c r="D194" s="43">
        <v>6146</v>
      </c>
      <c r="E194" s="44">
        <v>63</v>
      </c>
    </row>
    <row r="195" spans="1:5" x14ac:dyDescent="0.25">
      <c r="A195" s="38" t="s">
        <v>18</v>
      </c>
      <c r="B195" s="39" t="s">
        <v>27</v>
      </c>
      <c r="C195" s="39" t="s">
        <v>23</v>
      </c>
      <c r="D195" s="40">
        <v>2639</v>
      </c>
      <c r="E195" s="45">
        <v>204</v>
      </c>
    </row>
    <row r="196" spans="1:5" x14ac:dyDescent="0.25">
      <c r="A196" s="41" t="s">
        <v>13</v>
      </c>
      <c r="B196" s="42" t="s">
        <v>9</v>
      </c>
      <c r="C196" s="42" t="s">
        <v>37</v>
      </c>
      <c r="D196" s="43">
        <v>1890</v>
      </c>
      <c r="E196" s="44">
        <v>195</v>
      </c>
    </row>
    <row r="197" spans="1:5" x14ac:dyDescent="0.25">
      <c r="A197" s="38" t="s">
        <v>40</v>
      </c>
      <c r="B197" s="39" t="s">
        <v>50</v>
      </c>
      <c r="C197" s="39" t="s">
        <v>17</v>
      </c>
      <c r="D197" s="40">
        <v>1932</v>
      </c>
      <c r="E197" s="45">
        <v>369</v>
      </c>
    </row>
    <row r="198" spans="1:5" x14ac:dyDescent="0.25">
      <c r="A198" s="41" t="s">
        <v>47</v>
      </c>
      <c r="B198" s="42" t="s">
        <v>50</v>
      </c>
      <c r="C198" s="42" t="s">
        <v>28</v>
      </c>
      <c r="D198" s="43">
        <v>6300</v>
      </c>
      <c r="E198" s="44">
        <v>42</v>
      </c>
    </row>
    <row r="199" spans="1:5" x14ac:dyDescent="0.25">
      <c r="A199" s="38" t="s">
        <v>26</v>
      </c>
      <c r="B199" s="39" t="s">
        <v>9</v>
      </c>
      <c r="C199" s="39" t="s">
        <v>10</v>
      </c>
      <c r="D199" s="40">
        <v>560</v>
      </c>
      <c r="E199" s="45">
        <v>81</v>
      </c>
    </row>
    <row r="200" spans="1:5" x14ac:dyDescent="0.25">
      <c r="A200" s="41" t="s">
        <v>18</v>
      </c>
      <c r="B200" s="42" t="s">
        <v>9</v>
      </c>
      <c r="C200" s="42" t="s">
        <v>51</v>
      </c>
      <c r="D200" s="43">
        <v>2856</v>
      </c>
      <c r="E200" s="44">
        <v>246</v>
      </c>
    </row>
    <row r="201" spans="1:5" x14ac:dyDescent="0.25">
      <c r="A201" s="38" t="s">
        <v>18</v>
      </c>
      <c r="B201" s="39" t="s">
        <v>50</v>
      </c>
      <c r="C201" s="39" t="s">
        <v>33</v>
      </c>
      <c r="D201" s="40">
        <v>707</v>
      </c>
      <c r="E201" s="45">
        <v>174</v>
      </c>
    </row>
    <row r="202" spans="1:5" x14ac:dyDescent="0.25">
      <c r="A202" s="41" t="s">
        <v>13</v>
      </c>
      <c r="B202" s="42" t="s">
        <v>14</v>
      </c>
      <c r="C202" s="42" t="s">
        <v>10</v>
      </c>
      <c r="D202" s="43">
        <v>3598</v>
      </c>
      <c r="E202" s="44">
        <v>81</v>
      </c>
    </row>
    <row r="203" spans="1:5" x14ac:dyDescent="0.25">
      <c r="A203" s="38" t="s">
        <v>8</v>
      </c>
      <c r="B203" s="39" t="s">
        <v>14</v>
      </c>
      <c r="C203" s="39" t="s">
        <v>37</v>
      </c>
      <c r="D203" s="40">
        <v>6853</v>
      </c>
      <c r="E203" s="45">
        <v>372</v>
      </c>
    </row>
    <row r="204" spans="1:5" x14ac:dyDescent="0.25">
      <c r="A204" s="41" t="s">
        <v>8</v>
      </c>
      <c r="B204" s="42" t="s">
        <v>14</v>
      </c>
      <c r="C204" s="42" t="s">
        <v>30</v>
      </c>
      <c r="D204" s="43">
        <v>4725</v>
      </c>
      <c r="E204" s="44">
        <v>174</v>
      </c>
    </row>
    <row r="205" spans="1:5" x14ac:dyDescent="0.25">
      <c r="A205" s="38" t="s">
        <v>21</v>
      </c>
      <c r="B205" s="39" t="s">
        <v>22</v>
      </c>
      <c r="C205" s="39" t="s">
        <v>15</v>
      </c>
      <c r="D205" s="40">
        <v>10304</v>
      </c>
      <c r="E205" s="45">
        <v>84</v>
      </c>
    </row>
    <row r="206" spans="1:5" x14ac:dyDescent="0.25">
      <c r="A206" s="41" t="s">
        <v>21</v>
      </c>
      <c r="B206" s="42" t="s">
        <v>50</v>
      </c>
      <c r="C206" s="42" t="s">
        <v>30</v>
      </c>
      <c r="D206" s="43">
        <v>1274</v>
      </c>
      <c r="E206" s="44">
        <v>225</v>
      </c>
    </row>
    <row r="207" spans="1:5" x14ac:dyDescent="0.25">
      <c r="A207" s="38" t="s">
        <v>43</v>
      </c>
      <c r="B207" s="39" t="s">
        <v>22</v>
      </c>
      <c r="C207" s="39" t="s">
        <v>10</v>
      </c>
      <c r="D207" s="40">
        <v>1526</v>
      </c>
      <c r="E207" s="45">
        <v>105</v>
      </c>
    </row>
    <row r="208" spans="1:5" x14ac:dyDescent="0.25">
      <c r="A208" s="41" t="s">
        <v>8</v>
      </c>
      <c r="B208" s="42" t="s">
        <v>27</v>
      </c>
      <c r="C208" s="42" t="s">
        <v>54</v>
      </c>
      <c r="D208" s="43">
        <v>3101</v>
      </c>
      <c r="E208" s="44">
        <v>225</v>
      </c>
    </row>
    <row r="209" spans="1:5" x14ac:dyDescent="0.25">
      <c r="A209" s="38" t="s">
        <v>46</v>
      </c>
      <c r="B209" s="39" t="s">
        <v>9</v>
      </c>
      <c r="C209" s="39" t="s">
        <v>17</v>
      </c>
      <c r="D209" s="40">
        <v>1057</v>
      </c>
      <c r="E209" s="45">
        <v>54</v>
      </c>
    </row>
    <row r="210" spans="1:5" x14ac:dyDescent="0.25">
      <c r="A210" s="41" t="s">
        <v>40</v>
      </c>
      <c r="B210" s="42" t="s">
        <v>9</v>
      </c>
      <c r="C210" s="42" t="s">
        <v>51</v>
      </c>
      <c r="D210" s="43">
        <v>5306</v>
      </c>
      <c r="E210" s="44">
        <v>0</v>
      </c>
    </row>
    <row r="211" spans="1:5" x14ac:dyDescent="0.25">
      <c r="A211" s="38" t="s">
        <v>43</v>
      </c>
      <c r="B211" s="39" t="s">
        <v>27</v>
      </c>
      <c r="C211" s="39" t="s">
        <v>49</v>
      </c>
      <c r="D211" s="40">
        <v>4018</v>
      </c>
      <c r="E211" s="45">
        <v>171</v>
      </c>
    </row>
    <row r="212" spans="1:5" x14ac:dyDescent="0.25">
      <c r="A212" s="41" t="s">
        <v>18</v>
      </c>
      <c r="B212" s="42" t="s">
        <v>50</v>
      </c>
      <c r="C212" s="42" t="s">
        <v>30</v>
      </c>
      <c r="D212" s="43">
        <v>938</v>
      </c>
      <c r="E212" s="44">
        <v>189</v>
      </c>
    </row>
    <row r="213" spans="1:5" x14ac:dyDescent="0.25">
      <c r="A213" s="38" t="s">
        <v>40</v>
      </c>
      <c r="B213" s="39" t="s">
        <v>34</v>
      </c>
      <c r="C213" s="39" t="s">
        <v>23</v>
      </c>
      <c r="D213" s="40">
        <v>1778</v>
      </c>
      <c r="E213" s="45">
        <v>270</v>
      </c>
    </row>
    <row r="214" spans="1:5" x14ac:dyDescent="0.25">
      <c r="A214" s="41" t="s">
        <v>26</v>
      </c>
      <c r="B214" s="42" t="s">
        <v>27</v>
      </c>
      <c r="C214" s="42" t="s">
        <v>10</v>
      </c>
      <c r="D214" s="43">
        <v>1638</v>
      </c>
      <c r="E214" s="44">
        <v>63</v>
      </c>
    </row>
    <row r="215" spans="1:5" x14ac:dyDescent="0.25">
      <c r="A215" s="38" t="s">
        <v>21</v>
      </c>
      <c r="B215" s="39" t="s">
        <v>34</v>
      </c>
      <c r="C215" s="39" t="s">
        <v>28</v>
      </c>
      <c r="D215" s="40">
        <v>154</v>
      </c>
      <c r="E215" s="45">
        <v>21</v>
      </c>
    </row>
    <row r="216" spans="1:5" x14ac:dyDescent="0.25">
      <c r="A216" s="41" t="s">
        <v>40</v>
      </c>
      <c r="B216" s="42" t="s">
        <v>9</v>
      </c>
      <c r="C216" s="42" t="s">
        <v>37</v>
      </c>
      <c r="D216" s="43">
        <v>9835</v>
      </c>
      <c r="E216" s="44">
        <v>207</v>
      </c>
    </row>
    <row r="217" spans="1:5" x14ac:dyDescent="0.25">
      <c r="A217" s="38" t="s">
        <v>18</v>
      </c>
      <c r="B217" s="39" t="s">
        <v>9</v>
      </c>
      <c r="C217" s="39" t="s">
        <v>42</v>
      </c>
      <c r="D217" s="40">
        <v>7273</v>
      </c>
      <c r="E217" s="45">
        <v>96</v>
      </c>
    </row>
    <row r="218" spans="1:5" x14ac:dyDescent="0.25">
      <c r="A218" s="41" t="s">
        <v>43</v>
      </c>
      <c r="B218" s="42" t="s">
        <v>27</v>
      </c>
      <c r="C218" s="42" t="s">
        <v>37</v>
      </c>
      <c r="D218" s="43">
        <v>6909</v>
      </c>
      <c r="E218" s="44">
        <v>81</v>
      </c>
    </row>
    <row r="219" spans="1:5" x14ac:dyDescent="0.25">
      <c r="A219" s="38" t="s">
        <v>18</v>
      </c>
      <c r="B219" s="39" t="s">
        <v>27</v>
      </c>
      <c r="C219" s="39" t="s">
        <v>49</v>
      </c>
      <c r="D219" s="40">
        <v>3920</v>
      </c>
      <c r="E219" s="45">
        <v>306</v>
      </c>
    </row>
    <row r="220" spans="1:5" x14ac:dyDescent="0.25">
      <c r="A220" s="41" t="s">
        <v>55</v>
      </c>
      <c r="B220" s="42" t="s">
        <v>27</v>
      </c>
      <c r="C220" s="42" t="s">
        <v>45</v>
      </c>
      <c r="D220" s="43">
        <v>4858</v>
      </c>
      <c r="E220" s="44">
        <v>279</v>
      </c>
    </row>
    <row r="221" spans="1:5" x14ac:dyDescent="0.25">
      <c r="A221" s="38" t="s">
        <v>46</v>
      </c>
      <c r="B221" s="39" t="s">
        <v>34</v>
      </c>
      <c r="C221" s="39" t="s">
        <v>19</v>
      </c>
      <c r="D221" s="40">
        <v>3549</v>
      </c>
      <c r="E221" s="45">
        <v>3</v>
      </c>
    </row>
    <row r="222" spans="1:5" x14ac:dyDescent="0.25">
      <c r="A222" s="41" t="s">
        <v>40</v>
      </c>
      <c r="B222" s="42" t="s">
        <v>27</v>
      </c>
      <c r="C222" s="42" t="s">
        <v>53</v>
      </c>
      <c r="D222" s="43">
        <v>966</v>
      </c>
      <c r="E222" s="44">
        <v>198</v>
      </c>
    </row>
    <row r="223" spans="1:5" x14ac:dyDescent="0.25">
      <c r="A223" s="38" t="s">
        <v>43</v>
      </c>
      <c r="B223" s="39" t="s">
        <v>27</v>
      </c>
      <c r="C223" s="39" t="s">
        <v>23</v>
      </c>
      <c r="D223" s="40">
        <v>385</v>
      </c>
      <c r="E223" s="45">
        <v>249</v>
      </c>
    </row>
    <row r="224" spans="1:5" x14ac:dyDescent="0.25">
      <c r="A224" s="41" t="s">
        <v>26</v>
      </c>
      <c r="B224" s="42" t="s">
        <v>50</v>
      </c>
      <c r="C224" s="42" t="s">
        <v>30</v>
      </c>
      <c r="D224" s="43">
        <v>2219</v>
      </c>
      <c r="E224" s="44">
        <v>75</v>
      </c>
    </row>
    <row r="225" spans="1:5" x14ac:dyDescent="0.25">
      <c r="A225" s="38" t="s">
        <v>18</v>
      </c>
      <c r="B225" s="39" t="s">
        <v>22</v>
      </c>
      <c r="C225" s="39" t="s">
        <v>15</v>
      </c>
      <c r="D225" s="40">
        <v>2954</v>
      </c>
      <c r="E225" s="45">
        <v>189</v>
      </c>
    </row>
    <row r="226" spans="1:5" x14ac:dyDescent="0.25">
      <c r="A226" s="41" t="s">
        <v>40</v>
      </c>
      <c r="B226" s="42" t="s">
        <v>22</v>
      </c>
      <c r="C226" s="42" t="s">
        <v>15</v>
      </c>
      <c r="D226" s="43">
        <v>280</v>
      </c>
      <c r="E226" s="44">
        <v>87</v>
      </c>
    </row>
    <row r="227" spans="1:5" x14ac:dyDescent="0.25">
      <c r="A227" s="38" t="s">
        <v>21</v>
      </c>
      <c r="B227" s="39" t="s">
        <v>22</v>
      </c>
      <c r="C227" s="39" t="s">
        <v>10</v>
      </c>
      <c r="D227" s="40">
        <v>6118</v>
      </c>
      <c r="E227" s="45">
        <v>174</v>
      </c>
    </row>
    <row r="228" spans="1:5" x14ac:dyDescent="0.25">
      <c r="A228" s="41" t="s">
        <v>46</v>
      </c>
      <c r="B228" s="42" t="s">
        <v>27</v>
      </c>
      <c r="C228" s="42" t="s">
        <v>25</v>
      </c>
      <c r="D228" s="43">
        <v>4802</v>
      </c>
      <c r="E228" s="44">
        <v>36</v>
      </c>
    </row>
    <row r="229" spans="1:5" x14ac:dyDescent="0.25">
      <c r="A229" s="38" t="s">
        <v>18</v>
      </c>
      <c r="B229" s="39" t="s">
        <v>34</v>
      </c>
      <c r="C229" s="39" t="s">
        <v>49</v>
      </c>
      <c r="D229" s="40">
        <v>4137</v>
      </c>
      <c r="E229" s="45">
        <v>60</v>
      </c>
    </row>
    <row r="230" spans="1:5" x14ac:dyDescent="0.25">
      <c r="A230" s="41" t="s">
        <v>47</v>
      </c>
      <c r="B230" s="42" t="s">
        <v>14</v>
      </c>
      <c r="C230" s="42" t="s">
        <v>48</v>
      </c>
      <c r="D230" s="43">
        <v>2023</v>
      </c>
      <c r="E230" s="44">
        <v>78</v>
      </c>
    </row>
    <row r="231" spans="1:5" x14ac:dyDescent="0.25">
      <c r="A231" s="38" t="s">
        <v>18</v>
      </c>
      <c r="B231" s="39" t="s">
        <v>22</v>
      </c>
      <c r="C231" s="39" t="s">
        <v>10</v>
      </c>
      <c r="D231" s="40">
        <v>9051</v>
      </c>
      <c r="E231" s="45">
        <v>57</v>
      </c>
    </row>
    <row r="232" spans="1:5" x14ac:dyDescent="0.25">
      <c r="A232" s="41" t="s">
        <v>18</v>
      </c>
      <c r="B232" s="42" t="s">
        <v>9</v>
      </c>
      <c r="C232" s="42" t="s">
        <v>54</v>
      </c>
      <c r="D232" s="43">
        <v>2919</v>
      </c>
      <c r="E232" s="44">
        <v>45</v>
      </c>
    </row>
    <row r="233" spans="1:5" x14ac:dyDescent="0.25">
      <c r="A233" s="38" t="s">
        <v>21</v>
      </c>
      <c r="B233" s="39" t="s">
        <v>34</v>
      </c>
      <c r="C233" s="39" t="s">
        <v>37</v>
      </c>
      <c r="D233" s="40">
        <v>5915</v>
      </c>
      <c r="E233" s="45">
        <v>3</v>
      </c>
    </row>
    <row r="234" spans="1:5" x14ac:dyDescent="0.25">
      <c r="A234" s="41" t="s">
        <v>55</v>
      </c>
      <c r="B234" s="42" t="s">
        <v>14</v>
      </c>
      <c r="C234" s="42" t="s">
        <v>25</v>
      </c>
      <c r="D234" s="43">
        <v>2562</v>
      </c>
      <c r="E234" s="44">
        <v>6</v>
      </c>
    </row>
    <row r="235" spans="1:5" x14ac:dyDescent="0.25">
      <c r="A235" s="38" t="s">
        <v>43</v>
      </c>
      <c r="B235" s="39" t="s">
        <v>9</v>
      </c>
      <c r="C235" s="39" t="s">
        <v>28</v>
      </c>
      <c r="D235" s="40">
        <v>8813</v>
      </c>
      <c r="E235" s="45">
        <v>21</v>
      </c>
    </row>
    <row r="236" spans="1:5" x14ac:dyDescent="0.25">
      <c r="A236" s="41" t="s">
        <v>43</v>
      </c>
      <c r="B236" s="42" t="s">
        <v>22</v>
      </c>
      <c r="C236" s="42" t="s">
        <v>23</v>
      </c>
      <c r="D236" s="43">
        <v>6111</v>
      </c>
      <c r="E236" s="44">
        <v>3</v>
      </c>
    </row>
    <row r="237" spans="1:5" x14ac:dyDescent="0.25">
      <c r="A237" s="38" t="s">
        <v>13</v>
      </c>
      <c r="B237" s="39" t="s">
        <v>50</v>
      </c>
      <c r="C237" s="39" t="s">
        <v>35</v>
      </c>
      <c r="D237" s="40">
        <v>3507</v>
      </c>
      <c r="E237" s="45">
        <v>288</v>
      </c>
    </row>
    <row r="238" spans="1:5" x14ac:dyDescent="0.25">
      <c r="A238" s="41" t="s">
        <v>26</v>
      </c>
      <c r="B238" s="42" t="s">
        <v>22</v>
      </c>
      <c r="C238" s="42" t="s">
        <v>12</v>
      </c>
      <c r="D238" s="43">
        <v>4319</v>
      </c>
      <c r="E238" s="44">
        <v>30</v>
      </c>
    </row>
    <row r="239" spans="1:5" x14ac:dyDescent="0.25">
      <c r="A239" s="38" t="s">
        <v>8</v>
      </c>
      <c r="B239" s="39" t="s">
        <v>34</v>
      </c>
      <c r="C239" s="39" t="s">
        <v>51</v>
      </c>
      <c r="D239" s="40">
        <v>609</v>
      </c>
      <c r="E239" s="45">
        <v>87</v>
      </c>
    </row>
    <row r="240" spans="1:5" x14ac:dyDescent="0.25">
      <c r="A240" s="41" t="s">
        <v>8</v>
      </c>
      <c r="B240" s="42" t="s">
        <v>27</v>
      </c>
      <c r="C240" s="42" t="s">
        <v>53</v>
      </c>
      <c r="D240" s="43">
        <v>6370</v>
      </c>
      <c r="E240" s="44">
        <v>30</v>
      </c>
    </row>
    <row r="241" spans="1:5" x14ac:dyDescent="0.25">
      <c r="A241" s="38" t="s">
        <v>43</v>
      </c>
      <c r="B241" s="39" t="s">
        <v>34</v>
      </c>
      <c r="C241" s="39" t="s">
        <v>39</v>
      </c>
      <c r="D241" s="40">
        <v>5474</v>
      </c>
      <c r="E241" s="45">
        <v>168</v>
      </c>
    </row>
    <row r="242" spans="1:5" x14ac:dyDescent="0.25">
      <c r="A242" s="41" t="s">
        <v>8</v>
      </c>
      <c r="B242" s="42" t="s">
        <v>22</v>
      </c>
      <c r="C242" s="42" t="s">
        <v>53</v>
      </c>
      <c r="D242" s="43">
        <v>3164</v>
      </c>
      <c r="E242" s="44">
        <v>306</v>
      </c>
    </row>
    <row r="243" spans="1:5" x14ac:dyDescent="0.25">
      <c r="A243" s="38" t="s">
        <v>26</v>
      </c>
      <c r="B243" s="39" t="s">
        <v>14</v>
      </c>
      <c r="C243" s="39" t="s">
        <v>19</v>
      </c>
      <c r="D243" s="40">
        <v>1302</v>
      </c>
      <c r="E243" s="45">
        <v>402</v>
      </c>
    </row>
    <row r="244" spans="1:5" x14ac:dyDescent="0.25">
      <c r="A244" s="41" t="s">
        <v>47</v>
      </c>
      <c r="B244" s="42" t="s">
        <v>9</v>
      </c>
      <c r="C244" s="42" t="s">
        <v>54</v>
      </c>
      <c r="D244" s="43">
        <v>7308</v>
      </c>
      <c r="E244" s="44">
        <v>327</v>
      </c>
    </row>
    <row r="245" spans="1:5" x14ac:dyDescent="0.25">
      <c r="A245" s="38" t="s">
        <v>8</v>
      </c>
      <c r="B245" s="39" t="s">
        <v>9</v>
      </c>
      <c r="C245" s="39" t="s">
        <v>53</v>
      </c>
      <c r="D245" s="40">
        <v>6132</v>
      </c>
      <c r="E245" s="45">
        <v>93</v>
      </c>
    </row>
    <row r="246" spans="1:5" x14ac:dyDescent="0.25">
      <c r="A246" s="41" t="s">
        <v>55</v>
      </c>
      <c r="B246" s="42" t="s">
        <v>14</v>
      </c>
      <c r="C246" s="42" t="s">
        <v>17</v>
      </c>
      <c r="D246" s="43">
        <v>3472</v>
      </c>
      <c r="E246" s="44">
        <v>96</v>
      </c>
    </row>
    <row r="247" spans="1:5" x14ac:dyDescent="0.25">
      <c r="A247" s="38" t="s">
        <v>13</v>
      </c>
      <c r="B247" s="39" t="s">
        <v>27</v>
      </c>
      <c r="C247" s="39" t="s">
        <v>23</v>
      </c>
      <c r="D247" s="40">
        <v>9660</v>
      </c>
      <c r="E247" s="45">
        <v>27</v>
      </c>
    </row>
    <row r="248" spans="1:5" x14ac:dyDescent="0.25">
      <c r="A248" s="41" t="s">
        <v>18</v>
      </c>
      <c r="B248" s="42" t="s">
        <v>34</v>
      </c>
      <c r="C248" s="42" t="s">
        <v>51</v>
      </c>
      <c r="D248" s="43">
        <v>2436</v>
      </c>
      <c r="E248" s="44">
        <v>99</v>
      </c>
    </row>
    <row r="249" spans="1:5" x14ac:dyDescent="0.25">
      <c r="A249" s="38" t="s">
        <v>18</v>
      </c>
      <c r="B249" s="39" t="s">
        <v>34</v>
      </c>
      <c r="C249" s="39" t="s">
        <v>31</v>
      </c>
      <c r="D249" s="40">
        <v>9506</v>
      </c>
      <c r="E249" s="45">
        <v>87</v>
      </c>
    </row>
    <row r="250" spans="1:5" x14ac:dyDescent="0.25">
      <c r="A250" s="41" t="s">
        <v>55</v>
      </c>
      <c r="B250" s="42" t="s">
        <v>9</v>
      </c>
      <c r="C250" s="42" t="s">
        <v>45</v>
      </c>
      <c r="D250" s="43">
        <v>245</v>
      </c>
      <c r="E250" s="44">
        <v>288</v>
      </c>
    </row>
    <row r="251" spans="1:5" x14ac:dyDescent="0.25">
      <c r="A251" s="38" t="s">
        <v>13</v>
      </c>
      <c r="B251" s="39" t="s">
        <v>14</v>
      </c>
      <c r="C251" s="39" t="s">
        <v>42</v>
      </c>
      <c r="D251" s="40">
        <v>2702</v>
      </c>
      <c r="E251" s="45">
        <v>363</v>
      </c>
    </row>
    <row r="252" spans="1:5" x14ac:dyDescent="0.25">
      <c r="A252" s="41" t="s">
        <v>55</v>
      </c>
      <c r="B252" s="42" t="s">
        <v>50</v>
      </c>
      <c r="C252" s="42" t="s">
        <v>33</v>
      </c>
      <c r="D252" s="43">
        <v>700</v>
      </c>
      <c r="E252" s="44">
        <v>87</v>
      </c>
    </row>
    <row r="253" spans="1:5" x14ac:dyDescent="0.25">
      <c r="A253" s="38" t="s">
        <v>26</v>
      </c>
      <c r="B253" s="39" t="s">
        <v>50</v>
      </c>
      <c r="C253" s="39" t="s">
        <v>33</v>
      </c>
      <c r="D253" s="40">
        <v>3759</v>
      </c>
      <c r="E253" s="45">
        <v>150</v>
      </c>
    </row>
    <row r="254" spans="1:5" x14ac:dyDescent="0.25">
      <c r="A254" s="41" t="s">
        <v>46</v>
      </c>
      <c r="B254" s="42" t="s">
        <v>14</v>
      </c>
      <c r="C254" s="42" t="s">
        <v>33</v>
      </c>
      <c r="D254" s="43">
        <v>1589</v>
      </c>
      <c r="E254" s="44">
        <v>303</v>
      </c>
    </row>
    <row r="255" spans="1:5" x14ac:dyDescent="0.25">
      <c r="A255" s="38" t="s">
        <v>40</v>
      </c>
      <c r="B255" s="39" t="s">
        <v>14</v>
      </c>
      <c r="C255" s="39" t="s">
        <v>54</v>
      </c>
      <c r="D255" s="40">
        <v>5194</v>
      </c>
      <c r="E255" s="45">
        <v>288</v>
      </c>
    </row>
    <row r="256" spans="1:5" x14ac:dyDescent="0.25">
      <c r="A256" s="41" t="s">
        <v>55</v>
      </c>
      <c r="B256" s="42" t="s">
        <v>22</v>
      </c>
      <c r="C256" s="42" t="s">
        <v>12</v>
      </c>
      <c r="D256" s="43">
        <v>945</v>
      </c>
      <c r="E256" s="44">
        <v>75</v>
      </c>
    </row>
    <row r="257" spans="1:5" x14ac:dyDescent="0.25">
      <c r="A257" s="38" t="s">
        <v>8</v>
      </c>
      <c r="B257" s="39" t="s">
        <v>34</v>
      </c>
      <c r="C257" s="39" t="s">
        <v>35</v>
      </c>
      <c r="D257" s="40">
        <v>1988</v>
      </c>
      <c r="E257" s="45">
        <v>39</v>
      </c>
    </row>
    <row r="258" spans="1:5" x14ac:dyDescent="0.25">
      <c r="A258" s="41" t="s">
        <v>26</v>
      </c>
      <c r="B258" s="42" t="s">
        <v>50</v>
      </c>
      <c r="C258" s="42" t="s">
        <v>15</v>
      </c>
      <c r="D258" s="43">
        <v>6734</v>
      </c>
      <c r="E258" s="44">
        <v>123</v>
      </c>
    </row>
    <row r="259" spans="1:5" x14ac:dyDescent="0.25">
      <c r="A259" s="38" t="s">
        <v>8</v>
      </c>
      <c r="B259" s="39" t="s">
        <v>22</v>
      </c>
      <c r="C259" s="39" t="s">
        <v>19</v>
      </c>
      <c r="D259" s="40">
        <v>217</v>
      </c>
      <c r="E259" s="45">
        <v>36</v>
      </c>
    </row>
    <row r="260" spans="1:5" x14ac:dyDescent="0.25">
      <c r="A260" s="41" t="s">
        <v>43</v>
      </c>
      <c r="B260" s="42" t="s">
        <v>50</v>
      </c>
      <c r="C260" s="42" t="s">
        <v>37</v>
      </c>
      <c r="D260" s="43">
        <v>6279</v>
      </c>
      <c r="E260" s="44">
        <v>237</v>
      </c>
    </row>
    <row r="261" spans="1:5" x14ac:dyDescent="0.25">
      <c r="A261" s="38" t="s">
        <v>8</v>
      </c>
      <c r="B261" s="39" t="s">
        <v>22</v>
      </c>
      <c r="C261" s="39" t="s">
        <v>12</v>
      </c>
      <c r="D261" s="40">
        <v>4424</v>
      </c>
      <c r="E261" s="45">
        <v>201</v>
      </c>
    </row>
    <row r="262" spans="1:5" x14ac:dyDescent="0.25">
      <c r="A262" s="41" t="s">
        <v>46</v>
      </c>
      <c r="B262" s="42" t="s">
        <v>22</v>
      </c>
      <c r="C262" s="42" t="s">
        <v>33</v>
      </c>
      <c r="D262" s="43">
        <v>189</v>
      </c>
      <c r="E262" s="44">
        <v>48</v>
      </c>
    </row>
    <row r="263" spans="1:5" x14ac:dyDescent="0.25">
      <c r="A263" s="38" t="s">
        <v>43</v>
      </c>
      <c r="B263" s="39" t="s">
        <v>14</v>
      </c>
      <c r="C263" s="39" t="s">
        <v>37</v>
      </c>
      <c r="D263" s="40">
        <v>490</v>
      </c>
      <c r="E263" s="45">
        <v>84</v>
      </c>
    </row>
    <row r="264" spans="1:5" x14ac:dyDescent="0.25">
      <c r="A264" s="41" t="s">
        <v>13</v>
      </c>
      <c r="B264" s="42" t="s">
        <v>9</v>
      </c>
      <c r="C264" s="42" t="s">
        <v>45</v>
      </c>
      <c r="D264" s="43">
        <v>434</v>
      </c>
      <c r="E264" s="44">
        <v>87</v>
      </c>
    </row>
    <row r="265" spans="1:5" x14ac:dyDescent="0.25">
      <c r="A265" s="38" t="s">
        <v>40</v>
      </c>
      <c r="B265" s="39" t="s">
        <v>34</v>
      </c>
      <c r="C265" s="39" t="s">
        <v>10</v>
      </c>
      <c r="D265" s="40">
        <v>10129</v>
      </c>
      <c r="E265" s="45">
        <v>312</v>
      </c>
    </row>
    <row r="266" spans="1:5" x14ac:dyDescent="0.25">
      <c r="A266" s="41" t="s">
        <v>47</v>
      </c>
      <c r="B266" s="42" t="s">
        <v>27</v>
      </c>
      <c r="C266" s="42" t="s">
        <v>54</v>
      </c>
      <c r="D266" s="43">
        <v>1652</v>
      </c>
      <c r="E266" s="44">
        <v>102</v>
      </c>
    </row>
    <row r="267" spans="1:5" x14ac:dyDescent="0.25">
      <c r="A267" s="38" t="s">
        <v>13</v>
      </c>
      <c r="B267" s="39" t="s">
        <v>34</v>
      </c>
      <c r="C267" s="39" t="s">
        <v>45</v>
      </c>
      <c r="D267" s="40">
        <v>6433</v>
      </c>
      <c r="E267" s="45">
        <v>78</v>
      </c>
    </row>
    <row r="268" spans="1:5" x14ac:dyDescent="0.25">
      <c r="A268" s="41" t="s">
        <v>47</v>
      </c>
      <c r="B268" s="42" t="s">
        <v>50</v>
      </c>
      <c r="C268" s="42" t="s">
        <v>48</v>
      </c>
      <c r="D268" s="43">
        <v>2212</v>
      </c>
      <c r="E268" s="44">
        <v>117</v>
      </c>
    </row>
    <row r="269" spans="1:5" x14ac:dyDescent="0.25">
      <c r="A269" s="38" t="s">
        <v>21</v>
      </c>
      <c r="B269" s="39" t="s">
        <v>14</v>
      </c>
      <c r="C269" s="39" t="s">
        <v>39</v>
      </c>
      <c r="D269" s="40">
        <v>609</v>
      </c>
      <c r="E269" s="45">
        <v>99</v>
      </c>
    </row>
    <row r="270" spans="1:5" x14ac:dyDescent="0.25">
      <c r="A270" s="41" t="s">
        <v>8</v>
      </c>
      <c r="B270" s="42" t="s">
        <v>14</v>
      </c>
      <c r="C270" s="42" t="s">
        <v>49</v>
      </c>
      <c r="D270" s="43">
        <v>1638</v>
      </c>
      <c r="E270" s="44">
        <v>48</v>
      </c>
    </row>
    <row r="271" spans="1:5" x14ac:dyDescent="0.25">
      <c r="A271" s="38" t="s">
        <v>40</v>
      </c>
      <c r="B271" s="39" t="s">
        <v>50</v>
      </c>
      <c r="C271" s="39" t="s">
        <v>25</v>
      </c>
      <c r="D271" s="40">
        <v>3829</v>
      </c>
      <c r="E271" s="45">
        <v>24</v>
      </c>
    </row>
    <row r="272" spans="1:5" x14ac:dyDescent="0.25">
      <c r="A272" s="41" t="s">
        <v>8</v>
      </c>
      <c r="B272" s="42" t="s">
        <v>27</v>
      </c>
      <c r="C272" s="42" t="s">
        <v>25</v>
      </c>
      <c r="D272" s="43">
        <v>5775</v>
      </c>
      <c r="E272" s="44">
        <v>42</v>
      </c>
    </row>
    <row r="273" spans="1:5" x14ac:dyDescent="0.25">
      <c r="A273" s="38" t="s">
        <v>26</v>
      </c>
      <c r="B273" s="39" t="s">
        <v>14</v>
      </c>
      <c r="C273" s="39" t="s">
        <v>42</v>
      </c>
      <c r="D273" s="40">
        <v>1071</v>
      </c>
      <c r="E273" s="45">
        <v>270</v>
      </c>
    </row>
    <row r="274" spans="1:5" x14ac:dyDescent="0.25">
      <c r="A274" s="41" t="s">
        <v>13</v>
      </c>
      <c r="B274" s="42" t="s">
        <v>22</v>
      </c>
      <c r="C274" s="42" t="s">
        <v>48</v>
      </c>
      <c r="D274" s="43">
        <v>5019</v>
      </c>
      <c r="E274" s="44">
        <v>150</v>
      </c>
    </row>
    <row r="275" spans="1:5" x14ac:dyDescent="0.25">
      <c r="A275" s="38" t="s">
        <v>46</v>
      </c>
      <c r="B275" s="39" t="s">
        <v>9</v>
      </c>
      <c r="C275" s="39" t="s">
        <v>25</v>
      </c>
      <c r="D275" s="40">
        <v>2863</v>
      </c>
      <c r="E275" s="45">
        <v>42</v>
      </c>
    </row>
    <row r="276" spans="1:5" x14ac:dyDescent="0.25">
      <c r="A276" s="41" t="s">
        <v>8</v>
      </c>
      <c r="B276" s="42" t="s">
        <v>14</v>
      </c>
      <c r="C276" s="42" t="s">
        <v>52</v>
      </c>
      <c r="D276" s="43">
        <v>1617</v>
      </c>
      <c r="E276" s="44">
        <v>126</v>
      </c>
    </row>
    <row r="277" spans="1:5" x14ac:dyDescent="0.25">
      <c r="A277" s="38" t="s">
        <v>26</v>
      </c>
      <c r="B277" s="39" t="s">
        <v>9</v>
      </c>
      <c r="C277" s="39" t="s">
        <v>51</v>
      </c>
      <c r="D277" s="40">
        <v>6818</v>
      </c>
      <c r="E277" s="45">
        <v>6</v>
      </c>
    </row>
    <row r="278" spans="1:5" x14ac:dyDescent="0.25">
      <c r="A278" s="41" t="s">
        <v>47</v>
      </c>
      <c r="B278" s="42" t="s">
        <v>14</v>
      </c>
      <c r="C278" s="42" t="s">
        <v>25</v>
      </c>
      <c r="D278" s="43">
        <v>6657</v>
      </c>
      <c r="E278" s="44">
        <v>276</v>
      </c>
    </row>
    <row r="279" spans="1:5" x14ac:dyDescent="0.25">
      <c r="A279" s="38" t="s">
        <v>47</v>
      </c>
      <c r="B279" s="39" t="s">
        <v>50</v>
      </c>
      <c r="C279" s="39" t="s">
        <v>33</v>
      </c>
      <c r="D279" s="40">
        <v>2919</v>
      </c>
      <c r="E279" s="45">
        <v>93</v>
      </c>
    </row>
    <row r="280" spans="1:5" x14ac:dyDescent="0.25">
      <c r="A280" s="41" t="s">
        <v>46</v>
      </c>
      <c r="B280" s="42" t="s">
        <v>22</v>
      </c>
      <c r="C280" s="42" t="s">
        <v>35</v>
      </c>
      <c r="D280" s="43">
        <v>3094</v>
      </c>
      <c r="E280" s="44">
        <v>246</v>
      </c>
    </row>
    <row r="281" spans="1:5" x14ac:dyDescent="0.25">
      <c r="A281" s="38" t="s">
        <v>26</v>
      </c>
      <c r="B281" s="39" t="s">
        <v>27</v>
      </c>
      <c r="C281" s="39" t="s">
        <v>49</v>
      </c>
      <c r="D281" s="40">
        <v>2989</v>
      </c>
      <c r="E281" s="45">
        <v>3</v>
      </c>
    </row>
    <row r="282" spans="1:5" x14ac:dyDescent="0.25">
      <c r="A282" s="41" t="s">
        <v>13</v>
      </c>
      <c r="B282" s="42" t="s">
        <v>34</v>
      </c>
      <c r="C282" s="42" t="s">
        <v>53</v>
      </c>
      <c r="D282" s="43">
        <v>2268</v>
      </c>
      <c r="E282" s="44">
        <v>63</v>
      </c>
    </row>
    <row r="283" spans="1:5" x14ac:dyDescent="0.25">
      <c r="A283" s="38" t="s">
        <v>43</v>
      </c>
      <c r="B283" s="39" t="s">
        <v>14</v>
      </c>
      <c r="C283" s="39" t="s">
        <v>35</v>
      </c>
      <c r="D283" s="40">
        <v>4753</v>
      </c>
      <c r="E283" s="45">
        <v>246</v>
      </c>
    </row>
    <row r="284" spans="1:5" x14ac:dyDescent="0.25">
      <c r="A284" s="41" t="s">
        <v>46</v>
      </c>
      <c r="B284" s="42" t="s">
        <v>50</v>
      </c>
      <c r="C284" s="42" t="s">
        <v>39</v>
      </c>
      <c r="D284" s="43">
        <v>7511</v>
      </c>
      <c r="E284" s="44">
        <v>120</v>
      </c>
    </row>
    <row r="285" spans="1:5" x14ac:dyDescent="0.25">
      <c r="A285" s="38" t="s">
        <v>46</v>
      </c>
      <c r="B285" s="39" t="s">
        <v>34</v>
      </c>
      <c r="C285" s="39" t="s">
        <v>35</v>
      </c>
      <c r="D285" s="40">
        <v>4326</v>
      </c>
      <c r="E285" s="45">
        <v>348</v>
      </c>
    </row>
    <row r="286" spans="1:5" x14ac:dyDescent="0.25">
      <c r="A286" s="41" t="s">
        <v>21</v>
      </c>
      <c r="B286" s="42" t="s">
        <v>50</v>
      </c>
      <c r="C286" s="42" t="s">
        <v>48</v>
      </c>
      <c r="D286" s="43">
        <v>4935</v>
      </c>
      <c r="E286" s="44">
        <v>126</v>
      </c>
    </row>
    <row r="287" spans="1:5" x14ac:dyDescent="0.25">
      <c r="A287" s="38" t="s">
        <v>26</v>
      </c>
      <c r="B287" s="39" t="s">
        <v>14</v>
      </c>
      <c r="C287" s="39" t="s">
        <v>10</v>
      </c>
      <c r="D287" s="40">
        <v>4781</v>
      </c>
      <c r="E287" s="45">
        <v>123</v>
      </c>
    </row>
    <row r="288" spans="1:5" x14ac:dyDescent="0.25">
      <c r="A288" s="41" t="s">
        <v>43</v>
      </c>
      <c r="B288" s="42" t="s">
        <v>34</v>
      </c>
      <c r="C288" s="42" t="s">
        <v>28</v>
      </c>
      <c r="D288" s="43">
        <v>7483</v>
      </c>
      <c r="E288" s="44">
        <v>45</v>
      </c>
    </row>
    <row r="289" spans="1:5" x14ac:dyDescent="0.25">
      <c r="A289" s="38" t="s">
        <v>55</v>
      </c>
      <c r="B289" s="39" t="s">
        <v>34</v>
      </c>
      <c r="C289" s="39" t="s">
        <v>19</v>
      </c>
      <c r="D289" s="40">
        <v>6860</v>
      </c>
      <c r="E289" s="45">
        <v>126</v>
      </c>
    </row>
    <row r="290" spans="1:5" x14ac:dyDescent="0.25">
      <c r="A290" s="41" t="s">
        <v>8</v>
      </c>
      <c r="B290" s="42" t="s">
        <v>9</v>
      </c>
      <c r="C290" s="42" t="s">
        <v>52</v>
      </c>
      <c r="D290" s="43">
        <v>9002</v>
      </c>
      <c r="E290" s="44">
        <v>72</v>
      </c>
    </row>
    <row r="291" spans="1:5" x14ac:dyDescent="0.25">
      <c r="A291" s="38" t="s">
        <v>26</v>
      </c>
      <c r="B291" s="39" t="s">
        <v>22</v>
      </c>
      <c r="C291" s="39" t="s">
        <v>52</v>
      </c>
      <c r="D291" s="40">
        <v>1400</v>
      </c>
      <c r="E291" s="45">
        <v>135</v>
      </c>
    </row>
    <row r="292" spans="1:5" x14ac:dyDescent="0.25">
      <c r="A292" s="41" t="s">
        <v>55</v>
      </c>
      <c r="B292" s="42" t="s">
        <v>50</v>
      </c>
      <c r="C292" s="42" t="s">
        <v>37</v>
      </c>
      <c r="D292" s="43">
        <v>4053</v>
      </c>
      <c r="E292" s="44">
        <v>24</v>
      </c>
    </row>
    <row r="293" spans="1:5" x14ac:dyDescent="0.25">
      <c r="A293" s="38" t="s">
        <v>40</v>
      </c>
      <c r="B293" s="39" t="s">
        <v>22</v>
      </c>
      <c r="C293" s="39" t="s">
        <v>35</v>
      </c>
      <c r="D293" s="40">
        <v>2149</v>
      </c>
      <c r="E293" s="45">
        <v>117</v>
      </c>
    </row>
    <row r="294" spans="1:5" x14ac:dyDescent="0.25">
      <c r="A294" s="41" t="s">
        <v>47</v>
      </c>
      <c r="B294" s="42" t="s">
        <v>27</v>
      </c>
      <c r="C294" s="42" t="s">
        <v>52</v>
      </c>
      <c r="D294" s="43">
        <v>3640</v>
      </c>
      <c r="E294" s="44">
        <v>51</v>
      </c>
    </row>
    <row r="295" spans="1:5" x14ac:dyDescent="0.25">
      <c r="A295" s="38" t="s">
        <v>46</v>
      </c>
      <c r="B295" s="39" t="s">
        <v>27</v>
      </c>
      <c r="C295" s="39" t="s">
        <v>48</v>
      </c>
      <c r="D295" s="40">
        <v>630</v>
      </c>
      <c r="E295" s="45">
        <v>36</v>
      </c>
    </row>
    <row r="296" spans="1:5" x14ac:dyDescent="0.25">
      <c r="A296" s="41" t="s">
        <v>18</v>
      </c>
      <c r="B296" s="42" t="s">
        <v>14</v>
      </c>
      <c r="C296" s="42" t="s">
        <v>53</v>
      </c>
      <c r="D296" s="43">
        <v>2429</v>
      </c>
      <c r="E296" s="44">
        <v>144</v>
      </c>
    </row>
    <row r="297" spans="1:5" x14ac:dyDescent="0.25">
      <c r="A297" s="38" t="s">
        <v>18</v>
      </c>
      <c r="B297" s="39" t="s">
        <v>22</v>
      </c>
      <c r="C297" s="39" t="s">
        <v>28</v>
      </c>
      <c r="D297" s="40">
        <v>2142</v>
      </c>
      <c r="E297" s="45">
        <v>114</v>
      </c>
    </row>
    <row r="298" spans="1:5" x14ac:dyDescent="0.25">
      <c r="A298" s="41" t="s">
        <v>40</v>
      </c>
      <c r="B298" s="42" t="s">
        <v>9</v>
      </c>
      <c r="C298" s="42" t="s">
        <v>10</v>
      </c>
      <c r="D298" s="43">
        <v>6454</v>
      </c>
      <c r="E298" s="44">
        <v>54</v>
      </c>
    </row>
    <row r="299" spans="1:5" x14ac:dyDescent="0.25">
      <c r="A299" s="38" t="s">
        <v>40</v>
      </c>
      <c r="B299" s="39" t="s">
        <v>9</v>
      </c>
      <c r="C299" s="39" t="s">
        <v>30</v>
      </c>
      <c r="D299" s="40">
        <v>4487</v>
      </c>
      <c r="E299" s="45">
        <v>333</v>
      </c>
    </row>
    <row r="300" spans="1:5" x14ac:dyDescent="0.25">
      <c r="A300" s="41" t="s">
        <v>47</v>
      </c>
      <c r="B300" s="42" t="s">
        <v>9</v>
      </c>
      <c r="C300" s="42" t="s">
        <v>19</v>
      </c>
      <c r="D300" s="43">
        <v>938</v>
      </c>
      <c r="E300" s="44">
        <v>366</v>
      </c>
    </row>
    <row r="301" spans="1:5" x14ac:dyDescent="0.25">
      <c r="A301" s="38" t="s">
        <v>47</v>
      </c>
      <c r="B301" s="39" t="s">
        <v>34</v>
      </c>
      <c r="C301" s="39" t="s">
        <v>51</v>
      </c>
      <c r="D301" s="40">
        <v>8841</v>
      </c>
      <c r="E301" s="45">
        <v>303</v>
      </c>
    </row>
    <row r="302" spans="1:5" x14ac:dyDescent="0.25">
      <c r="A302" s="41" t="s">
        <v>46</v>
      </c>
      <c r="B302" s="42" t="s">
        <v>27</v>
      </c>
      <c r="C302" s="42" t="s">
        <v>31</v>
      </c>
      <c r="D302" s="43">
        <v>4018</v>
      </c>
      <c r="E302" s="44">
        <v>126</v>
      </c>
    </row>
    <row r="303" spans="1:5" x14ac:dyDescent="0.25">
      <c r="A303" s="38" t="s">
        <v>21</v>
      </c>
      <c r="B303" s="39" t="s">
        <v>9</v>
      </c>
      <c r="C303" s="39" t="s">
        <v>25</v>
      </c>
      <c r="D303" s="40">
        <v>714</v>
      </c>
      <c r="E303" s="45">
        <v>231</v>
      </c>
    </row>
    <row r="304" spans="1:5" x14ac:dyDescent="0.25">
      <c r="A304" s="41" t="s">
        <v>18</v>
      </c>
      <c r="B304" s="42" t="s">
        <v>34</v>
      </c>
      <c r="C304" s="42" t="s">
        <v>28</v>
      </c>
      <c r="D304" s="43">
        <v>3850</v>
      </c>
      <c r="E304" s="44">
        <v>102</v>
      </c>
    </row>
  </sheetData>
  <autoFilter ref="A4:E4" xr:uid="{1007447C-7D5C-41F9-B4EA-ADBD6B7AA1EE}"/>
  <mergeCells count="1">
    <mergeCell ref="A1:BD3"/>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C6A36-9742-4FF0-BD4F-4B24411553EE}">
  <dimension ref="A1:AV18"/>
  <sheetViews>
    <sheetView workbookViewId="0">
      <selection activeCell="D11" sqref="D11"/>
    </sheetView>
  </sheetViews>
  <sheetFormatPr defaultRowHeight="15" x14ac:dyDescent="0.25"/>
  <cols>
    <col min="1" max="1" width="16.42578125" bestFit="1" customWidth="1"/>
    <col min="2" max="2" width="14.85546875" style="5" bestFit="1" customWidth="1"/>
  </cols>
  <sheetData>
    <row r="1" spans="1:48" x14ac:dyDescent="0.25">
      <c r="A1" s="67" t="s">
        <v>82</v>
      </c>
      <c r="B1" s="66"/>
      <c r="C1" s="66"/>
      <c r="D1" s="66"/>
      <c r="E1" s="66"/>
      <c r="F1" s="66"/>
      <c r="G1" s="66"/>
      <c r="H1" s="66"/>
      <c r="I1" s="66"/>
      <c r="J1" s="66"/>
      <c r="K1" s="66"/>
      <c r="L1" s="66"/>
      <c r="M1" s="66"/>
      <c r="N1" s="66"/>
      <c r="O1" s="66"/>
      <c r="P1" s="66"/>
      <c r="Q1" s="66"/>
      <c r="R1" s="66"/>
      <c r="S1" s="66"/>
      <c r="T1" s="66"/>
      <c r="U1" s="66"/>
      <c r="V1" s="66"/>
      <c r="W1" s="66"/>
      <c r="X1" s="66"/>
      <c r="Y1" s="66"/>
      <c r="Z1" s="66"/>
      <c r="AA1" s="66"/>
      <c r="AB1" s="66"/>
      <c r="AC1" s="66"/>
      <c r="AD1" s="66"/>
      <c r="AE1" s="66"/>
      <c r="AF1" s="66"/>
      <c r="AG1" s="66"/>
      <c r="AH1" s="66"/>
      <c r="AI1" s="66"/>
      <c r="AJ1" s="66"/>
      <c r="AK1" s="66"/>
      <c r="AL1" s="66"/>
      <c r="AM1" s="66"/>
      <c r="AN1" s="66"/>
      <c r="AO1" s="66"/>
      <c r="AP1" s="66"/>
      <c r="AQ1" s="66"/>
      <c r="AR1" s="66"/>
      <c r="AS1" s="66"/>
      <c r="AT1" s="66"/>
      <c r="AU1" s="66"/>
      <c r="AV1" s="66"/>
    </row>
    <row r="2" spans="1:48" x14ac:dyDescent="0.25">
      <c r="A2" s="66"/>
      <c r="B2" s="66"/>
      <c r="C2" s="66"/>
      <c r="D2" s="66"/>
      <c r="E2" s="66"/>
      <c r="F2" s="66"/>
      <c r="G2" s="66"/>
      <c r="H2" s="66"/>
      <c r="I2" s="66"/>
      <c r="J2" s="66"/>
      <c r="K2" s="66"/>
      <c r="L2" s="66"/>
      <c r="M2" s="66"/>
      <c r="N2" s="66"/>
      <c r="O2" s="66"/>
      <c r="P2" s="66"/>
      <c r="Q2" s="66"/>
      <c r="R2" s="66"/>
      <c r="S2" s="66"/>
      <c r="T2" s="66"/>
      <c r="U2" s="66"/>
      <c r="V2" s="66"/>
      <c r="W2" s="66"/>
      <c r="X2" s="66"/>
      <c r="Y2" s="66"/>
      <c r="Z2" s="66"/>
      <c r="AA2" s="66"/>
      <c r="AB2" s="66"/>
      <c r="AC2" s="66"/>
      <c r="AD2" s="66"/>
      <c r="AE2" s="66"/>
      <c r="AF2" s="66"/>
      <c r="AG2" s="66"/>
      <c r="AH2" s="66"/>
      <c r="AI2" s="66"/>
      <c r="AJ2" s="66"/>
      <c r="AK2" s="66"/>
      <c r="AL2" s="66"/>
      <c r="AM2" s="66"/>
      <c r="AN2" s="66"/>
      <c r="AO2" s="66"/>
      <c r="AP2" s="66"/>
      <c r="AQ2" s="66"/>
      <c r="AR2" s="66"/>
      <c r="AS2" s="66"/>
      <c r="AT2" s="66"/>
      <c r="AU2" s="66"/>
      <c r="AV2" s="66"/>
    </row>
    <row r="3" spans="1:48" x14ac:dyDescent="0.25">
      <c r="A3" s="66"/>
      <c r="B3" s="66"/>
      <c r="C3" s="66"/>
      <c r="D3" s="66"/>
      <c r="E3" s="66"/>
      <c r="F3" s="66"/>
      <c r="G3" s="66"/>
      <c r="H3" s="66"/>
      <c r="I3" s="66"/>
      <c r="J3" s="66"/>
      <c r="K3" s="66"/>
      <c r="L3" s="66"/>
      <c r="M3" s="66"/>
      <c r="N3" s="66"/>
      <c r="O3" s="66"/>
      <c r="P3" s="66"/>
      <c r="Q3" s="66"/>
      <c r="R3" s="66"/>
      <c r="S3" s="66"/>
      <c r="T3" s="66"/>
      <c r="U3" s="66"/>
      <c r="V3" s="66"/>
      <c r="W3" s="66"/>
      <c r="X3" s="66"/>
      <c r="Y3" s="66"/>
      <c r="Z3" s="66"/>
      <c r="AA3" s="66"/>
      <c r="AB3" s="66"/>
      <c r="AC3" s="66"/>
      <c r="AD3" s="66"/>
      <c r="AE3" s="66"/>
      <c r="AF3" s="66"/>
      <c r="AG3" s="66"/>
      <c r="AH3" s="66"/>
      <c r="AI3" s="66"/>
      <c r="AJ3" s="66"/>
      <c r="AK3" s="66"/>
      <c r="AL3" s="66"/>
      <c r="AM3" s="66"/>
      <c r="AN3" s="66"/>
      <c r="AO3" s="66"/>
      <c r="AP3" s="66"/>
      <c r="AQ3" s="66"/>
      <c r="AR3" s="66"/>
      <c r="AS3" s="66"/>
      <c r="AT3" s="66"/>
      <c r="AU3" s="66"/>
      <c r="AV3" s="66"/>
    </row>
    <row r="5" spans="1:48" x14ac:dyDescent="0.25">
      <c r="A5" s="26" t="s">
        <v>73</v>
      </c>
      <c r="B5" s="5" t="s">
        <v>75</v>
      </c>
    </row>
    <row r="6" spans="1:48" x14ac:dyDescent="0.25">
      <c r="A6" s="14" t="s">
        <v>34</v>
      </c>
      <c r="B6" s="5">
        <v>25221</v>
      </c>
    </row>
    <row r="7" spans="1:48" x14ac:dyDescent="0.25">
      <c r="A7" s="47" t="s">
        <v>43</v>
      </c>
      <c r="B7" s="5">
        <v>25221</v>
      </c>
    </row>
    <row r="8" spans="1:48" x14ac:dyDescent="0.25">
      <c r="A8" s="14" t="s">
        <v>22</v>
      </c>
      <c r="B8" s="5">
        <v>39620</v>
      </c>
    </row>
    <row r="9" spans="1:48" x14ac:dyDescent="0.25">
      <c r="A9" s="47" t="s">
        <v>43</v>
      </c>
      <c r="B9" s="5">
        <v>39620</v>
      </c>
    </row>
    <row r="10" spans="1:48" x14ac:dyDescent="0.25">
      <c r="A10" s="14" t="s">
        <v>50</v>
      </c>
      <c r="B10" s="5">
        <v>41559</v>
      </c>
    </row>
    <row r="11" spans="1:48" x14ac:dyDescent="0.25">
      <c r="A11" s="47" t="s">
        <v>43</v>
      </c>
      <c r="B11" s="5">
        <v>41559</v>
      </c>
    </row>
    <row r="12" spans="1:48" x14ac:dyDescent="0.25">
      <c r="A12" s="14" t="s">
        <v>9</v>
      </c>
      <c r="B12" s="5">
        <v>43568</v>
      </c>
    </row>
    <row r="13" spans="1:48" x14ac:dyDescent="0.25">
      <c r="A13" s="47" t="s">
        <v>40</v>
      </c>
      <c r="B13" s="5">
        <v>43568</v>
      </c>
    </row>
    <row r="14" spans="1:48" x14ac:dyDescent="0.25">
      <c r="A14" s="14" t="s">
        <v>27</v>
      </c>
      <c r="B14" s="5">
        <v>45752</v>
      </c>
    </row>
    <row r="15" spans="1:48" x14ac:dyDescent="0.25">
      <c r="A15" s="47" t="s">
        <v>46</v>
      </c>
      <c r="B15" s="5">
        <v>45752</v>
      </c>
    </row>
    <row r="16" spans="1:48" x14ac:dyDescent="0.25">
      <c r="A16" s="14" t="s">
        <v>14</v>
      </c>
      <c r="B16" s="5">
        <v>38325</v>
      </c>
    </row>
    <row r="17" spans="1:2" x14ac:dyDescent="0.25">
      <c r="A17" s="47" t="s">
        <v>8</v>
      </c>
      <c r="B17" s="5">
        <v>38325</v>
      </c>
    </row>
    <row r="18" spans="1:2" x14ac:dyDescent="0.25">
      <c r="A18" s="14" t="s">
        <v>74</v>
      </c>
      <c r="B18" s="5">
        <v>234045</v>
      </c>
    </row>
  </sheetData>
  <mergeCells count="1">
    <mergeCell ref="A1:AV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C2AB6-C27D-492C-908B-9D07CCDB3729}">
  <dimension ref="A1:AA30"/>
  <sheetViews>
    <sheetView tabSelected="1" topLeftCell="A7" workbookViewId="0">
      <selection activeCell="G17" sqref="G17"/>
    </sheetView>
  </sheetViews>
  <sheetFormatPr defaultRowHeight="15" x14ac:dyDescent="0.25"/>
  <cols>
    <col min="1" max="1" width="21.85546875" bestFit="1" customWidth="1"/>
    <col min="2" max="2" width="14.85546875" style="33" bestFit="1" customWidth="1"/>
    <col min="3" max="3" width="11.42578125" style="33" bestFit="1" customWidth="1"/>
    <col min="4" max="4" width="17.7109375" style="14" bestFit="1" customWidth="1"/>
    <col min="5" max="5" width="6.28515625" customWidth="1"/>
    <col min="6" max="6" width="22.85546875" bestFit="1" customWidth="1"/>
    <col min="7" max="9" width="17.7109375" bestFit="1" customWidth="1"/>
  </cols>
  <sheetData>
    <row r="1" spans="1:27" x14ac:dyDescent="0.25">
      <c r="A1" s="67" t="s">
        <v>83</v>
      </c>
      <c r="B1" s="66"/>
      <c r="C1" s="66"/>
      <c r="D1" s="66"/>
      <c r="E1" s="66"/>
      <c r="F1" s="66"/>
      <c r="G1" s="66"/>
      <c r="H1" s="66"/>
      <c r="I1" s="66"/>
      <c r="J1" s="66"/>
      <c r="K1" s="66"/>
      <c r="L1" s="66"/>
      <c r="M1" s="66"/>
      <c r="N1" s="66"/>
      <c r="O1" s="66"/>
      <c r="P1" s="66"/>
      <c r="Q1" s="66"/>
      <c r="R1" s="66"/>
      <c r="S1" s="66"/>
      <c r="T1" s="66"/>
      <c r="U1" s="66"/>
      <c r="V1" s="66"/>
      <c r="W1" s="66"/>
      <c r="X1" s="66"/>
      <c r="Y1" s="66"/>
      <c r="Z1" s="66"/>
      <c r="AA1" s="66"/>
    </row>
    <row r="2" spans="1:27" x14ac:dyDescent="0.25">
      <c r="A2" s="66"/>
      <c r="B2" s="66"/>
      <c r="C2" s="66"/>
      <c r="D2" s="66"/>
      <c r="E2" s="66"/>
      <c r="F2" s="66"/>
      <c r="G2" s="66"/>
      <c r="H2" s="66"/>
      <c r="I2" s="66"/>
      <c r="J2" s="66"/>
      <c r="K2" s="66"/>
      <c r="L2" s="66"/>
      <c r="M2" s="66"/>
      <c r="N2" s="66"/>
      <c r="O2" s="66"/>
      <c r="P2" s="66"/>
      <c r="Q2" s="66"/>
      <c r="R2" s="66"/>
      <c r="S2" s="66"/>
      <c r="T2" s="66"/>
      <c r="U2" s="66"/>
      <c r="V2" s="66"/>
      <c r="W2" s="66"/>
      <c r="X2" s="66"/>
      <c r="Y2" s="66"/>
      <c r="Z2" s="66"/>
      <c r="AA2" s="66"/>
    </row>
    <row r="3" spans="1:27" x14ac:dyDescent="0.25">
      <c r="A3" s="66"/>
      <c r="B3" s="66"/>
      <c r="C3" s="66"/>
      <c r="D3" s="66"/>
      <c r="E3" s="66"/>
      <c r="F3" s="66"/>
      <c r="G3" s="66"/>
      <c r="H3" s="66"/>
      <c r="I3" s="66"/>
      <c r="J3" s="66"/>
      <c r="K3" s="66"/>
      <c r="L3" s="66"/>
      <c r="M3" s="66"/>
      <c r="N3" s="66"/>
      <c r="O3" s="66"/>
      <c r="P3" s="66"/>
      <c r="Q3" s="66"/>
      <c r="R3" s="66"/>
      <c r="S3" s="66"/>
      <c r="T3" s="66"/>
      <c r="U3" s="66"/>
      <c r="V3" s="66"/>
      <c r="W3" s="66"/>
      <c r="X3" s="66"/>
      <c r="Y3" s="66"/>
      <c r="Z3" s="66"/>
      <c r="AA3" s="66"/>
    </row>
    <row r="4" spans="1:27" x14ac:dyDescent="0.25">
      <c r="A4" s="25"/>
      <c r="B4" s="48"/>
      <c r="C4" s="48"/>
      <c r="D4" s="25"/>
      <c r="E4" s="25"/>
      <c r="F4" s="25"/>
      <c r="G4" s="25"/>
      <c r="H4" s="25"/>
      <c r="I4" s="25"/>
      <c r="J4" s="25"/>
      <c r="K4" s="25"/>
      <c r="L4" s="25"/>
      <c r="M4" s="25"/>
      <c r="N4" s="25"/>
      <c r="O4" s="25"/>
      <c r="P4" s="25"/>
      <c r="Q4" s="25"/>
      <c r="R4" s="25"/>
      <c r="S4" s="25"/>
      <c r="T4" s="25"/>
      <c r="U4" s="25"/>
      <c r="V4" s="25"/>
      <c r="W4" s="25"/>
      <c r="X4" s="25"/>
      <c r="Y4" s="25"/>
      <c r="Z4" s="25"/>
      <c r="AA4" s="25"/>
    </row>
    <row r="5" spans="1:27" x14ac:dyDescent="0.25">
      <c r="A5" s="49" t="s">
        <v>73</v>
      </c>
      <c r="B5" s="35" t="s">
        <v>75</v>
      </c>
      <c r="C5" s="35" t="s">
        <v>84</v>
      </c>
      <c r="D5" s="34" t="s">
        <v>85</v>
      </c>
    </row>
    <row r="6" spans="1:27" x14ac:dyDescent="0.25">
      <c r="A6" s="34" t="s">
        <v>51</v>
      </c>
      <c r="B6" s="35">
        <v>70273</v>
      </c>
      <c r="C6" s="35">
        <v>11995.199999999999</v>
      </c>
      <c r="D6" s="35">
        <v>58277.8</v>
      </c>
    </row>
    <row r="7" spans="1:27" x14ac:dyDescent="0.25">
      <c r="A7" s="34" t="s">
        <v>33</v>
      </c>
      <c r="B7" s="35">
        <v>63721</v>
      </c>
      <c r="C7" s="35">
        <v>7249.4099999999989</v>
      </c>
      <c r="D7" s="35">
        <v>56471.590000000004</v>
      </c>
      <c r="F7" s="49" t="s">
        <v>73</v>
      </c>
      <c r="G7" s="17" t="s">
        <v>85</v>
      </c>
      <c r="J7" s="26"/>
      <c r="K7" s="26"/>
      <c r="L7" s="26"/>
      <c r="M7" s="26"/>
      <c r="N7" s="26"/>
      <c r="O7" s="26"/>
      <c r="P7" s="26"/>
      <c r="Q7" s="26"/>
      <c r="R7" s="26"/>
      <c r="S7" s="26"/>
      <c r="T7" s="26"/>
      <c r="U7" s="26"/>
      <c r="V7" s="26"/>
      <c r="W7" s="26"/>
      <c r="X7" s="26"/>
      <c r="Y7" s="26"/>
      <c r="Z7" s="26"/>
      <c r="AA7" s="26"/>
    </row>
    <row r="8" spans="1:27" ht="15.75" x14ac:dyDescent="0.25">
      <c r="A8" s="34" t="s">
        <v>15</v>
      </c>
      <c r="B8" s="35">
        <v>71967</v>
      </c>
      <c r="C8" s="35">
        <v>19903.650000000001</v>
      </c>
      <c r="D8" s="35">
        <v>52063.35</v>
      </c>
      <c r="F8" s="88" t="s">
        <v>51</v>
      </c>
      <c r="G8" s="89">
        <v>58277.8</v>
      </c>
    </row>
    <row r="9" spans="1:27" ht="15.75" x14ac:dyDescent="0.25">
      <c r="A9" s="34" t="s">
        <v>25</v>
      </c>
      <c r="B9" s="35">
        <v>68971</v>
      </c>
      <c r="C9" s="35">
        <v>17982.09</v>
      </c>
      <c r="D9" s="35">
        <v>50988.91</v>
      </c>
      <c r="F9" s="88" t="s">
        <v>33</v>
      </c>
      <c r="G9" s="89">
        <v>56471.590000000004</v>
      </c>
    </row>
    <row r="10" spans="1:27" ht="15.75" x14ac:dyDescent="0.25">
      <c r="A10" s="34" t="s">
        <v>37</v>
      </c>
      <c r="B10" s="35">
        <v>66283</v>
      </c>
      <c r="C10" s="35">
        <v>20048.039999999997</v>
      </c>
      <c r="D10" s="35">
        <v>46234.960000000006</v>
      </c>
      <c r="F10" s="88" t="s">
        <v>15</v>
      </c>
      <c r="G10" s="89">
        <v>52063.35</v>
      </c>
    </row>
    <row r="11" spans="1:27" ht="15.75" x14ac:dyDescent="0.25">
      <c r="A11" s="34" t="s">
        <v>31</v>
      </c>
      <c r="B11" s="35">
        <v>69160</v>
      </c>
      <c r="C11" s="35">
        <v>22933.979999999996</v>
      </c>
      <c r="D11" s="35">
        <v>46226.020000000004</v>
      </c>
      <c r="F11" s="88" t="s">
        <v>25</v>
      </c>
      <c r="G11" s="89">
        <v>50988.91</v>
      </c>
    </row>
    <row r="12" spans="1:27" ht="15.75" x14ac:dyDescent="0.25">
      <c r="A12" s="34" t="s">
        <v>48</v>
      </c>
      <c r="B12" s="35">
        <v>56644</v>
      </c>
      <c r="C12" s="35">
        <v>11759.88</v>
      </c>
      <c r="D12" s="35">
        <v>44884.12</v>
      </c>
      <c r="F12" s="88" t="s">
        <v>37</v>
      </c>
      <c r="G12" s="89">
        <v>46234.960000000006</v>
      </c>
    </row>
    <row r="13" spans="1:27" ht="15.75" x14ac:dyDescent="0.25">
      <c r="A13" s="34" t="s">
        <v>30</v>
      </c>
      <c r="B13" s="35">
        <v>62111</v>
      </c>
      <c r="C13" s="35">
        <v>18933.659999999996</v>
      </c>
      <c r="D13" s="35">
        <v>43177.340000000004</v>
      </c>
      <c r="F13" s="88" t="s">
        <v>31</v>
      </c>
      <c r="G13" s="89">
        <v>46226.020000000004</v>
      </c>
    </row>
    <row r="14" spans="1:27" ht="15.75" x14ac:dyDescent="0.25">
      <c r="A14" s="34" t="s">
        <v>23</v>
      </c>
      <c r="B14" s="35">
        <v>52150</v>
      </c>
      <c r="C14" s="35">
        <v>11335.44</v>
      </c>
      <c r="D14" s="35">
        <v>40814.559999999998</v>
      </c>
      <c r="F14" s="88" t="s">
        <v>48</v>
      </c>
      <c r="G14" s="89">
        <v>44884.12</v>
      </c>
    </row>
    <row r="15" spans="1:27" ht="15.75" x14ac:dyDescent="0.25">
      <c r="A15" s="34" t="s">
        <v>54</v>
      </c>
      <c r="B15" s="35">
        <v>72373</v>
      </c>
      <c r="C15" s="35">
        <v>33288.659999999996</v>
      </c>
      <c r="D15" s="35">
        <v>39084.340000000004</v>
      </c>
      <c r="F15" s="88" t="s">
        <v>30</v>
      </c>
      <c r="G15" s="89">
        <v>43177.340000000004</v>
      </c>
    </row>
    <row r="16" spans="1:27" ht="15.75" x14ac:dyDescent="0.25">
      <c r="A16" s="34" t="s">
        <v>52</v>
      </c>
      <c r="B16" s="35">
        <v>58009</v>
      </c>
      <c r="C16" s="35">
        <v>21308.159999999996</v>
      </c>
      <c r="D16" s="35">
        <v>36700.840000000004</v>
      </c>
      <c r="F16" s="34" t="s">
        <v>23</v>
      </c>
      <c r="G16" s="89">
        <v>40814.559999999998</v>
      </c>
    </row>
    <row r="17" spans="1:7" ht="15.75" x14ac:dyDescent="0.25">
      <c r="A17" s="34" t="s">
        <v>42</v>
      </c>
      <c r="B17" s="35">
        <v>54712</v>
      </c>
      <c r="C17" s="35">
        <v>23321.519999999997</v>
      </c>
      <c r="D17" s="35">
        <v>31390.480000000003</v>
      </c>
      <c r="F17" s="88" t="s">
        <v>54</v>
      </c>
      <c r="G17" s="89">
        <v>39084.340000000004</v>
      </c>
    </row>
    <row r="18" spans="1:7" ht="15.75" x14ac:dyDescent="0.25">
      <c r="A18" s="34" t="s">
        <v>49</v>
      </c>
      <c r="B18" s="35">
        <v>35378</v>
      </c>
      <c r="C18" s="35">
        <v>5188.6799999999994</v>
      </c>
      <c r="D18" s="35">
        <v>30189.32</v>
      </c>
      <c r="F18" s="88" t="s">
        <v>52</v>
      </c>
      <c r="G18" s="89">
        <v>36700.840000000004</v>
      </c>
    </row>
    <row r="19" spans="1:7" ht="15.75" x14ac:dyDescent="0.25">
      <c r="A19" s="34" t="s">
        <v>39</v>
      </c>
      <c r="B19" s="35">
        <v>44744</v>
      </c>
      <c r="C19" s="35">
        <v>14943.839999999998</v>
      </c>
      <c r="D19" s="35">
        <v>29800.160000000003</v>
      </c>
      <c r="F19" s="88" t="s">
        <v>42</v>
      </c>
      <c r="G19" s="89">
        <v>31390.480000000003</v>
      </c>
    </row>
    <row r="20" spans="1:7" ht="15.75" x14ac:dyDescent="0.25">
      <c r="A20" s="34" t="s">
        <v>12</v>
      </c>
      <c r="B20" s="35">
        <v>47271</v>
      </c>
      <c r="C20" s="35">
        <v>17549.73</v>
      </c>
      <c r="D20" s="35">
        <v>29721.27</v>
      </c>
      <c r="F20" s="88" t="s">
        <v>49</v>
      </c>
      <c r="G20" s="89">
        <v>30189.32</v>
      </c>
    </row>
    <row r="21" spans="1:7" ht="15.75" x14ac:dyDescent="0.25">
      <c r="A21" s="34" t="s">
        <v>28</v>
      </c>
      <c r="B21" s="35">
        <v>57372</v>
      </c>
      <c r="C21" s="35">
        <v>27693.900000000005</v>
      </c>
      <c r="D21" s="35">
        <v>29678.099999999995</v>
      </c>
      <c r="F21" s="88" t="s">
        <v>39</v>
      </c>
      <c r="G21" s="89">
        <v>29800.160000000003</v>
      </c>
    </row>
    <row r="22" spans="1:7" ht="15.75" x14ac:dyDescent="0.25">
      <c r="A22" s="34" t="s">
        <v>35</v>
      </c>
      <c r="B22" s="35">
        <v>39263</v>
      </c>
      <c r="C22" s="35">
        <v>9744.57</v>
      </c>
      <c r="D22" s="35">
        <v>29518.43</v>
      </c>
      <c r="F22" s="88" t="s">
        <v>12</v>
      </c>
      <c r="G22" s="89">
        <v>29721.27</v>
      </c>
    </row>
    <row r="23" spans="1:7" ht="15.75" x14ac:dyDescent="0.25">
      <c r="A23" s="34" t="s">
        <v>45</v>
      </c>
      <c r="B23" s="35">
        <v>37772</v>
      </c>
      <c r="C23" s="35">
        <v>11772</v>
      </c>
      <c r="D23" s="35">
        <v>26000</v>
      </c>
      <c r="F23" s="88" t="s">
        <v>28</v>
      </c>
      <c r="G23" s="89">
        <v>29678.099999999995</v>
      </c>
    </row>
    <row r="24" spans="1:7" ht="15.75" x14ac:dyDescent="0.25">
      <c r="A24" s="34" t="s">
        <v>10</v>
      </c>
      <c r="B24" s="35">
        <v>66500</v>
      </c>
      <c r="C24" s="35">
        <v>40600.979999999989</v>
      </c>
      <c r="D24" s="35">
        <v>25899.020000000011</v>
      </c>
      <c r="F24" s="88" t="s">
        <v>35</v>
      </c>
      <c r="G24" s="89">
        <v>29518.43</v>
      </c>
    </row>
    <row r="25" spans="1:7" ht="15.75" x14ac:dyDescent="0.25">
      <c r="A25" s="34" t="s">
        <v>53</v>
      </c>
      <c r="B25" s="35">
        <v>69461</v>
      </c>
      <c r="C25" s="35">
        <v>49888.86</v>
      </c>
      <c r="D25" s="35">
        <v>19572.14</v>
      </c>
      <c r="F25" s="88" t="s">
        <v>45</v>
      </c>
      <c r="G25" s="89">
        <v>26000</v>
      </c>
    </row>
    <row r="26" spans="1:7" ht="15.75" x14ac:dyDescent="0.25">
      <c r="A26" s="34" t="s">
        <v>17</v>
      </c>
      <c r="B26" s="35">
        <v>43183</v>
      </c>
      <c r="C26" s="35">
        <v>23657.399999999998</v>
      </c>
      <c r="D26" s="35">
        <v>19525.600000000002</v>
      </c>
      <c r="F26" s="88" t="s">
        <v>10</v>
      </c>
      <c r="G26" s="89">
        <v>25899.020000000011</v>
      </c>
    </row>
    <row r="27" spans="1:7" ht="15.75" x14ac:dyDescent="0.25">
      <c r="A27" s="34" t="s">
        <v>19</v>
      </c>
      <c r="B27" s="35">
        <v>33551</v>
      </c>
      <c r="C27" s="35">
        <v>18604.080000000002</v>
      </c>
      <c r="D27" s="35">
        <v>14946.919999999998</v>
      </c>
      <c r="F27" s="88" t="s">
        <v>53</v>
      </c>
      <c r="G27" s="89">
        <v>19572.14</v>
      </c>
    </row>
    <row r="28" spans="1:7" ht="15.75" x14ac:dyDescent="0.25">
      <c r="A28" s="34" t="s">
        <v>74</v>
      </c>
      <c r="B28" s="35">
        <v>1240869</v>
      </c>
      <c r="C28" s="35">
        <v>439703.73000000004</v>
      </c>
      <c r="D28" s="35">
        <v>801165.26999999979</v>
      </c>
      <c r="F28" s="88" t="s">
        <v>17</v>
      </c>
      <c r="G28" s="89">
        <v>19525.600000000002</v>
      </c>
    </row>
    <row r="29" spans="1:7" ht="15.75" x14ac:dyDescent="0.25">
      <c r="F29" s="88" t="s">
        <v>19</v>
      </c>
      <c r="G29" s="89">
        <v>14946.919999999998</v>
      </c>
    </row>
    <row r="30" spans="1:7" ht="15.75" x14ac:dyDescent="0.25">
      <c r="F30" s="88" t="s">
        <v>74</v>
      </c>
      <c r="G30" s="89">
        <v>801165.26999999979</v>
      </c>
    </row>
  </sheetData>
  <mergeCells count="1">
    <mergeCell ref="A1:AA3"/>
  </mergeCells>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vt:lpstr>
      <vt:lpstr>1</vt:lpstr>
      <vt:lpstr>2</vt:lpstr>
      <vt:lpstr>3</vt:lpstr>
      <vt:lpstr>4</vt:lpstr>
      <vt:lpstr>5</vt:lpstr>
      <vt:lpstr>6</vt:lpstr>
      <vt:lpstr>7</vt:lpstr>
      <vt:lpstr>8</vt:lpstr>
      <vt:lpstr>9</vt:lpstr>
      <vt:lpstr>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 K I Z A</dc:creator>
  <cp:lastModifiedBy>M K I Z A</cp:lastModifiedBy>
  <dcterms:created xsi:type="dcterms:W3CDTF">2024-12-03T09:39:50Z</dcterms:created>
  <dcterms:modified xsi:type="dcterms:W3CDTF">2024-12-04T03:47:47Z</dcterms:modified>
</cp:coreProperties>
</file>