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healthineers-my.sharepoint.com/personal/maciej_kopczynski_ext_siemens-healthineers_com/Documents/Desktop/"/>
    </mc:Choice>
  </mc:AlternateContent>
  <xr:revisionPtr revIDLastSave="104" documentId="13_ncr:1_{81551EEA-895A-A44F-A957-F6C2F027447B}" xr6:coauthVersionLast="47" xr6:coauthVersionMax="47" xr10:uidLastSave="{F8085799-E82C-40DB-892E-76A5E59906A9}"/>
  <bookViews>
    <workbookView xWindow="-120" yWindow="-120" windowWidth="51840" windowHeight="21120" activeTab="1" xr2:uid="{8474CC7E-7A6D-4F18-A6F2-E4FB31D1B88E}"/>
  </bookViews>
  <sheets>
    <sheet name="Cover" sheetId="29" r:id="rId1"/>
    <sheet name="Case" sheetId="26" r:id="rId2"/>
    <sheet name="Scarves" sheetId="2" r:id="rId3"/>
    <sheet name="Graded Answers" sheetId="27" state="hidden" r:id="rId4"/>
    <sheet name="Answers" sheetId="25"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2" hidden="1">Scarves!$AB$2:$AB$102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 name="startX">Scarves!$Y$3</definedName>
    <definedName name="startY">Scarves!$Z$3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9" i="26" l="1" a="1"/>
  <c r="E299" i="26" s="1"/>
  <c r="E252" i="26" a="1"/>
  <c r="E252" i="26" s="1"/>
  <c r="E215" i="26" a="1"/>
  <c r="E215" i="26" s="1"/>
  <c r="E173" i="26"/>
  <c r="E174" i="26"/>
  <c r="E175" i="26"/>
  <c r="E176" i="26"/>
  <c r="E177" i="26"/>
  <c r="E178" i="26"/>
  <c r="E179" i="26"/>
  <c r="E180" i="26"/>
  <c r="F180" i="26" s="1"/>
  <c r="E181" i="26"/>
  <c r="E182" i="26"/>
  <c r="E183" i="26"/>
  <c r="E184" i="26"/>
  <c r="E185" i="26"/>
  <c r="E186" i="26"/>
  <c r="F186" i="26" s="1"/>
  <c r="E187" i="26"/>
  <c r="F187" i="26" s="1"/>
  <c r="E188" i="26"/>
  <c r="C84" i="27" s="1"/>
  <c r="E189" i="26"/>
  <c r="E190" i="26"/>
  <c r="E191" i="26"/>
  <c r="E172" i="26"/>
  <c r="F175" i="26"/>
  <c r="F176" i="26"/>
  <c r="F178" i="26"/>
  <c r="F179" i="26"/>
  <c r="F183" i="26"/>
  <c r="F184" i="26"/>
  <c r="F191" i="26"/>
  <c r="E132" i="26"/>
  <c r="I172" i="26" a="1"/>
  <c r="I172" i="26" s="1"/>
  <c r="I132" i="26" a="1"/>
  <c r="I132" i="26" s="1"/>
  <c r="E133" i="26"/>
  <c r="E134" i="26"/>
  <c r="C50" i="27" s="1"/>
  <c r="E135" i="26"/>
  <c r="E136" i="26"/>
  <c r="C52" i="27" s="1"/>
  <c r="E137" i="26"/>
  <c r="C53" i="27" s="1"/>
  <c r="E138" i="26"/>
  <c r="C54" i="27" s="1"/>
  <c r="E139" i="26"/>
  <c r="F139" i="26" s="1"/>
  <c r="E140" i="26"/>
  <c r="C56" i="27" s="1"/>
  <c r="E141" i="26"/>
  <c r="E142" i="26"/>
  <c r="F142" i="26" s="1"/>
  <c r="E143" i="26"/>
  <c r="E144" i="26"/>
  <c r="C60" i="27" s="1"/>
  <c r="E145" i="26"/>
  <c r="C61" i="27" s="1"/>
  <c r="E146" i="26"/>
  <c r="C62" i="27" s="1"/>
  <c r="E147" i="26"/>
  <c r="F147" i="26" s="1"/>
  <c r="E148" i="26"/>
  <c r="F148" i="26" s="1"/>
  <c r="E149" i="26"/>
  <c r="E150" i="26"/>
  <c r="F150" i="26" s="1"/>
  <c r="E151" i="26"/>
  <c r="E92" i="26"/>
  <c r="E93" i="26"/>
  <c r="E94" i="26"/>
  <c r="E95" i="26"/>
  <c r="E96" i="26"/>
  <c r="E97" i="26"/>
  <c r="E98" i="26"/>
  <c r="C35" i="27" s="1"/>
  <c r="E99" i="26"/>
  <c r="C36" i="27" s="1"/>
  <c r="E100" i="26"/>
  <c r="E101" i="26"/>
  <c r="E102" i="26"/>
  <c r="E103" i="26"/>
  <c r="E104" i="26"/>
  <c r="E105" i="26"/>
  <c r="E106" i="26"/>
  <c r="C43" i="27" s="1"/>
  <c r="E107" i="26"/>
  <c r="C44" i="27" s="1"/>
  <c r="E108" i="26"/>
  <c r="E109" i="26"/>
  <c r="E110" i="26"/>
  <c r="E91" i="26"/>
  <c r="E55" i="26"/>
  <c r="E56" i="26"/>
  <c r="E57" i="26"/>
  <c r="E58" i="26"/>
  <c r="E59" i="26"/>
  <c r="E60" i="26"/>
  <c r="C14" i="27" s="1"/>
  <c r="E61" i="26"/>
  <c r="E62" i="26"/>
  <c r="F62" i="26" s="1"/>
  <c r="E63" i="26"/>
  <c r="E64" i="26"/>
  <c r="E65" i="26"/>
  <c r="E66" i="26"/>
  <c r="E67" i="26"/>
  <c r="E68" i="26"/>
  <c r="C22" i="27" s="1"/>
  <c r="E69" i="26"/>
  <c r="E70" i="26"/>
  <c r="F70" i="26" s="1"/>
  <c r="E71" i="26"/>
  <c r="E72" i="26"/>
  <c r="E73" i="26"/>
  <c r="E54" i="26"/>
  <c r="F54" i="26" s="1"/>
  <c r="E35" i="26"/>
  <c r="C7" i="27" s="1"/>
  <c r="E34" i="26"/>
  <c r="F34" i="26" s="1"/>
  <c r="AB102" i="2"/>
  <c r="AB101"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3" i="2"/>
  <c r="S14" i="2" a="1"/>
  <c r="S14" i="2" s="1"/>
  <c r="T14" i="2" s="1" a="1"/>
  <c r="T14" i="2" s="1"/>
  <c r="V14" i="2" s="1"/>
  <c r="V15" i="2" s="1" a="1"/>
  <c r="V15" i="2" s="1"/>
  <c r="E31" i="26" a="1"/>
  <c r="E31" i="26" s="1"/>
  <c r="Q6" i="2"/>
  <c r="Q3" i="2"/>
  <c r="Q4" i="2"/>
  <c r="Q5"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P3" i="2" a="1"/>
  <c r="P3" i="2" s="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P50" i="2" a="1"/>
  <c r="P50" i="2" s="1"/>
  <c r="P51" i="2" a="1"/>
  <c r="P51" i="2" s="1"/>
  <c r="P52" i="2" a="1"/>
  <c r="P52" i="2" s="1"/>
  <c r="P53" i="2" a="1"/>
  <c r="P53" i="2" s="1"/>
  <c r="P54" i="2" a="1"/>
  <c r="P54" i="2" s="1"/>
  <c r="P55" i="2" a="1"/>
  <c r="P55" i="2" s="1"/>
  <c r="P56" i="2" a="1"/>
  <c r="P56" i="2" s="1"/>
  <c r="P57" i="2" a="1"/>
  <c r="P57" i="2" s="1"/>
  <c r="P58" i="2" a="1"/>
  <c r="P58" i="2" s="1"/>
  <c r="P59" i="2" a="1"/>
  <c r="P59" i="2" s="1"/>
  <c r="P60" i="2" a="1"/>
  <c r="P60" i="2" s="1"/>
  <c r="P61" i="2" a="1"/>
  <c r="P61" i="2" s="1"/>
  <c r="P62" i="2" a="1"/>
  <c r="P62" i="2" s="1"/>
  <c r="P63" i="2" a="1"/>
  <c r="P63" i="2" s="1"/>
  <c r="P64" i="2" a="1"/>
  <c r="P64" i="2" s="1"/>
  <c r="P65" i="2" a="1"/>
  <c r="P65" i="2" s="1"/>
  <c r="P66" i="2" a="1"/>
  <c r="P66" i="2" s="1"/>
  <c r="P67" i="2" a="1"/>
  <c r="P67" i="2" s="1"/>
  <c r="P68" i="2" a="1"/>
  <c r="P68" i="2" s="1"/>
  <c r="P69" i="2" a="1"/>
  <c r="P69" i="2" s="1"/>
  <c r="P70" i="2" a="1"/>
  <c r="P70" i="2" s="1"/>
  <c r="P71" i="2" a="1"/>
  <c r="P71" i="2" s="1"/>
  <c r="P72" i="2" a="1"/>
  <c r="P72" i="2" s="1"/>
  <c r="P73" i="2" a="1"/>
  <c r="P73" i="2" s="1"/>
  <c r="P74" i="2" a="1"/>
  <c r="P74" i="2" s="1"/>
  <c r="P75" i="2" a="1"/>
  <c r="P75" i="2" s="1"/>
  <c r="P76" i="2" a="1"/>
  <c r="P76" i="2" s="1"/>
  <c r="P77" i="2" a="1"/>
  <c r="P77" i="2" s="1"/>
  <c r="P78" i="2" a="1"/>
  <c r="P78" i="2" s="1"/>
  <c r="P79" i="2" a="1"/>
  <c r="P79" i="2" s="1"/>
  <c r="P80" i="2" a="1"/>
  <c r="P80" i="2" s="1"/>
  <c r="P81" i="2" a="1"/>
  <c r="P81" i="2" s="1"/>
  <c r="P82" i="2" a="1"/>
  <c r="P82" i="2" s="1"/>
  <c r="P83" i="2" a="1"/>
  <c r="P83" i="2" s="1"/>
  <c r="P84" i="2" a="1"/>
  <c r="P84" i="2" s="1"/>
  <c r="P85" i="2" a="1"/>
  <c r="P85" i="2" s="1"/>
  <c r="P86" i="2" a="1"/>
  <c r="P86" i="2" s="1"/>
  <c r="P87" i="2" a="1"/>
  <c r="P87" i="2" s="1"/>
  <c r="P88" i="2" a="1"/>
  <c r="P88" i="2" s="1"/>
  <c r="P89" i="2" a="1"/>
  <c r="P89" i="2" s="1"/>
  <c r="P90" i="2" a="1"/>
  <c r="P90" i="2" s="1"/>
  <c r="P91" i="2" a="1"/>
  <c r="P91" i="2" s="1"/>
  <c r="P92" i="2" a="1"/>
  <c r="P92" i="2" s="1"/>
  <c r="P93" i="2" a="1"/>
  <c r="P93" i="2" s="1"/>
  <c r="P94" i="2" a="1"/>
  <c r="P94" i="2" s="1"/>
  <c r="P95" i="2" a="1"/>
  <c r="P95" i="2" s="1"/>
  <c r="P96" i="2" a="1"/>
  <c r="P96" i="2" s="1"/>
  <c r="P97" i="2" a="1"/>
  <c r="P97" i="2" s="1"/>
  <c r="P98" i="2" a="1"/>
  <c r="P98" i="2" s="1"/>
  <c r="P99" i="2" a="1"/>
  <c r="P99" i="2" s="1"/>
  <c r="P100" i="2" a="1"/>
  <c r="P100" i="2" s="1"/>
  <c r="P101" i="2" a="1"/>
  <c r="P101" i="2" s="1"/>
  <c r="P102" i="2" a="1"/>
  <c r="P102" i="2" s="1"/>
  <c r="F318" i="26"/>
  <c r="F317" i="26"/>
  <c r="F316" i="26"/>
  <c r="F315" i="26"/>
  <c r="F314" i="26"/>
  <c r="F313" i="26"/>
  <c r="F312" i="26"/>
  <c r="F311" i="26"/>
  <c r="F310" i="26"/>
  <c r="F309" i="26"/>
  <c r="F308" i="26"/>
  <c r="F307" i="26"/>
  <c r="F306" i="26"/>
  <c r="F305" i="26"/>
  <c r="F304" i="26"/>
  <c r="F303" i="26"/>
  <c r="F302" i="26"/>
  <c r="F301" i="26"/>
  <c r="F300" i="26"/>
  <c r="F297" i="26"/>
  <c r="F271" i="26"/>
  <c r="F270" i="26"/>
  <c r="F269" i="26"/>
  <c r="F268" i="26"/>
  <c r="F267" i="26"/>
  <c r="F266" i="26"/>
  <c r="F265" i="26"/>
  <c r="F264" i="26"/>
  <c r="F263" i="26"/>
  <c r="F262" i="26"/>
  <c r="F261" i="26"/>
  <c r="F260" i="26"/>
  <c r="F259" i="26"/>
  <c r="F258" i="26"/>
  <c r="F257" i="26"/>
  <c r="F256" i="26"/>
  <c r="F255" i="26"/>
  <c r="F254" i="26"/>
  <c r="F253" i="26"/>
  <c r="F250" i="26"/>
  <c r="F234" i="26"/>
  <c r="F233" i="26"/>
  <c r="F232" i="26"/>
  <c r="F231" i="26"/>
  <c r="F230" i="26"/>
  <c r="F229" i="26"/>
  <c r="F228" i="26"/>
  <c r="F227" i="26"/>
  <c r="F226" i="26"/>
  <c r="F225" i="26"/>
  <c r="F224" i="26"/>
  <c r="F223" i="26"/>
  <c r="F222" i="26"/>
  <c r="F221" i="26"/>
  <c r="F220" i="26"/>
  <c r="F219" i="26"/>
  <c r="F218" i="26"/>
  <c r="F217" i="26"/>
  <c r="F216" i="26"/>
  <c r="F213" i="26"/>
  <c r="F190" i="26"/>
  <c r="F182" i="26"/>
  <c r="F174" i="26"/>
  <c r="F170" i="26"/>
  <c r="F151" i="26"/>
  <c r="F149" i="26"/>
  <c r="F145" i="26"/>
  <c r="F144" i="26"/>
  <c r="F143" i="26"/>
  <c r="F141" i="26"/>
  <c r="F136" i="26"/>
  <c r="F135" i="26"/>
  <c r="F134" i="26"/>
  <c r="F133" i="26"/>
  <c r="F130" i="26"/>
  <c r="F110" i="26"/>
  <c r="F109" i="26"/>
  <c r="F108" i="26"/>
  <c r="F105" i="26"/>
  <c r="F104" i="26"/>
  <c r="F103" i="26"/>
  <c r="F102" i="26"/>
  <c r="F101" i="26"/>
  <c r="F100" i="26"/>
  <c r="F97" i="26"/>
  <c r="F96" i="26"/>
  <c r="F95" i="26"/>
  <c r="F94" i="26"/>
  <c r="F93" i="26"/>
  <c r="F92" i="26"/>
  <c r="F89" i="26"/>
  <c r="F73" i="26"/>
  <c r="F72" i="26"/>
  <c r="F71" i="26"/>
  <c r="F69" i="26"/>
  <c r="F68" i="26"/>
  <c r="F67" i="26"/>
  <c r="F66" i="26"/>
  <c r="F65" i="26"/>
  <c r="F64" i="26"/>
  <c r="F63" i="26"/>
  <c r="F61" i="26"/>
  <c r="F60" i="26"/>
  <c r="F59" i="26"/>
  <c r="F58" i="26"/>
  <c r="F57" i="26"/>
  <c r="F56" i="26"/>
  <c r="F55" i="26"/>
  <c r="F52" i="26"/>
  <c r="F35" i="26"/>
  <c r="F33" i="26"/>
  <c r="F32" i="26"/>
  <c r="C147" i="27"/>
  <c r="C146" i="27"/>
  <c r="C145" i="27"/>
  <c r="C144" i="27"/>
  <c r="C143" i="27"/>
  <c r="C142" i="27"/>
  <c r="C141" i="27"/>
  <c r="C140" i="27"/>
  <c r="C139" i="27"/>
  <c r="C138" i="27"/>
  <c r="C137" i="27"/>
  <c r="C136" i="27"/>
  <c r="C135" i="27"/>
  <c r="C134" i="27"/>
  <c r="C133" i="27"/>
  <c r="C132" i="27"/>
  <c r="C131" i="27"/>
  <c r="C130" i="27"/>
  <c r="C129" i="27"/>
  <c r="C127" i="27"/>
  <c r="C126" i="27"/>
  <c r="C125" i="27"/>
  <c r="C124" i="27"/>
  <c r="C123" i="27"/>
  <c r="C122" i="27"/>
  <c r="C121" i="27"/>
  <c r="C120" i="27"/>
  <c r="C119" i="27"/>
  <c r="C118" i="27"/>
  <c r="C117" i="27"/>
  <c r="C116" i="27"/>
  <c r="C115" i="27"/>
  <c r="C114" i="27"/>
  <c r="C113" i="27"/>
  <c r="C112" i="27"/>
  <c r="C111" i="27"/>
  <c r="C110" i="27"/>
  <c r="C109" i="27"/>
  <c r="C107" i="27"/>
  <c r="C106" i="27"/>
  <c r="C105" i="27"/>
  <c r="C104" i="27"/>
  <c r="C103" i="27"/>
  <c r="C102" i="27"/>
  <c r="C101" i="27"/>
  <c r="C100" i="27"/>
  <c r="C99" i="27"/>
  <c r="C98" i="27"/>
  <c r="C97" i="27"/>
  <c r="C96" i="27"/>
  <c r="C95" i="27"/>
  <c r="C94" i="27"/>
  <c r="C93" i="27"/>
  <c r="C92" i="27"/>
  <c r="C91" i="27"/>
  <c r="C90" i="27"/>
  <c r="C89" i="27"/>
  <c r="C86" i="27"/>
  <c r="C78" i="27"/>
  <c r="C76" i="27"/>
  <c r="C70" i="27"/>
  <c r="C67" i="27"/>
  <c r="C66" i="27"/>
  <c r="C65" i="27"/>
  <c r="C59" i="27"/>
  <c r="C58" i="27"/>
  <c r="C57" i="27"/>
  <c r="C55" i="27"/>
  <c r="C51" i="27"/>
  <c r="C49" i="27"/>
  <c r="C47" i="27"/>
  <c r="C46" i="27"/>
  <c r="C45" i="27"/>
  <c r="C42" i="27"/>
  <c r="C41" i="27"/>
  <c r="C40" i="27"/>
  <c r="C39" i="27"/>
  <c r="C38" i="27"/>
  <c r="C37" i="27"/>
  <c r="C34" i="27"/>
  <c r="C33" i="27"/>
  <c r="C32" i="27"/>
  <c r="C31" i="27"/>
  <c r="C30" i="27"/>
  <c r="C29" i="27"/>
  <c r="C27" i="27"/>
  <c r="C26" i="27"/>
  <c r="C25" i="27"/>
  <c r="C23" i="27"/>
  <c r="C21" i="27"/>
  <c r="C20" i="27"/>
  <c r="C19" i="27"/>
  <c r="C18" i="27"/>
  <c r="C17" i="27"/>
  <c r="C15" i="27"/>
  <c r="C13" i="27"/>
  <c r="C12" i="27"/>
  <c r="C11" i="27"/>
  <c r="C10" i="27"/>
  <c r="C9" i="27"/>
  <c r="C5" i="27"/>
  <c r="C4" i="27"/>
  <c r="B9" i="27"/>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B37" i="27" s="1"/>
  <c r="B38" i="27" s="1"/>
  <c r="B39" i="27" s="1"/>
  <c r="B40" i="27" s="1"/>
  <c r="B41" i="27" s="1"/>
  <c r="B42" i="27" s="1"/>
  <c r="B43" i="27" s="1"/>
  <c r="B44" i="27" s="1"/>
  <c r="B45" i="27" s="1"/>
  <c r="B46" i="27" s="1"/>
  <c r="B47" i="27" s="1"/>
  <c r="B48" i="27" s="1"/>
  <c r="B49" i="27" s="1"/>
  <c r="B50" i="27" s="1"/>
  <c r="B51" i="27" s="1"/>
  <c r="B52" i="27" s="1"/>
  <c r="B53" i="27" s="1"/>
  <c r="B54" i="27" s="1"/>
  <c r="B55" i="27" s="1"/>
  <c r="B56" i="27" s="1"/>
  <c r="B57" i="27" s="1"/>
  <c r="B58" i="27" s="1"/>
  <c r="B59" i="27" s="1"/>
  <c r="B60" i="27" s="1"/>
  <c r="B61" i="27" s="1"/>
  <c r="B62" i="27" s="1"/>
  <c r="B63" i="27" s="1"/>
  <c r="B64" i="27" s="1"/>
  <c r="B65" i="27" s="1"/>
  <c r="B66" i="27" s="1"/>
  <c r="B67" i="27" s="1"/>
  <c r="B68" i="27" s="1"/>
  <c r="B69" i="27" s="1"/>
  <c r="B70" i="27" s="1"/>
  <c r="B71" i="27" s="1"/>
  <c r="B72" i="27" s="1"/>
  <c r="B73" i="27" s="1"/>
  <c r="B74" i="27" s="1"/>
  <c r="B75" i="27" s="1"/>
  <c r="B76" i="27" s="1"/>
  <c r="B77" i="27" s="1"/>
  <c r="B78" i="27" s="1"/>
  <c r="B79" i="27" s="1"/>
  <c r="B80" i="27" s="1"/>
  <c r="B81" i="27" s="1"/>
  <c r="B82" i="27" s="1"/>
  <c r="B83" i="27" s="1"/>
  <c r="B84" i="27" s="1"/>
  <c r="B85" i="27" s="1"/>
  <c r="B86" i="27" s="1"/>
  <c r="B87" i="27" s="1"/>
  <c r="B88" i="27" s="1"/>
  <c r="B89" i="27" s="1"/>
  <c r="B90" i="27" s="1"/>
  <c r="B91" i="27" s="1"/>
  <c r="B92" i="27" s="1"/>
  <c r="B93" i="27" s="1"/>
  <c r="B94" i="27" s="1"/>
  <c r="B95" i="27" s="1"/>
  <c r="B96" i="27" s="1"/>
  <c r="B97" i="27" s="1"/>
  <c r="B98" i="27" s="1"/>
  <c r="B99" i="27" s="1"/>
  <c r="B100" i="27" s="1"/>
  <c r="B101" i="27" s="1"/>
  <c r="B102" i="27" s="1"/>
  <c r="B103" i="27" s="1"/>
  <c r="B104" i="27" s="1"/>
  <c r="B105" i="27" s="1"/>
  <c r="B106" i="27" s="1"/>
  <c r="B107" i="27" s="1"/>
  <c r="B108" i="27" s="1"/>
  <c r="B109" i="27" s="1"/>
  <c r="B110" i="27" s="1"/>
  <c r="B111" i="27" s="1"/>
  <c r="B112" i="27" s="1"/>
  <c r="B113" i="27" s="1"/>
  <c r="B114" i="27" s="1"/>
  <c r="B115" i="27" s="1"/>
  <c r="B116" i="27" s="1"/>
  <c r="B117" i="27" s="1"/>
  <c r="B118" i="27" s="1"/>
  <c r="B119" i="27" s="1"/>
  <c r="B120" i="27" s="1"/>
  <c r="B121" i="27" s="1"/>
  <c r="B122" i="27" s="1"/>
  <c r="B123" i="27" s="1"/>
  <c r="B124" i="27" s="1"/>
  <c r="B125" i="27" s="1"/>
  <c r="B126" i="27" s="1"/>
  <c r="B127" i="27" s="1"/>
  <c r="B128" i="27" s="1"/>
  <c r="B129" i="27" s="1"/>
  <c r="B130" i="27" s="1"/>
  <c r="B131" i="27" s="1"/>
  <c r="B132" i="27" s="1"/>
  <c r="B133" i="27" s="1"/>
  <c r="B134" i="27" s="1"/>
  <c r="B135" i="27" s="1"/>
  <c r="B136" i="27" s="1"/>
  <c r="B137" i="27" s="1"/>
  <c r="B138" i="27" s="1"/>
  <c r="B139" i="27" s="1"/>
  <c r="B140" i="27" s="1"/>
  <c r="B141" i="27" s="1"/>
  <c r="B142" i="27" s="1"/>
  <c r="B143" i="27" s="1"/>
  <c r="B144" i="27" s="1"/>
  <c r="B145" i="27" s="1"/>
  <c r="B146" i="27" s="1"/>
  <c r="B147" i="27" s="1"/>
  <c r="F299" i="26" l="1"/>
  <c r="C128" i="27"/>
  <c r="F252" i="26"/>
  <c r="C108" i="27"/>
  <c r="C88" i="27"/>
  <c r="F215" i="26"/>
  <c r="F188" i="26"/>
  <c r="F177" i="26"/>
  <c r="C73" i="27"/>
  <c r="F181" i="26"/>
  <c r="C77" i="27"/>
  <c r="F185" i="26"/>
  <c r="C81" i="27"/>
  <c r="F173" i="26"/>
  <c r="C69" i="27"/>
  <c r="C85" i="27"/>
  <c r="F189" i="26"/>
  <c r="C71" i="27"/>
  <c r="C79" i="27"/>
  <c r="C87" i="27"/>
  <c r="C80" i="27"/>
  <c r="C72" i="27"/>
  <c r="C74" i="27"/>
  <c r="C82" i="27"/>
  <c r="C75" i="27"/>
  <c r="C83" i="27"/>
  <c r="F132" i="26"/>
  <c r="F172" i="26"/>
  <c r="C68" i="27"/>
  <c r="F146" i="26"/>
  <c r="F137" i="26"/>
  <c r="F138" i="26"/>
  <c r="C63" i="27"/>
  <c r="C64" i="27"/>
  <c r="F140" i="26"/>
  <c r="C48" i="27"/>
  <c r="F98" i="26"/>
  <c r="F106" i="26"/>
  <c r="F99" i="26"/>
  <c r="F107" i="26"/>
  <c r="C28" i="27"/>
  <c r="F91" i="26"/>
  <c r="C16" i="27"/>
  <c r="C24" i="27"/>
  <c r="C8" i="27"/>
  <c r="C6" i="27"/>
  <c r="F31" i="26"/>
  <c r="C3" i="2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<sst xmlns="http://schemas.openxmlformats.org/spreadsheetml/2006/main" count="2736" uniqueCount="368">
  <si>
    <t>Original Case Author</t>
  </si>
  <si>
    <t>Benjamin Weber</t>
  </si>
  <si>
    <t>Case Design Team</t>
  </si>
  <si>
    <t>Fritz Burkhardt</t>
  </si>
  <si>
    <t>Leonardo Fernandez</t>
  </si>
  <si>
    <t>Kerron Joseph</t>
  </si>
  <si>
    <t>Collecting Scarves - Varsity Edition</t>
  </si>
  <si>
    <t>Gina Nicolosi</t>
  </si>
  <si>
    <t>Case Information</t>
  </si>
  <si>
    <t>MECC Jobs</t>
  </si>
  <si>
    <t>This case originally appeared as a part of the MECC Weekend Battle series in June 2025. The case is centered around collecting football teams scarves, or maybe even manufacturing them! The case uses the same scoring as the original competition version, but answers are included so you can check your work.</t>
  </si>
  <si>
    <t>MECC sponsors such as Siemens, New York Life, Alvarez &amp; Marsal, and BDO have all hired MECC participants. Will you be next?</t>
  </si>
  <si>
    <t>Earn MECC Badges</t>
  </si>
  <si>
    <t>Live participation in Weekend Battles counts towards earning the Excel Athlete Badge. Complete more challenges to earn the badge to post on LinkedIn!</t>
  </si>
  <si>
    <t>Microsoft Excel Collegiate Challenge 2025</t>
  </si>
  <si>
    <t>Collecting Scarves - Junior Varsity Edition</t>
  </si>
  <si>
    <t>Chris McNeil</t>
  </si>
  <si>
    <t>Instructions</t>
  </si>
  <si>
    <t>Bonus Questions</t>
  </si>
  <si>
    <t>To make the game more exciting, we have created 5 bonus questions for you. The questions can all be solved independently of the Levels.</t>
  </si>
  <si>
    <t>Game #</t>
  </si>
  <si>
    <t>Relates to Level #</t>
  </si>
  <si>
    <t>Points</t>
  </si>
  <si>
    <t>Answer</t>
  </si>
  <si>
    <t>Question</t>
  </si>
  <si>
    <t>Bonus 1</t>
  </si>
  <si>
    <t>N/A</t>
  </si>
  <si>
    <t>How many scarves within the “Scarf data” (Scarves tab) have yellow as their first color element on the left?</t>
  </si>
  <si>
    <t>Bonus 2</t>
  </si>
  <si>
    <t>There is one city that has the longest name. Which city is it?</t>
  </si>
  <si>
    <t>Bonus 3</t>
  </si>
  <si>
    <t>Which scarf in the Scarves tab has the most Black (abbreviated as "S") color elements in it? Enter the scarf code (e.g., BWSGYRVBW)</t>
  </si>
  <si>
    <t>Bonus 4</t>
  </si>
  <si>
    <t xml:space="preserve">What is the lowest cost to manufacture any single scarf among the scarves on the Scarves tab using the instructions of level 5? </t>
  </si>
  <si>
    <t>Bonus 5</t>
  </si>
  <si>
    <t>How much would it cost to manufacture all 100 scarves within the “Scarf data” (Scarves tab) using the instructions of level 5?</t>
  </si>
  <si>
    <t>Levels</t>
  </si>
  <si>
    <t>Level 1</t>
  </si>
  <si>
    <t>Easy</t>
  </si>
  <si>
    <t>GET THE COLORS</t>
  </si>
  <si>
    <t>How many of the particular color codes are in the given scarf?</t>
  </si>
  <si>
    <t>Hint: Consider using the COUNTIF or COUNTIFS function.</t>
  </si>
  <si>
    <r>
      <t>Example1:</t>
    </r>
    <r>
      <rPr>
        <sz val="12"/>
        <color rgb="FF000000"/>
        <rFont val="Roboto"/>
      </rPr>
      <t xml:space="preserve"> </t>
    </r>
  </si>
  <si>
    <t>Color code "G" appears 6 times in Example1's scarf components.</t>
  </si>
  <si>
    <t xml:space="preserve">Game #1 Hint: </t>
  </si>
  <si>
    <t>The correct answer is between 0 and 4.</t>
  </si>
  <si>
    <t xml:space="preserve">Game #2 Hint: </t>
  </si>
  <si>
    <t>The correct answer is between 2 and 6.</t>
  </si>
  <si>
    <t xml:space="preserve">Game #3 Hint: </t>
  </si>
  <si>
    <t>The correct answer is between 4 and 8.</t>
  </si>
  <si>
    <t>Level</t>
  </si>
  <si>
    <t>Color Code</t>
  </si>
  <si>
    <t>Scarf Components</t>
  </si>
  <si>
    <t>Example1</t>
  </si>
  <si>
    <t>G</t>
  </si>
  <si>
    <t>W</t>
  </si>
  <si>
    <t>S</t>
  </si>
  <si>
    <t>B</t>
  </si>
  <si>
    <t>Y</t>
  </si>
  <si>
    <t>V</t>
  </si>
  <si>
    <t>R</t>
  </si>
  <si>
    <t>Level 2</t>
  </si>
  <si>
    <t>GET THE COLORS 2</t>
  </si>
  <si>
    <t>Abbreviation</t>
  </si>
  <si>
    <t>Color</t>
  </si>
  <si>
    <t>Cost per element</t>
  </si>
  <si>
    <t>How many of the particular colors are in the given scarf?</t>
  </si>
  <si>
    <t>Blue</t>
  </si>
  <si>
    <t>Hint: Consider using the XLOOKUP function to obtain the single letter abbreviation for the given color.</t>
  </si>
  <si>
    <t>White</t>
  </si>
  <si>
    <t>Black</t>
  </si>
  <si>
    <t xml:space="preserve">Example2: </t>
  </si>
  <si>
    <t>Color "White" is abbreviated by "W" (see table on right or Scarves tab). "W" appears 3 times within Example2's scarf components.</t>
  </si>
  <si>
    <t>Green</t>
  </si>
  <si>
    <t>Yellow</t>
  </si>
  <si>
    <t>Red</t>
  </si>
  <si>
    <t>Violet</t>
  </si>
  <si>
    <t>Example2</t>
  </si>
  <si>
    <t>Level 3</t>
  </si>
  <si>
    <t>Medium</t>
  </si>
  <si>
    <t>GETTING THE COLORS 3</t>
  </si>
  <si>
    <t>You are thinking about manufacturing the scarves on your own.</t>
  </si>
  <si>
    <t>First, you need to figure out how many units of each color you need.</t>
  </si>
  <si>
    <t>For each of the given scarves, how many of the given color elements do you need?</t>
  </si>
  <si>
    <t>Hint: Consider using the LEN function and the SUBSTITUTE function within your formula.</t>
  </si>
  <si>
    <t xml:space="preserve">Example3: </t>
  </si>
  <si>
    <t>Each letter in a scarf represents a color element.</t>
  </si>
  <si>
    <t>In Example3, you need 5 Red and 4 White elements. Since the specified color is White, you need 4.</t>
  </si>
  <si>
    <t xml:space="preserve">Game #41 Hint: </t>
  </si>
  <si>
    <t xml:space="preserve">Game #42 Hint: </t>
  </si>
  <si>
    <t>The correct answer is between 5 and 9.</t>
  </si>
  <si>
    <t xml:space="preserve">Game #43 Hint: </t>
  </si>
  <si>
    <t>The correct answer is between 3 and 7.</t>
  </si>
  <si>
    <t xml:space="preserve">Scarf </t>
  </si>
  <si>
    <t>Example3</t>
  </si>
  <si>
    <t>RRWWRWWRR</t>
  </si>
  <si>
    <t>SRRSRSRRS</t>
  </si>
  <si>
    <t>BWBBWBBWB</t>
  </si>
  <si>
    <t>WBWWWWWBW</t>
  </si>
  <si>
    <t>WGGGWGGGW</t>
  </si>
  <si>
    <t>RWBBBBBWR</t>
  </si>
  <si>
    <t>VVVWWWVVV</t>
  </si>
  <si>
    <t>RSRSRSRSR</t>
  </si>
  <si>
    <t>WRRWRWRRW</t>
  </si>
  <si>
    <t>BBBBWBBBB</t>
  </si>
  <si>
    <t>GGGSWSGGG</t>
  </si>
  <si>
    <t>WWWRRRWWW</t>
  </si>
  <si>
    <t>YBYBVBYBY</t>
  </si>
  <si>
    <t>WBBWWWBBW</t>
  </si>
  <si>
    <t>BBWRWRWBB</t>
  </si>
  <si>
    <t>BSBSBSBSB</t>
  </si>
  <si>
    <t>RWRBWRRWR</t>
  </si>
  <si>
    <t>YYSSSSSYY</t>
  </si>
  <si>
    <t>RRRWRRWWR</t>
  </si>
  <si>
    <t>RRYYGGBBV</t>
  </si>
  <si>
    <t>Level 4</t>
  </si>
  <si>
    <t>GETTING THE COST OF A COLOR</t>
  </si>
  <si>
    <t xml:space="preserve">To buy the materials, you will need to pay the cost per color element times the number of the particular elements. </t>
  </si>
  <si>
    <t>Cost per color element is listed in the Scarves tab.</t>
  </si>
  <si>
    <t>For each scarf, how much do you have to pay for the specified color?</t>
  </si>
  <si>
    <r>
      <t>Example4:</t>
    </r>
    <r>
      <rPr>
        <sz val="12"/>
        <color rgb="FF000000"/>
        <rFont val="Roboto"/>
      </rPr>
      <t xml:space="preserve"> </t>
    </r>
  </si>
  <si>
    <t xml:space="preserve">In Example4, you need 5 Red and 4 White elements. </t>
  </si>
  <si>
    <t xml:space="preserve">Red elements costs 12€ per element as shown on the Scarves tab. </t>
  </si>
  <si>
    <t>The cost to purchase the red elements are 5 * 12 = 60€</t>
  </si>
  <si>
    <t xml:space="preserve">Game #61 Hint: </t>
  </si>
  <si>
    <t>The correct answer is between 0 and 10.</t>
  </si>
  <si>
    <t xml:space="preserve">Game #62 Hint: </t>
  </si>
  <si>
    <t>The correct answer is between 20 and 30.</t>
  </si>
  <si>
    <t xml:space="preserve">Game #63 Hint: </t>
  </si>
  <si>
    <t>The correct answer is between 10 and 20.</t>
  </si>
  <si>
    <t>Example4</t>
  </si>
  <si>
    <t>Level 5</t>
  </si>
  <si>
    <t>Medium-Hard</t>
  </si>
  <si>
    <t>MANUFACTURING SCARVES</t>
  </si>
  <si>
    <t>Now you're ready to start the manufacturing. Manufacturing costs are composed of the material costs and the set-up costs to make a scarf.</t>
  </si>
  <si>
    <t>The price for each unit of color is shown on the Scarves sheet. Your set-up costs are a fixed 200€ for each scarf.</t>
  </si>
  <si>
    <t>How much will it cost to manufacture the scarf?</t>
  </si>
  <si>
    <r>
      <rPr>
        <b/>
        <sz val="12"/>
        <color rgb="FF000000"/>
        <rFont val="Roboto"/>
      </rPr>
      <t>Example5:</t>
    </r>
    <r>
      <rPr>
        <sz val="12"/>
        <color rgb="FF000000"/>
        <rFont val="Roboto"/>
      </rPr>
      <t xml:space="preserve"> </t>
    </r>
  </si>
  <si>
    <t>In Example5, you need 4 White and 5 Green elements.</t>
  </si>
  <si>
    <t xml:space="preserve">Each White element costs 2€ and each Green element costs 4€. </t>
  </si>
  <si>
    <t>The material costs will be 4*2 + 5*4 = 28€</t>
  </si>
  <si>
    <t>The set-up costs of the scarf will cost 200€</t>
  </si>
  <si>
    <t>The total cost to manufacture the scarf will be 28+200 = 228€</t>
  </si>
  <si>
    <t xml:space="preserve">Game #81 Hint: </t>
  </si>
  <si>
    <t>The correct answer is between 230 and 240.</t>
  </si>
  <si>
    <t xml:space="preserve">Game #82 Hint: </t>
  </si>
  <si>
    <t>The correct answer is between 220 and 230.</t>
  </si>
  <si>
    <t xml:space="preserve">Game #83 Hint: </t>
  </si>
  <si>
    <t>The correct answer is between 290 and 300.</t>
  </si>
  <si>
    <t>Scarf</t>
  </si>
  <si>
    <t>Example5</t>
  </si>
  <si>
    <t>WGGWGWGGW</t>
  </si>
  <si>
    <t>GGWWYWWGG</t>
  </si>
  <si>
    <t>WGWGWGWGW</t>
  </si>
  <si>
    <t>RRVBWBVRR</t>
  </si>
  <si>
    <t>YBYBYBYBY</t>
  </si>
  <si>
    <t>GGGWWWGGG</t>
  </si>
  <si>
    <t>BBWWBWWBB</t>
  </si>
  <si>
    <t>RWBRWBRWB</t>
  </si>
  <si>
    <t>RRWWWWWRR</t>
  </si>
  <si>
    <t>GGGGWRWWW</t>
  </si>
  <si>
    <t>RRSSRSSRR</t>
  </si>
  <si>
    <t>Level 6</t>
  </si>
  <si>
    <t>LOCATE THE SCARF</t>
  </si>
  <si>
    <t>In which city can you obtain the given scarf? Scarves by city are listed in the Scarves tab.</t>
  </si>
  <si>
    <t>Hint: Consider using the XLOOKUP function.</t>
  </si>
  <si>
    <r>
      <rPr>
        <b/>
        <sz val="12"/>
        <color rgb="FF000000"/>
        <rFont val="Roboto"/>
      </rPr>
      <t>Example6:</t>
    </r>
    <r>
      <rPr>
        <sz val="12"/>
        <color rgb="FF000000"/>
        <rFont val="Roboto"/>
      </rPr>
      <t xml:space="preserve"> </t>
    </r>
  </si>
  <si>
    <t>Scarves and cities are listed in the Scarves tab.  Scarf VVVWWWVVV is located in Vienna.</t>
  </si>
  <si>
    <t xml:space="preserve">Game #101 Hint: </t>
  </si>
  <si>
    <t>The correct answer starts with the letter F.</t>
  </si>
  <si>
    <t xml:space="preserve">Game #102 Hint: </t>
  </si>
  <si>
    <t>The correct answer starts with the letter V.</t>
  </si>
  <si>
    <t xml:space="preserve">Game #103 Hint: </t>
  </si>
  <si>
    <t>The correct answer starts with the letter B.</t>
  </si>
  <si>
    <t>Example6</t>
  </si>
  <si>
    <t>Vienna</t>
  </si>
  <si>
    <t>RWSWRWSWR</t>
  </si>
  <si>
    <t>YYSSYSSYY</t>
  </si>
  <si>
    <t>RBRBRBRBR</t>
  </si>
  <si>
    <t>RWRWWWRWR</t>
  </si>
  <si>
    <t>BYRRRRRYB</t>
  </si>
  <si>
    <t>GGWWWWWGG</t>
  </si>
  <si>
    <t>SSSRRRSSS</t>
  </si>
  <si>
    <t>RYRRRRRYR</t>
  </si>
  <si>
    <t>SRSRSRSRS</t>
  </si>
  <si>
    <t>BBBWWWBBB</t>
  </si>
  <si>
    <t>BBWSWSWBB</t>
  </si>
  <si>
    <t>RRRWWWRRR</t>
  </si>
  <si>
    <t>GWSGWSGWS</t>
  </si>
  <si>
    <t>VVYVYVYVV</t>
  </si>
  <si>
    <t>BBBWBWBBB</t>
  </si>
  <si>
    <t>SWRWSWRWS</t>
  </si>
  <si>
    <t>RWWWRWWWR</t>
  </si>
  <si>
    <t>Level 7</t>
  </si>
  <si>
    <t>BUYING A SCARF</t>
  </si>
  <si>
    <t>You want to buy a scarf, which requires you to travel to the city where it is being sold.</t>
  </si>
  <si>
    <t>City location in the form of X and Y coordinates are listed in the Scarves tab.</t>
  </si>
  <si>
    <t>Recall that distance traveled is equal to: 100 * square root of (difference on the x-axis^2 + difference on the y-axis^2).</t>
  </si>
  <si>
    <t>Each scarf cost 15€, and each traveled km cost 1€.</t>
  </si>
  <si>
    <t>You start each game in Vienna (coordinates: X=48, Y=27).</t>
  </si>
  <si>
    <t>You will travel to the scarf city from Vienna and then pay for the scarf. Ignore travel back to Vienna.</t>
  </si>
  <si>
    <r>
      <t xml:space="preserve">What is the amount you have to spend to purchase the scarf? </t>
    </r>
    <r>
      <rPr>
        <u/>
        <sz val="12"/>
        <color theme="1"/>
        <rFont val="Roboto"/>
      </rPr>
      <t>Round your final answer to the nearest integer.</t>
    </r>
  </si>
  <si>
    <r>
      <rPr>
        <b/>
        <sz val="12"/>
        <color rgb="FF000000"/>
        <rFont val="Roboto"/>
      </rPr>
      <t>Example 7:</t>
    </r>
    <r>
      <rPr>
        <sz val="12"/>
        <color rgb="FF000000"/>
        <rFont val="Roboto"/>
      </rPr>
      <t xml:space="preserve"> </t>
    </r>
  </si>
  <si>
    <t>The Scarf is located in Lisbon. The coordinates of Lisbon are X=38, Y=1.</t>
  </si>
  <si>
    <t xml:space="preserve">The traveling distance according to coordinates between Vienna and Lisbon is X = (48-38) = 10, Y = (27-1) = 26. </t>
  </si>
  <si>
    <t xml:space="preserve">The distance in km = 100 * the square root of (10^2 + 26^2) = 2785.68 km.  </t>
  </si>
  <si>
    <t>The scarf costs 15 Euro.</t>
  </si>
  <si>
    <t>Amount spent = Total Distance + Cost of Scarf = 2785.68 + 15 = 2800.68 = 2801€</t>
  </si>
  <si>
    <t xml:space="preserve">Game #121 Hint: </t>
  </si>
  <si>
    <t>The correct answer is between 110 and 120.</t>
  </si>
  <si>
    <t xml:space="preserve">Game #122 Hint: </t>
  </si>
  <si>
    <t>The correct answer is between 510 and 520.</t>
  </si>
  <si>
    <t xml:space="preserve">Game #123 Hint: </t>
  </si>
  <si>
    <t>The correct answer is between 2030 and 2040.</t>
  </si>
  <si>
    <t>Example7</t>
  </si>
  <si>
    <t>WRRWWWRRW</t>
  </si>
  <si>
    <t>SSWWWWWSS</t>
  </si>
  <si>
    <t>GGWGGGWGG</t>
  </si>
  <si>
    <t>RWWRRRWWR</t>
  </si>
  <si>
    <t>BYBWBWBYB</t>
  </si>
  <si>
    <t>WVWVWVWVW</t>
  </si>
  <si>
    <t>RWRRRRRWR</t>
  </si>
  <si>
    <t>VVWWWWWVV</t>
  </si>
  <si>
    <t>SYWWWWWYS</t>
  </si>
  <si>
    <t>BWWWWWWWB</t>
  </si>
  <si>
    <t>Nr</t>
  </si>
  <si>
    <t>City</t>
  </si>
  <si>
    <t>X-Coordinates</t>
  </si>
  <si>
    <t>Y-Coordinates</t>
  </si>
  <si>
    <t>Scarf Code</t>
  </si>
  <si>
    <t>Graz</t>
  </si>
  <si>
    <t>SWSWSWSWS</t>
  </si>
  <si>
    <t>Hamburg</t>
  </si>
  <si>
    <t>Munich</t>
  </si>
  <si>
    <t>RWRWRWRWR</t>
  </si>
  <si>
    <t>Frankfurt</t>
  </si>
  <si>
    <t>Freiburg</t>
  </si>
  <si>
    <t>Berlin</t>
  </si>
  <si>
    <t>Stuttgart</t>
  </si>
  <si>
    <t>Gladbach</t>
  </si>
  <si>
    <t>Bremen</t>
  </si>
  <si>
    <t>GWWGGGWWG</t>
  </si>
  <si>
    <t>Gelsenkirchen</t>
  </si>
  <si>
    <t>Dusseldorf</t>
  </si>
  <si>
    <t>Hannover</t>
  </si>
  <si>
    <t>SWGSWGSWG</t>
  </si>
  <si>
    <t>Magdeburg</t>
  </si>
  <si>
    <t>Nueremberg</t>
  </si>
  <si>
    <t>Cologne</t>
  </si>
  <si>
    <t>Kaiserslautern</t>
  </si>
  <si>
    <t>WWRRWRRWW</t>
  </si>
  <si>
    <t>Rostock</t>
  </si>
  <si>
    <t>Meuselwitz</t>
  </si>
  <si>
    <t>Braunschweig</t>
  </si>
  <si>
    <t>BBBYYYBBB</t>
  </si>
  <si>
    <t>St. Gallen</t>
  </si>
  <si>
    <t>GWGWGWGWG</t>
  </si>
  <si>
    <t>Basel</t>
  </si>
  <si>
    <t>RRRBBBRRR</t>
  </si>
  <si>
    <t>Bern</t>
  </si>
  <si>
    <t>YYYSSSYYY</t>
  </si>
  <si>
    <t>Luzern</t>
  </si>
  <si>
    <t>BWBBBBBWB</t>
  </si>
  <si>
    <t>Zurich</t>
  </si>
  <si>
    <t>WWBBBBBWW</t>
  </si>
  <si>
    <t>Marseille</t>
  </si>
  <si>
    <t>WYBWWWBYW</t>
  </si>
  <si>
    <t>Lyon</t>
  </si>
  <si>
    <t>Nice</t>
  </si>
  <si>
    <t>St. Etienne</t>
  </si>
  <si>
    <t>WGGGGGGGW</t>
  </si>
  <si>
    <t>Bordeaux</t>
  </si>
  <si>
    <t>BWWBBBWWB</t>
  </si>
  <si>
    <t>Lens</t>
  </si>
  <si>
    <t>Rennes</t>
  </si>
  <si>
    <t>RSSRRRSSR</t>
  </si>
  <si>
    <t>Nantes</t>
  </si>
  <si>
    <t>YGYYGYYGY</t>
  </si>
  <si>
    <t>Barcelona</t>
  </si>
  <si>
    <t>Madrid</t>
  </si>
  <si>
    <t>RBWRBWRBW</t>
  </si>
  <si>
    <t>Bilbao</t>
  </si>
  <si>
    <t>Sociedad</t>
  </si>
  <si>
    <t>Sevilla</t>
  </si>
  <si>
    <t>WWRWRRWRR</t>
  </si>
  <si>
    <t>Valencia</t>
  </si>
  <si>
    <t>Lisbon</t>
  </si>
  <si>
    <t>Porto</t>
  </si>
  <si>
    <t>WWWBBBWWW</t>
  </si>
  <si>
    <t>Budapest</t>
  </si>
  <si>
    <t>VWVWVWVWV</t>
  </si>
  <si>
    <t>GGWGWGWGG</t>
  </si>
  <si>
    <t>Milan</t>
  </si>
  <si>
    <t>Turin</t>
  </si>
  <si>
    <t>SSSWWWSSS</t>
  </si>
  <si>
    <t>Amsterdam</t>
  </si>
  <si>
    <t>Rotterdam</t>
  </si>
  <si>
    <t>Enschede</t>
  </si>
  <si>
    <t>RWRRWRRWR</t>
  </si>
  <si>
    <t>London</t>
  </si>
  <si>
    <t>BBWBWBWBB</t>
  </si>
  <si>
    <t>RRWRRRWRR</t>
  </si>
  <si>
    <t>Manchester</t>
  </si>
  <si>
    <t>WRWRWRWRW</t>
  </si>
  <si>
    <t>Glasgow</t>
  </si>
  <si>
    <t>BSBBBBBWB</t>
  </si>
  <si>
    <t>Gothenborg</t>
  </si>
  <si>
    <t>Genk</t>
  </si>
  <si>
    <t>Linz</t>
  </si>
  <si>
    <t>SSWSSSWSS</t>
  </si>
  <si>
    <t>WBWBWBWBW</t>
  </si>
  <si>
    <t>Innsbruck</t>
  </si>
  <si>
    <t>GSGSGSGSG</t>
  </si>
  <si>
    <t>Salzburg</t>
  </si>
  <si>
    <t>Prague</t>
  </si>
  <si>
    <t>Athens</t>
  </si>
  <si>
    <t>Banja Luka</t>
  </si>
  <si>
    <t>BRBRBRBRB</t>
  </si>
  <si>
    <t>Maribor</t>
  </si>
  <si>
    <t>Helsinki</t>
  </si>
  <si>
    <t>BBWWWWWBB</t>
  </si>
  <si>
    <t>Bratislava</t>
  </si>
  <si>
    <t>BBBWRWBBB</t>
  </si>
  <si>
    <t>Bochum</t>
  </si>
  <si>
    <t>Karlsruhe</t>
  </si>
  <si>
    <t>BWWWBWWWB</t>
  </si>
  <si>
    <t>Furth</t>
  </si>
  <si>
    <t>GGWWGWWGG</t>
  </si>
  <si>
    <t>Mattersburg</t>
  </si>
  <si>
    <t>Antau</t>
  </si>
  <si>
    <t>Zagreb</t>
  </si>
  <si>
    <t>Warsaw</t>
  </si>
  <si>
    <t>Edinburgh</t>
  </si>
  <si>
    <t>Aberdeen</t>
  </si>
  <si>
    <t>RRWRWRWRR</t>
  </si>
  <si>
    <t>Vilnius</t>
  </si>
  <si>
    <t>WWGGWGGWW</t>
  </si>
  <si>
    <t>Riga</t>
  </si>
  <si>
    <t>Tallinn</t>
  </si>
  <si>
    <t>Dresden</t>
  </si>
  <si>
    <t>Aue</t>
  </si>
  <si>
    <t>Zwickau</t>
  </si>
  <si>
    <t>Essen</t>
  </si>
  <si>
    <t>Duisburg</t>
  </si>
  <si>
    <t>BBWBBBWBB</t>
  </si>
  <si>
    <t>Kopenhagen</t>
  </si>
  <si>
    <t>WBBWWWWBW</t>
  </si>
  <si>
    <t>Birmingham</t>
  </si>
  <si>
    <t>BWWBWWBWB</t>
  </si>
  <si>
    <t>Saarbrücken</t>
  </si>
  <si>
    <t>BBSSBBSSB</t>
  </si>
  <si>
    <t>Strasbourg</t>
  </si>
  <si>
    <t>BBWWRRBWR</t>
  </si>
  <si>
    <t>Your Answers</t>
  </si>
  <si>
    <t>Color1</t>
  </si>
  <si>
    <t>Color2</t>
  </si>
  <si>
    <t>Color3</t>
  </si>
  <si>
    <t>Color4</t>
  </si>
  <si>
    <t>Color5</t>
  </si>
  <si>
    <t>Color6</t>
  </si>
  <si>
    <t>Color7</t>
  </si>
  <si>
    <t>Color8</t>
  </si>
  <si>
    <t>Color9</t>
  </si>
  <si>
    <t>ManuPrice</t>
  </si>
  <si>
    <t>BuyPrice</t>
  </si>
  <si>
    <t>StartLocation</t>
  </si>
  <si>
    <t>X</t>
  </si>
  <si>
    <t>Black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</si>
</sst>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Aptos"/>
      <family val="2"/>
    </font>
    <font>
      <b/>
      <sz val="11"/>
      <color theme="1"/>
      <name val="Roboto"/>
    </font>
    <font>
      <sz val="11"/>
      <color theme="1"/>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1"/>
      <color theme="1"/>
      <name val="Aptos Narrow"/>
      <family val="2"/>
      <scheme val="minor"/>
    </font>
    <font>
      <b/>
      <sz val="14"/>
      <color theme="0"/>
      <name val="Roboto"/>
    </font>
    <font>
      <i/>
      <sz val="10"/>
      <color theme="1"/>
      <name val="Roboto"/>
    </font>
    <font>
      <sz val="14"/>
      <color theme="1"/>
      <name val="Roboto"/>
    </font>
    <font>
      <sz val="11"/>
      <name val="Roboto"/>
    </font>
    <font>
      <b/>
      <sz val="26"/>
      <color theme="0"/>
      <name val="Futura"/>
      <family val="2"/>
    </font>
    <font>
      <b/>
      <sz val="26"/>
      <color theme="0"/>
      <name val="Roboto"/>
    </font>
    <font>
      <sz val="20"/>
      <color theme="1"/>
      <name val="Aptos"/>
      <family val="2"/>
    </font>
    <font>
      <b/>
      <sz val="24"/>
      <color theme="0"/>
      <name val="Futura"/>
      <family val="2"/>
    </font>
    <font>
      <sz val="12"/>
      <color theme="1"/>
      <name val="Roboto"/>
    </font>
    <font>
      <sz val="18"/>
      <color theme="1"/>
      <name val="Roboto"/>
    </font>
    <font>
      <b/>
      <sz val="18"/>
      <color theme="0"/>
      <name val="Futura"/>
      <family val="2"/>
    </font>
    <font>
      <b/>
      <sz val="20"/>
      <color theme="0"/>
      <name val="Futura"/>
      <family val="2"/>
    </font>
    <font>
      <b/>
      <sz val="12"/>
      <name val="Roboto"/>
    </font>
    <font>
      <b/>
      <sz val="12"/>
      <color theme="0"/>
      <name val="Roboto"/>
    </font>
    <font>
      <i/>
      <sz val="14"/>
      <color theme="1"/>
      <name val="Roboto"/>
    </font>
    <font>
      <b/>
      <sz val="16"/>
      <color theme="1"/>
      <name val="Roboto"/>
    </font>
    <font>
      <b/>
      <sz val="11"/>
      <color theme="0"/>
      <name val="Roboto"/>
    </font>
    <font>
      <b/>
      <sz val="12"/>
      <color rgb="FF000000"/>
      <name val="Roboto"/>
    </font>
    <font>
      <sz val="12"/>
      <color rgb="FF000000"/>
      <name val="Roboto"/>
    </font>
    <font>
      <b/>
      <sz val="12"/>
      <color theme="1"/>
      <name val="Roboto"/>
    </font>
    <font>
      <i/>
      <sz val="12"/>
      <color theme="1"/>
      <name val="Roboto"/>
    </font>
    <font>
      <sz val="12"/>
      <name val="Roboto"/>
    </font>
    <font>
      <sz val="12"/>
      <color theme="0"/>
      <name val="Roboto"/>
    </font>
    <font>
      <u/>
      <sz val="12"/>
      <color theme="1"/>
      <name val="Roboto"/>
    </font>
    <font>
      <b/>
      <sz val="20"/>
      <color theme="0"/>
      <name val="Futura"/>
      <family val="2"/>
    </font>
    <font>
      <sz val="12"/>
      <color theme="1"/>
      <name val="Aptos"/>
      <family val="2"/>
    </font>
    <font>
      <b/>
      <sz val="12"/>
      <color theme="1"/>
      <name val="Robotech"/>
    </font>
    <font>
      <sz val="12"/>
      <color theme="1"/>
      <name val="Aptos Narrow"/>
      <family val="2"/>
      <scheme val="minor"/>
    </font>
    <font>
      <b/>
      <sz val="24"/>
      <color theme="0"/>
      <name val="Futura"/>
      <family val="2"/>
    </font>
    <font>
      <sz val="20"/>
      <color theme="1"/>
      <name val="Aptos Narrow"/>
      <family val="2"/>
      <scheme val="minor"/>
    </font>
    <font>
      <b/>
      <sz val="18"/>
      <color theme="0"/>
      <name val="Futura"/>
      <family val="2"/>
    </font>
    <font>
      <sz val="16"/>
      <name val="Roboto"/>
    </font>
    <font>
      <i/>
      <sz val="11"/>
      <name val="Roboto"/>
    </font>
    <font>
      <b/>
      <sz val="11"/>
      <name val="Roboto"/>
    </font>
    <font>
      <sz val="12"/>
      <color rgb="FFFFFFFF"/>
      <name val="Arial"/>
      <family val="2"/>
      <charset val="238"/>
    </font>
    <font>
      <sz val="8"/>
      <name val="Aptos"/>
      <family val="2"/>
    </font>
  </fonts>
  <fills count="18">
    <fill>
      <patternFill patternType="none"/>
    </fill>
    <fill>
      <patternFill patternType="gray125"/>
    </fill>
    <fill>
      <patternFill patternType="solid">
        <fgColor rgb="FF006837"/>
        <bgColor indexed="64"/>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
      <patternFill patternType="solid">
        <fgColor rgb="FF0070C0"/>
        <bgColor indexed="64"/>
      </patternFill>
    </fill>
    <fill>
      <patternFill patternType="solid">
        <fgColor rgb="FFE7E6E6"/>
        <bgColor indexed="64"/>
      </patternFill>
    </fill>
    <fill>
      <patternFill patternType="solid">
        <fgColor rgb="FF262626"/>
        <bgColor indexed="64"/>
      </patternFill>
    </fill>
    <fill>
      <patternFill patternType="solid">
        <fgColor rgb="FF00B050"/>
        <bgColor indexed="64"/>
      </patternFill>
    </fill>
    <fill>
      <patternFill patternType="solid">
        <fgColor rgb="FF001838"/>
        <bgColor indexed="64"/>
      </patternFill>
    </fill>
    <fill>
      <patternFill patternType="solid">
        <fgColor rgb="FFED203F"/>
        <bgColor indexed="64"/>
      </patternFill>
    </fill>
    <fill>
      <patternFill patternType="solid">
        <fgColor rgb="FFBC1F36"/>
        <bgColor indexed="64"/>
      </patternFill>
    </fill>
    <fill>
      <patternFill patternType="solid">
        <fgColor theme="9" tint="0.599963377788628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rgb="FF9E1B32"/>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right>
      <top style="thin">
        <color theme="0"/>
      </top>
      <bottom/>
      <diagonal/>
    </border>
    <border>
      <left style="thin">
        <color theme="0"/>
      </left>
      <right style="thin">
        <color auto="1"/>
      </right>
      <top/>
      <bottom/>
      <diagonal/>
    </border>
    <border>
      <left/>
      <right/>
      <top/>
      <bottom style="thin">
        <color theme="0" tint="-0.499984740745262"/>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indexed="64"/>
      </right>
      <top style="medium">
        <color indexed="64"/>
      </top>
      <bottom style="medium">
        <color indexed="64"/>
      </bottom>
      <diagonal/>
    </border>
    <border>
      <left style="thin">
        <color auto="1"/>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bottom/>
      <diagonal/>
    </border>
  </borders>
  <cellStyleXfs count="6">
    <xf numFmtId="0" fontId="0" fillId="0" borderId="0"/>
    <xf numFmtId="0" fontId="7" fillId="0" borderId="0"/>
    <xf numFmtId="0" fontId="14" fillId="0" borderId="0"/>
    <xf numFmtId="0" fontId="7" fillId="0" borderId="0"/>
    <xf numFmtId="0" fontId="35" fillId="0" borderId="0"/>
    <xf numFmtId="0" fontId="37" fillId="0" borderId="0"/>
  </cellStyleXfs>
  <cellXfs count="131">
    <xf numFmtId="0" fontId="0" fillId="0" borderId="0" xfId="0"/>
    <xf numFmtId="0" fontId="4" fillId="0" borderId="4" xfId="1" applyFont="1" applyBorder="1" applyAlignment="1">
      <alignment horizontal="center" vertical="center" wrapText="1"/>
    </xf>
    <xf numFmtId="0" fontId="4" fillId="0" borderId="4" xfId="1" applyFont="1" applyBorder="1" applyAlignment="1">
      <alignment horizontal="center" vertical="center"/>
    </xf>
    <xf numFmtId="0" fontId="6" fillId="2" borderId="3"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vertical="center" wrapText="1"/>
    </xf>
    <xf numFmtId="0" fontId="6" fillId="2" borderId="5" xfId="1"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2" fillId="0" borderId="0" xfId="0" applyFont="1"/>
    <xf numFmtId="0" fontId="4"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 fillId="0" borderId="0" xfId="0" applyFont="1" applyAlignment="1">
      <alignment vertical="center"/>
    </xf>
    <xf numFmtId="0" fontId="5" fillId="0" borderId="4" xfId="1" applyFont="1" applyBorder="1" applyAlignment="1">
      <alignment horizontal="center" vertical="center"/>
    </xf>
    <xf numFmtId="0" fontId="2" fillId="0" borderId="0" xfId="1" applyFo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2" fillId="10" borderId="16" xfId="0" applyFont="1" applyFill="1" applyBorder="1" applyAlignment="1">
      <alignment horizontal="centerContinuous" vertical="center"/>
    </xf>
    <xf numFmtId="0" fontId="13" fillId="10" borderId="16" xfId="0" applyFont="1" applyFill="1" applyBorder="1" applyAlignment="1">
      <alignment horizontal="centerContinuous" vertical="center"/>
    </xf>
    <xf numFmtId="0" fontId="15" fillId="11" borderId="0" xfId="2" applyFont="1" applyFill="1" applyAlignment="1">
      <alignment horizontal="centerContinuous" vertical="center"/>
    </xf>
    <xf numFmtId="0" fontId="15" fillId="11" borderId="0" xfId="2" applyFont="1" applyFill="1" applyAlignment="1">
      <alignment horizontal="centerContinuous" vertical="center" wrapText="1"/>
    </xf>
    <xf numFmtId="0" fontId="16" fillId="0" borderId="0" xfId="0" applyFont="1"/>
    <xf numFmtId="3" fontId="16" fillId="0" borderId="0" xfId="0" applyNumberFormat="1" applyFont="1"/>
    <xf numFmtId="0" fontId="6" fillId="12" borderId="16" xfId="0" applyFont="1" applyFill="1" applyBorder="1" applyAlignment="1">
      <alignment horizontal="centerContinuous" vertical="center"/>
    </xf>
    <xf numFmtId="0" fontId="17" fillId="0" borderId="16" xfId="0" applyFont="1" applyBorder="1" applyAlignment="1">
      <alignment horizontal="centerContinuous"/>
    </xf>
    <xf numFmtId="0" fontId="18" fillId="12" borderId="16" xfId="0" applyFont="1" applyFill="1" applyBorder="1" applyAlignment="1">
      <alignment horizontal="centerContinuous" vertical="center"/>
    </xf>
    <xf numFmtId="0" fontId="19" fillId="12" borderId="17" xfId="0" applyFont="1" applyFill="1" applyBorder="1" applyAlignment="1">
      <alignment horizontal="centerContinuous" vertical="center"/>
    </xf>
    <xf numFmtId="0" fontId="6" fillId="12" borderId="17" xfId="0" applyFont="1" applyFill="1" applyBorder="1" applyAlignment="1">
      <alignment horizontal="centerContinuous" vertical="center"/>
    </xf>
    <xf numFmtId="0" fontId="19" fillId="10" borderId="16" xfId="0" applyFont="1" applyFill="1" applyBorder="1" applyAlignment="1">
      <alignment horizontal="centerContinuous" vertical="center"/>
    </xf>
    <xf numFmtId="0" fontId="6" fillId="10" borderId="16" xfId="0" applyFont="1" applyFill="1" applyBorder="1" applyAlignment="1">
      <alignment horizontal="centerContinuous" vertical="center"/>
    </xf>
    <xf numFmtId="0" fontId="20" fillId="0" borderId="0" xfId="0" applyFont="1" applyAlignment="1">
      <alignment horizontal="left" vertical="top"/>
    </xf>
    <xf numFmtId="0" fontId="2" fillId="0" borderId="0" xfId="0" applyFont="1" applyAlignment="1">
      <alignment horizontal="left" vertical="center" wrapText="1"/>
    </xf>
    <xf numFmtId="0" fontId="21" fillId="12" borderId="1" xfId="0" applyFont="1" applyFill="1" applyBorder="1" applyAlignment="1">
      <alignment horizontal="center" vertical="center"/>
    </xf>
    <xf numFmtId="0" fontId="21" fillId="12" borderId="1" xfId="0" applyFont="1" applyFill="1" applyBorder="1" applyAlignment="1">
      <alignment horizontal="center" vertical="center" wrapText="1"/>
    </xf>
    <xf numFmtId="0" fontId="21" fillId="12" borderId="6" xfId="0" applyFont="1" applyFill="1" applyBorder="1" applyAlignment="1">
      <alignment horizontal="centerContinuous" vertical="center"/>
    </xf>
    <xf numFmtId="0" fontId="21" fillId="12" borderId="7" xfId="0" applyFont="1" applyFill="1" applyBorder="1" applyAlignment="1">
      <alignment horizontal="centerContinuous" vertical="center"/>
    </xf>
    <xf numFmtId="0" fontId="21" fillId="12" borderId="8" xfId="0" applyFont="1" applyFill="1" applyBorder="1" applyAlignment="1">
      <alignment horizontal="centerContinuous" vertical="center"/>
    </xf>
    <xf numFmtId="0" fontId="8" fillId="11" borderId="1" xfId="0" applyFont="1" applyFill="1" applyBorder="1" applyAlignment="1">
      <alignment horizontal="center" vertical="center"/>
    </xf>
    <xf numFmtId="0" fontId="22" fillId="13" borderId="1" xfId="0" applyFont="1" applyFill="1" applyBorder="1" applyAlignment="1">
      <alignment horizontal="center" vertical="center"/>
    </xf>
    <xf numFmtId="3" fontId="21" fillId="12" borderId="1" xfId="0" applyNumberFormat="1" applyFont="1" applyFill="1" applyBorder="1" applyAlignment="1">
      <alignment horizontal="center" vertical="center"/>
    </xf>
    <xf numFmtId="0" fontId="9" fillId="14" borderId="1" xfId="0" applyFont="1" applyFill="1" applyBorder="1" applyAlignment="1">
      <alignment horizontal="center" vertical="center"/>
    </xf>
    <xf numFmtId="0" fontId="9" fillId="15" borderId="1" xfId="0" applyFont="1" applyFill="1" applyBorder="1" applyAlignment="1">
      <alignment horizontal="center" vertical="center"/>
    </xf>
    <xf numFmtId="0" fontId="4" fillId="0" borderId="14" xfId="0" quotePrefix="1" applyFont="1" applyBorder="1" applyAlignment="1">
      <alignment vertical="center" wrapText="1"/>
    </xf>
    <xf numFmtId="0" fontId="4" fillId="0" borderId="15" xfId="0" quotePrefix="1" applyFont="1" applyBorder="1" applyAlignment="1">
      <alignment vertical="center" wrapText="1"/>
    </xf>
    <xf numFmtId="0" fontId="4" fillId="0" borderId="11" xfId="0" quotePrefix="1" applyFont="1" applyBorder="1" applyAlignment="1">
      <alignment vertical="center"/>
    </xf>
    <xf numFmtId="0" fontId="4" fillId="0" borderId="12" xfId="0" quotePrefix="1" applyFont="1" applyBorder="1" applyAlignment="1">
      <alignment vertical="center"/>
    </xf>
    <xf numFmtId="0" fontId="4" fillId="0" borderId="13" xfId="0" quotePrefix="1" applyFont="1" applyBorder="1" applyAlignment="1">
      <alignment vertical="center"/>
    </xf>
    <xf numFmtId="0" fontId="17" fillId="0" borderId="11" xfId="0" applyFont="1" applyBorder="1" applyAlignment="1">
      <alignment horizontal="centerContinuous"/>
    </xf>
    <xf numFmtId="0" fontId="17" fillId="0" borderId="13" xfId="0" applyFont="1" applyBorder="1" applyAlignment="1">
      <alignment horizontal="centerContinuous"/>
    </xf>
    <xf numFmtId="0" fontId="4" fillId="0" borderId="9" xfId="0" quotePrefix="1" applyFont="1" applyBorder="1" applyAlignment="1">
      <alignment vertical="center"/>
    </xf>
    <xf numFmtId="0" fontId="4" fillId="0" borderId="10" xfId="0" quotePrefix="1" applyFont="1" applyBorder="1" applyAlignment="1">
      <alignment vertical="center"/>
    </xf>
    <xf numFmtId="0" fontId="4" fillId="0" borderId="18" xfId="0" quotePrefix="1" applyFont="1" applyBorder="1" applyAlignment="1">
      <alignment vertical="center"/>
    </xf>
    <xf numFmtId="0" fontId="5" fillId="0" borderId="19" xfId="0" applyFont="1" applyBorder="1" applyAlignment="1">
      <alignment horizontal="center" vertical="center" wrapText="1"/>
    </xf>
    <xf numFmtId="0" fontId="6" fillId="2" borderId="20" xfId="0" applyFont="1" applyFill="1" applyBorder="1" applyAlignment="1">
      <alignment horizontal="center" vertical="center" wrapText="1"/>
    </xf>
    <xf numFmtId="0" fontId="10" fillId="0" borderId="21" xfId="0" applyFont="1" applyBorder="1" applyAlignment="1">
      <alignment horizontal="center" vertical="center"/>
    </xf>
    <xf numFmtId="0" fontId="23" fillId="16" borderId="0" xfId="1" applyFont="1" applyFill="1"/>
    <xf numFmtId="3" fontId="2" fillId="16" borderId="0" xfId="1" applyNumberFormat="1" applyFont="1" applyFill="1"/>
    <xf numFmtId="0" fontId="2" fillId="16" borderId="0" xfId="1" applyFont="1" applyFill="1"/>
    <xf numFmtId="0" fontId="2" fillId="16" borderId="0" xfId="1" applyFont="1" applyFill="1" applyAlignment="1">
      <alignment vertical="top" wrapText="1"/>
    </xf>
    <xf numFmtId="0" fontId="11" fillId="16" borderId="0" xfId="1" applyFont="1" applyFill="1" applyAlignment="1">
      <alignment vertical="top" wrapText="1"/>
    </xf>
    <xf numFmtId="0" fontId="11" fillId="16" borderId="0" xfId="1" applyFont="1" applyFill="1"/>
    <xf numFmtId="0" fontId="24" fillId="17" borderId="1" xfId="1" applyFont="1" applyFill="1" applyBorder="1" applyAlignment="1">
      <alignment horizontal="center" vertical="center"/>
    </xf>
    <xf numFmtId="3" fontId="24" fillId="17" borderId="1" xfId="1" applyNumberFormat="1" applyFont="1" applyFill="1" applyBorder="1" applyAlignment="1">
      <alignment horizontal="center" vertical="center"/>
    </xf>
    <xf numFmtId="0" fontId="3" fillId="16" borderId="2" xfId="1" applyFont="1" applyFill="1" applyBorder="1" applyAlignment="1">
      <alignment horizontal="center" vertical="center" wrapText="1"/>
    </xf>
    <xf numFmtId="1" fontId="6" fillId="2" borderId="3" xfId="1" applyNumberFormat="1" applyFont="1" applyFill="1" applyBorder="1" applyAlignment="1">
      <alignment horizontal="center" vertical="center"/>
    </xf>
    <xf numFmtId="0" fontId="5" fillId="0" borderId="2" xfId="2" applyFont="1" applyBorder="1" applyAlignment="1">
      <alignment horizontal="center" vertical="center"/>
    </xf>
    <xf numFmtId="0" fontId="3" fillId="16" borderId="4" xfId="1" applyFont="1" applyFill="1" applyBorder="1" applyAlignment="1">
      <alignment horizontal="center" vertical="center" wrapText="1"/>
    </xf>
    <xf numFmtId="0" fontId="5" fillId="0" borderId="4" xfId="2" applyFont="1" applyBorder="1" applyAlignment="1">
      <alignment horizontal="center" vertical="center"/>
    </xf>
    <xf numFmtId="0" fontId="2" fillId="16" borderId="0" xfId="1" applyFont="1" applyFill="1" applyAlignment="1">
      <alignment horizontal="center"/>
    </xf>
    <xf numFmtId="3" fontId="2" fillId="16" borderId="0" xfId="1" applyNumberFormat="1" applyFont="1" applyFill="1" applyAlignment="1">
      <alignment horizontal="center"/>
    </xf>
    <xf numFmtId="0" fontId="25" fillId="0" borderId="0" xfId="0" applyFont="1" applyAlignment="1">
      <alignment vertical="center"/>
    </xf>
    <xf numFmtId="0" fontId="26" fillId="0" borderId="0" xfId="0" applyFont="1" applyAlignment="1">
      <alignment vertical="center"/>
    </xf>
    <xf numFmtId="0" fontId="21" fillId="12" borderId="1" xfId="0" applyFont="1" applyFill="1" applyBorder="1" applyAlignment="1">
      <alignment horizontal="left" vertical="center" indent="2"/>
    </xf>
    <xf numFmtId="0" fontId="3" fillId="0" borderId="24" xfId="0" applyFont="1" applyBorder="1" applyAlignment="1">
      <alignment horizontal="center" vertical="center" wrapText="1"/>
    </xf>
    <xf numFmtId="0" fontId="21" fillId="12" borderId="25" xfId="0" applyFont="1" applyFill="1" applyBorder="1" applyAlignment="1">
      <alignment horizontal="left" vertical="center" indent="2"/>
    </xf>
    <xf numFmtId="0" fontId="27" fillId="0" borderId="0" xfId="0" applyFont="1" applyAlignment="1">
      <alignment vertical="center"/>
    </xf>
    <xf numFmtId="0" fontId="16" fillId="0" borderId="0" xfId="0" applyFont="1" applyAlignment="1">
      <alignment vertical="center"/>
    </xf>
    <xf numFmtId="0" fontId="28" fillId="0" borderId="0" xfId="0" applyFont="1" applyAlignment="1">
      <alignment vertical="center"/>
    </xf>
    <xf numFmtId="0" fontId="4" fillId="0" borderId="23" xfId="0" applyFont="1" applyBorder="1" applyAlignment="1">
      <alignment horizontal="left" vertical="center" wrapText="1" indent="6"/>
    </xf>
    <xf numFmtId="0" fontId="4" fillId="0" borderId="24" xfId="0" applyFont="1" applyBorder="1" applyAlignment="1">
      <alignment horizontal="center" vertical="center" wrapText="1"/>
    </xf>
    <xf numFmtId="0" fontId="4" fillId="0" borderId="22" xfId="0" applyFont="1" applyBorder="1" applyAlignment="1">
      <alignment horizontal="center" vertical="center" wrapText="1"/>
    </xf>
    <xf numFmtId="0" fontId="28" fillId="0" borderId="0" xfId="0" applyFont="1"/>
    <xf numFmtId="0" fontId="16" fillId="0" borderId="0" xfId="0" applyFont="1" applyAlignment="1">
      <alignment horizontal="right" vertical="center"/>
    </xf>
    <xf numFmtId="0" fontId="4" fillId="0" borderId="4" xfId="0" applyFont="1" applyBorder="1" applyAlignment="1">
      <alignment horizontal="center" vertical="center" wrapText="1"/>
    </xf>
    <xf numFmtId="0" fontId="4" fillId="0" borderId="19" xfId="0" applyFont="1" applyBorder="1" applyAlignment="1">
      <alignment horizontal="center" vertical="center" wrapText="1"/>
    </xf>
    <xf numFmtId="0" fontId="29" fillId="6" borderId="2" xfId="0" applyFont="1" applyFill="1" applyBorder="1" applyAlignment="1">
      <alignment horizontal="center" vertical="center" wrapText="1"/>
    </xf>
    <xf numFmtId="0" fontId="29" fillId="7" borderId="2" xfId="0" applyFont="1" applyFill="1" applyBorder="1" applyAlignment="1">
      <alignment horizontal="center" vertical="center" wrapText="1"/>
    </xf>
    <xf numFmtId="0" fontId="30" fillId="8" borderId="2" xfId="0" applyFont="1" applyFill="1" applyBorder="1" applyAlignment="1">
      <alignment horizontal="center" vertical="center" wrapText="1"/>
    </xf>
    <xf numFmtId="0" fontId="29" fillId="3" borderId="2" xfId="0" applyFont="1" applyFill="1" applyBorder="1" applyAlignment="1">
      <alignment horizontal="center" vertical="center" wrapText="1"/>
    </xf>
    <xf numFmtId="0" fontId="29" fillId="4" borderId="2" xfId="0" applyFont="1" applyFill="1" applyBorder="1" applyAlignment="1">
      <alignment horizontal="center" vertical="center" wrapText="1"/>
    </xf>
    <xf numFmtId="0" fontId="29" fillId="9" borderId="2" xfId="0" applyFont="1" applyFill="1" applyBorder="1" applyAlignment="1">
      <alignment horizontal="center" vertical="center" wrapText="1"/>
    </xf>
    <xf numFmtId="0" fontId="29" fillId="5" borderId="2" xfId="0" applyFont="1" applyFill="1" applyBorder="1" applyAlignment="1">
      <alignment horizontal="center" vertical="center" wrapText="1"/>
    </xf>
    <xf numFmtId="0" fontId="2" fillId="0" borderId="0" xfId="1" applyFont="1" applyAlignment="1">
      <alignment vertical="center"/>
    </xf>
    <xf numFmtId="0" fontId="1" fillId="0" borderId="0" xfId="1" applyFont="1" applyAlignment="1">
      <alignment horizontal="center" vertical="center"/>
    </xf>
    <xf numFmtId="0" fontId="2" fillId="0" borderId="0" xfId="1" applyFont="1" applyAlignment="1">
      <alignment horizontal="center" vertical="center"/>
    </xf>
    <xf numFmtId="0" fontId="11" fillId="0" borderId="0" xfId="1" applyFont="1" applyAlignment="1">
      <alignment vertical="center"/>
    </xf>
    <xf numFmtId="0" fontId="33" fillId="0" borderId="0" xfId="2" applyFont="1"/>
    <xf numFmtId="0" fontId="34" fillId="0" borderId="0" xfId="2" applyFont="1" applyAlignment="1">
      <alignment wrapText="1"/>
    </xf>
    <xf numFmtId="0" fontId="36" fillId="11" borderId="0" xfId="4" applyFont="1" applyFill="1" applyAlignment="1">
      <alignment horizontal="centerContinuous" vertical="center" wrapText="1"/>
    </xf>
    <xf numFmtId="0" fontId="11" fillId="0" borderId="0" xfId="1" applyFont="1" applyAlignment="1">
      <alignment horizontal="left" vertical="center"/>
    </xf>
    <xf numFmtId="0" fontId="2" fillId="0" borderId="0" xfId="1" applyFont="1" applyAlignment="1">
      <alignment horizontal="left" vertical="center"/>
    </xf>
    <xf numFmtId="0" fontId="37" fillId="0" borderId="0" xfId="5"/>
    <xf numFmtId="0" fontId="32" fillId="10" borderId="16" xfId="4" applyFont="1" applyFill="1" applyBorder="1" applyAlignment="1">
      <alignment horizontal="centerContinuous" vertical="center"/>
    </xf>
    <xf numFmtId="0" fontId="38" fillId="10" borderId="16" xfId="4" applyFont="1" applyFill="1" applyBorder="1" applyAlignment="1">
      <alignment horizontal="centerContinuous" vertical="center"/>
    </xf>
    <xf numFmtId="0" fontId="40" fillId="0" borderId="0" xfId="1" applyFont="1" applyAlignment="1">
      <alignment vertical="center"/>
    </xf>
    <xf numFmtId="0" fontId="41" fillId="0" borderId="0" xfId="1" applyFont="1" applyAlignment="1">
      <alignment horizontal="left" vertical="center"/>
    </xf>
    <xf numFmtId="0" fontId="10" fillId="0" borderId="0" xfId="2" applyFont="1" applyAlignment="1">
      <alignment horizontal="center" vertical="center"/>
    </xf>
    <xf numFmtId="0" fontId="36" fillId="11" borderId="0" xfId="4" applyFont="1" applyFill="1" applyAlignment="1">
      <alignment horizontal="centerContinuous" vertical="center"/>
    </xf>
    <xf numFmtId="0" fontId="42" fillId="0" borderId="0" xfId="0" applyFont="1"/>
    <xf numFmtId="0" fontId="17" fillId="0" borderId="11" xfId="0" applyFont="1" applyBorder="1" applyAlignment="1">
      <alignment horizontal="center"/>
    </xf>
    <xf numFmtId="0" fontId="17" fillId="0" borderId="12" xfId="0" applyFont="1" applyBorder="1" applyAlignment="1">
      <alignment horizontal="center"/>
    </xf>
    <xf numFmtId="0" fontId="17" fillId="0" borderId="13" xfId="0" applyFont="1" applyBorder="1" applyAlignment="1">
      <alignment horizontal="center"/>
    </xf>
    <xf numFmtId="0" fontId="39" fillId="0" borderId="6" xfId="1" applyFont="1" applyBorder="1" applyAlignment="1">
      <alignment horizontal="left" vertical="top" wrapText="1"/>
    </xf>
    <xf numFmtId="0" fontId="39" fillId="0" borderId="7" xfId="1" applyFont="1" applyBorder="1" applyAlignment="1">
      <alignment horizontal="left" vertical="top" wrapText="1"/>
    </xf>
    <xf numFmtId="0" fontId="39" fillId="0" borderId="8" xfId="1" applyFont="1" applyBorder="1" applyAlignment="1">
      <alignment horizontal="left" vertical="top" wrapText="1"/>
    </xf>
    <xf numFmtId="0" fontId="39" fillId="0" borderId="27" xfId="1" applyFont="1" applyBorder="1" applyAlignment="1">
      <alignment horizontal="left" vertical="top" wrapText="1"/>
    </xf>
    <xf numFmtId="0" fontId="39" fillId="0" borderId="28" xfId="1" applyFont="1" applyBorder="1" applyAlignment="1">
      <alignment horizontal="left" vertical="top" wrapText="1"/>
    </xf>
    <xf numFmtId="0" fontId="39" fillId="0" borderId="29" xfId="1" applyFont="1" applyBorder="1" applyAlignment="1">
      <alignment horizontal="left" vertical="top" wrapText="1"/>
    </xf>
    <xf numFmtId="0" fontId="32" fillId="12" borderId="26" xfId="2" applyFont="1" applyFill="1" applyBorder="1" applyAlignment="1">
      <alignment horizontal="center" vertical="center"/>
    </xf>
    <xf numFmtId="0" fontId="32" fillId="12" borderId="0" xfId="2" applyFont="1" applyFill="1" applyAlignment="1">
      <alignment horizontal="center" vertical="center"/>
    </xf>
    <xf numFmtId="0" fontId="17" fillId="0" borderId="11" xfId="2" applyFont="1" applyBorder="1" applyAlignment="1">
      <alignment horizontal="center"/>
    </xf>
    <xf numFmtId="0" fontId="17" fillId="0" borderId="12" xfId="2" applyFont="1" applyBorder="1" applyAlignment="1">
      <alignment horizontal="center"/>
    </xf>
    <xf numFmtId="0" fontId="17" fillId="0" borderId="13" xfId="2" applyFont="1" applyBorder="1" applyAlignment="1">
      <alignment horizontal="center"/>
    </xf>
    <xf numFmtId="0" fontId="21" fillId="12" borderId="0" xfId="0" applyFont="1" applyFill="1" applyBorder="1" applyAlignment="1">
      <alignment horizontal="center" vertical="center"/>
    </xf>
    <xf numFmtId="0" fontId="4" fillId="0" borderId="0" xfId="0" applyFont="1" applyBorder="1" applyAlignment="1">
      <alignment horizontal="center" vertical="center" wrapText="1"/>
    </xf>
    <xf numFmtId="0" fontId="21" fillId="12" borderId="30" xfId="0" applyFont="1" applyFill="1" applyBorder="1" applyAlignment="1">
      <alignment horizontal="center" vertical="center"/>
    </xf>
    <xf numFmtId="0" fontId="4" fillId="0" borderId="31" xfId="0" applyFont="1" applyBorder="1" applyAlignment="1">
      <alignment horizontal="center" vertical="center" wrapText="1"/>
    </xf>
    <xf numFmtId="0" fontId="21" fillId="12" borderId="0" xfId="0" applyFont="1" applyFill="1" applyBorder="1" applyAlignment="1">
      <alignment horizontal="centerContinuous" vertical="center"/>
    </xf>
    <xf numFmtId="0" fontId="0" fillId="0" borderId="0" xfId="0" applyAlignment="1">
      <alignment horizontal="center" vertical="center"/>
    </xf>
  </cellXfs>
  <cellStyles count="6">
    <cellStyle name="Normal 2" xfId="2" xr:uid="{2ED19430-C931-4BCE-BDB9-718EA4E4EC43}"/>
    <cellStyle name="Normal 3" xfId="1" xr:uid="{4C1DACFA-4C0B-48DE-B36E-BDFE55D80A53}"/>
    <cellStyle name="Normal 3 2" xfId="3" xr:uid="{BCA7A988-8DA4-4ACB-AF28-100DD7DF61C3}"/>
    <cellStyle name="Normal 4" xfId="4" xr:uid="{C5663E66-7FBB-4293-AA88-0E45CDCE26C8}"/>
    <cellStyle name="Normal 4 2" xfId="5" xr:uid="{61F2D947-B1DA-4C44-8FA0-67A21763027B}"/>
    <cellStyle name="Normalny" xfId="0" builtinId="0"/>
  </cellStyles>
  <dxfs count="19">
    <dxf>
      <font>
        <b val="0"/>
        <i val="0"/>
        <strike val="0"/>
        <condense val="0"/>
        <extend val="0"/>
        <outline val="0"/>
        <shadow val="0"/>
        <u val="none"/>
        <vertAlign val="baseline"/>
        <sz val="12"/>
        <color theme="7" tint="-0.499984740745262"/>
        <name val="Roboto"/>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numFmt numFmtId="0" formatCode="Genera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i val="0"/>
        <strike val="0"/>
        <condense val="0"/>
        <extend val="0"/>
        <outline val="0"/>
        <shadow val="0"/>
        <u val="none"/>
        <vertAlign val="baseline"/>
        <sz val="12"/>
        <color theme="0"/>
        <name val="Roboto"/>
        <scheme val="none"/>
      </font>
      <fill>
        <patternFill patternType="solid">
          <fgColor indexed="64"/>
          <bgColor rgb="FFBC1F36"/>
        </patternFill>
      </fill>
      <alignment horizontal="centerContinuous" vertical="center" textRotation="0" wrapText="0"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i val="0"/>
        <strike val="0"/>
        <condense val="0"/>
        <extend val="0"/>
        <outline val="0"/>
        <shadow val="0"/>
        <u val="none"/>
        <vertAlign val="baseline"/>
        <sz val="12"/>
        <color theme="0"/>
        <name val="Roboto"/>
        <scheme val="none"/>
      </font>
      <fill>
        <patternFill patternType="solid">
          <fgColor indexed="64"/>
          <bgColor rgb="FFBC1F36"/>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border outline="0">
        <bottom style="medium">
          <color indexed="64"/>
        </bottom>
      </border>
    </dxf>
    <dxf>
      <border outline="0">
        <top style="medium">
          <color indexed="64"/>
        </top>
        <bottom style="thin">
          <color theme="0" tint="-0.499984740745262"/>
        </bottom>
      </border>
    </dxf>
  </dxfs>
  <tableStyles count="0" defaultTableStyle="TableStyleMedium2" defaultPivotStyle="PivotStyleLight16"/>
  <colors>
    <mruColors>
      <color rgb="FFFFFF00"/>
      <color rgb="FF7030A0"/>
      <color rgb="FFC00000"/>
      <color rgb="FF00B050"/>
      <color rgb="FF262626"/>
      <color rgb="FFE7E6E6"/>
      <color rgb="FF0070C0"/>
      <color rgb="FF020024"/>
      <color rgb="FF007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5" Type="http://schemas.openxmlformats.org/officeDocument/2006/relationships/hyperlink" Target="https://youtu.be/PYMs_u2n2UM" TargetMode="External"/><Relationship Id="rId4" Type="http://schemas.openxmlformats.org/officeDocument/2006/relationships/hyperlink" Target="https://mecc.college/june-battle-collecting-scarves-jv/"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2979D7B6-2CA8-47D2-B429-5EF10ACD04FA}"/>
            </a:ext>
          </a:extLst>
        </xdr:cNvPr>
        <xdr:cNvSpPr/>
      </xdr:nvSpPr>
      <xdr:spPr>
        <a:xfrm>
          <a:off x="13312140" y="3817619"/>
          <a:ext cx="3048000" cy="151638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61D87E20-7A98-41C3-9CC8-5E9B8F371C30}"/>
            </a:ext>
          </a:extLst>
        </xdr:cNvPr>
        <xdr:cNvSpPr/>
      </xdr:nvSpPr>
      <xdr:spPr>
        <a:xfrm>
          <a:off x="13312140" y="5535293"/>
          <a:ext cx="3048000" cy="151320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758945</xdr:colOff>
      <xdr:row>7</xdr:row>
      <xdr:rowOff>149406</xdr:rowOff>
    </xdr:to>
    <xdr:pic>
      <xdr:nvPicPr>
        <xdr:cNvPr id="5" name="Picture 8">
          <a:extLst>
            <a:ext uri="{FF2B5EF4-FFF2-40B4-BE49-F238E27FC236}">
              <a16:creationId xmlns:a16="http://schemas.microsoft.com/office/drawing/2014/main" id="{FCC3E1A4-A744-4417-BDE4-2D260E8F01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3381" y="212452"/>
          <a:ext cx="8378944" cy="2413454"/>
        </a:xfrm>
        <a:prstGeom prst="rect">
          <a:avLst/>
        </a:prstGeom>
      </xdr:spPr>
    </xdr:pic>
    <xdr:clientData/>
  </xdr:twoCellAnchor>
  <xdr:twoCellAnchor>
    <xdr:from>
      <xdr:col>19</xdr:col>
      <xdr:colOff>0</xdr:colOff>
      <xdr:row>6</xdr:row>
      <xdr:rowOff>353785</xdr:rowOff>
    </xdr:from>
    <xdr:to>
      <xdr:col>23</xdr:col>
      <xdr:colOff>0</xdr:colOff>
      <xdr:row>8</xdr:row>
      <xdr:rowOff>370568</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EA41161C-836F-4179-8E90-B957E81488FC}"/>
            </a:ext>
          </a:extLst>
        </xdr:cNvPr>
        <xdr:cNvSpPr/>
      </xdr:nvSpPr>
      <xdr:spPr>
        <a:xfrm>
          <a:off x="13312140" y="2447380"/>
          <a:ext cx="3048000" cy="78259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5897</xdr:colOff>
      <xdr:row>1</xdr:row>
      <xdr:rowOff>18143</xdr:rowOff>
    </xdr:from>
    <xdr:to>
      <xdr:col>23</xdr:col>
      <xdr:colOff>5897</xdr:colOff>
      <xdr:row>5</xdr:row>
      <xdr:rowOff>370113</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C585935C-F241-44AA-8DE5-0EB61810FC74}"/>
            </a:ext>
          </a:extLst>
        </xdr:cNvPr>
        <xdr:cNvSpPr/>
      </xdr:nvSpPr>
      <xdr:spPr>
        <a:xfrm>
          <a:off x="13286468" y="217714"/>
          <a:ext cx="3048000" cy="187597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Detailed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372320</xdr:rowOff>
    </xdr:from>
    <xdr:to>
      <xdr:col>17</xdr:col>
      <xdr:colOff>0</xdr:colOff>
      <xdr:row>24</xdr:row>
      <xdr:rowOff>5653</xdr:rowOff>
    </xdr:to>
    <xdr:sp macro="" textlink="">
      <xdr:nvSpPr>
        <xdr:cNvPr id="2" name="TextBox 1">
          <a:extLst>
            <a:ext uri="{FF2B5EF4-FFF2-40B4-BE49-F238E27FC236}">
              <a16:creationId xmlns:a16="http://schemas.microsoft.com/office/drawing/2014/main" id="{ABCECE25-BE0C-45A5-B26A-C098F7B10EEB}"/>
            </a:ext>
          </a:extLst>
        </xdr:cNvPr>
        <xdr:cNvSpPr txBox="1"/>
      </xdr:nvSpPr>
      <xdr:spPr>
        <a:xfrm>
          <a:off x="190500" y="4985141"/>
          <a:ext cx="15267214" cy="31439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Roboto" panose="02000000000000000000" pitchFamily="2" charset="0"/>
              <a:ea typeface="Roboto" panose="02000000000000000000" pitchFamily="2" charset="0"/>
              <a:cs typeface="Roboto" panose="02000000000000000000" pitchFamily="2" charset="0"/>
            </a:rPr>
            <a:t>You are a big Football fan (as in European terms) and want to collect as many scarves of football teams as possible. In order to get those scarves, you either must manufacture them on your own (L1-L5) or </a:t>
          </a:r>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travel to those cities and buy them </a:t>
          </a:r>
          <a:r>
            <a:rPr lang="en-US" sz="1200">
              <a:latin typeface="Roboto" panose="02000000000000000000" pitchFamily="2" charset="0"/>
              <a:ea typeface="Roboto" panose="02000000000000000000" pitchFamily="2" charset="0"/>
              <a:cs typeface="Roboto" panose="02000000000000000000" pitchFamily="2" charset="0"/>
            </a:rPr>
            <a:t>(L6-L7). </a:t>
          </a:r>
        </a:p>
        <a:p>
          <a:endParaRPr lang="en-US" sz="1200">
            <a:latin typeface="Roboto" panose="02000000000000000000" pitchFamily="2" charset="0"/>
            <a:ea typeface="Roboto" panose="02000000000000000000" pitchFamily="2" charset="0"/>
            <a:cs typeface="Roboto" panose="02000000000000000000" pitchFamily="2"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latin typeface="Roboto" panose="02000000000000000000" pitchFamily="2" charset="0"/>
              <a:ea typeface="Roboto" panose="02000000000000000000" pitchFamily="2" charset="0"/>
              <a:cs typeface="Roboto" panose="02000000000000000000" pitchFamily="2" charset="0"/>
            </a:rPr>
            <a:t>Note that the levels are not always in the order of difficulty. </a:t>
          </a:r>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For example, if you get stuck on Level 5, you might want to move ahead to Level 6 (an easy</a:t>
          </a:r>
          <a:r>
            <a:rPr lang="en-US" sz="1200" b="1" baseline="0">
              <a:solidFill>
                <a:schemeClr val="dk1"/>
              </a:solidFill>
              <a:effectLst/>
              <a:latin typeface="Roboto" panose="02000000000000000000" pitchFamily="2" charset="0"/>
              <a:ea typeface="Roboto" panose="02000000000000000000" pitchFamily="2" charset="0"/>
              <a:cs typeface="Roboto" panose="02000000000000000000" pitchFamily="2" charset="0"/>
            </a:rPr>
            <a:t> level)</a:t>
          </a:r>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a:t>
          </a:r>
          <a:endParaRPr lang="en-US" sz="1200" b="1">
            <a:latin typeface="Roboto" panose="02000000000000000000" pitchFamily="2" charset="0"/>
            <a:ea typeface="Roboto" panose="02000000000000000000" pitchFamily="2" charset="0"/>
            <a:cs typeface="Roboto" panose="02000000000000000000" pitchFamily="2" charset="0"/>
          </a:endParaRP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Scarf data</a:t>
          </a:r>
        </a:p>
        <a:p>
          <a:r>
            <a:rPr lang="en-US" sz="1200">
              <a:latin typeface="Roboto" panose="02000000000000000000" pitchFamily="2" charset="0"/>
              <a:ea typeface="Roboto" panose="02000000000000000000" pitchFamily="2" charset="0"/>
              <a:cs typeface="Roboto" panose="02000000000000000000" pitchFamily="2" charset="0"/>
            </a:rPr>
            <a:t>All 100 unique scarves are displayed in the Scarves worksheet. The data includes the city where you can get them, the city's coordinates, and the 9 color elements that make up each scarf.</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Manufacturing</a:t>
          </a:r>
          <a:endParaRPr lang="en-US" sz="1200">
            <a:effectLst/>
            <a:latin typeface="Roboto" panose="02000000000000000000" pitchFamily="2" charset="0"/>
            <a:ea typeface="Roboto" panose="02000000000000000000" pitchFamily="2" charset="0"/>
            <a:cs typeface="Roboto" panose="02000000000000000000" pitchFamily="2" charset="0"/>
          </a:endParaRPr>
        </a:p>
        <a:p>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If you want to manufacture a scarf, it always costs 200€ + the cost of materials. (€ denots</a:t>
          </a:r>
          <a:r>
            <a:rPr lang="en-US" sz="1200" baseline="0">
              <a:solidFill>
                <a:schemeClr val="dk1"/>
              </a:solidFill>
              <a:effectLst/>
              <a:latin typeface="Roboto" panose="02000000000000000000" pitchFamily="2" charset="0"/>
              <a:ea typeface="Roboto" panose="02000000000000000000" pitchFamily="2" charset="0"/>
              <a:cs typeface="Roboto" panose="02000000000000000000" pitchFamily="2" charset="0"/>
            </a:rPr>
            <a:t> euros.)</a:t>
          </a:r>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 Each color element has a different price, which can be found in the Scarves worksheet.</a:t>
          </a:r>
          <a:endParaRPr lang="en-US" sz="1200">
            <a:effectLst/>
            <a:latin typeface="Roboto" panose="02000000000000000000" pitchFamily="2" charset="0"/>
            <a:ea typeface="Roboto" panose="02000000000000000000" pitchFamily="2" charset="0"/>
            <a:cs typeface="Roboto" panose="02000000000000000000" pitchFamily="2" charset="0"/>
          </a:endParaRP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Traveling</a:t>
          </a:r>
        </a:p>
        <a:p>
          <a:r>
            <a:rPr lang="en-US" sz="1200" b="0" i="0">
              <a:solidFill>
                <a:schemeClr val="dk1"/>
              </a:solidFill>
              <a:effectLst/>
              <a:latin typeface="Roboto" panose="02000000000000000000" pitchFamily="2" charset="0"/>
              <a:ea typeface="Roboto" panose="02000000000000000000" pitchFamily="2" charset="0"/>
              <a:cs typeface="Roboto" panose="02000000000000000000" pitchFamily="2" charset="0"/>
            </a:rPr>
            <a:t>If you want to buy a scarf, you first must travel to the given city. No map is provided in this case, but you have been given the X and Y coordinates for each city in the Scarves worksheet.</a:t>
          </a:r>
          <a:endParaRPr lang="en-US" sz="1200">
            <a:effectLst/>
            <a:latin typeface="Roboto" panose="02000000000000000000" pitchFamily="2" charset="0"/>
            <a:ea typeface="Roboto" panose="02000000000000000000" pitchFamily="2" charset="0"/>
            <a:cs typeface="Roboto" panose="02000000000000000000" pitchFamily="2" charset="0"/>
          </a:endParaRPr>
        </a:p>
        <a:p>
          <a:r>
            <a:rPr lang="en-US" sz="1200">
              <a:latin typeface="Roboto" panose="02000000000000000000" pitchFamily="2" charset="0"/>
              <a:ea typeface="Roboto" panose="02000000000000000000" pitchFamily="2" charset="0"/>
              <a:cs typeface="Roboto" panose="02000000000000000000" pitchFamily="2" charset="0"/>
            </a:rPr>
            <a:t>You always start in Vienna (with coordinates X=48, Y=27), and each km of travel costs 1€ (i.e., one euro).</a:t>
          </a:r>
        </a:p>
        <a:p>
          <a:r>
            <a:rPr lang="en-US" sz="1200">
              <a:latin typeface="Roboto" panose="02000000000000000000" pitchFamily="2" charset="0"/>
              <a:ea typeface="Roboto" panose="02000000000000000000" pitchFamily="2" charset="0"/>
              <a:cs typeface="Roboto" panose="02000000000000000000" pitchFamily="2" charset="0"/>
            </a:rPr>
            <a:t>The distance you travel in km is equal to: 100 * square root of (difference on the x-axis^2 + difference on the y-axis^2)</a:t>
          </a:r>
        </a:p>
        <a:p>
          <a:r>
            <a:rPr lang="en-US" sz="1200">
              <a:latin typeface="Roboto" panose="02000000000000000000" pitchFamily="2" charset="0"/>
              <a:ea typeface="Roboto" panose="02000000000000000000" pitchFamily="2" charset="0"/>
              <a:cs typeface="Roboto" panose="02000000000000000000" pitchFamily="2" charset="0"/>
            </a:rPr>
            <a:t>When traveling to purchase a scarf, keep in mind that each scarf costs 15€ at a store.</a:t>
          </a:r>
        </a:p>
        <a:p>
          <a:endParaRPr lang="en-US" sz="1200">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0</xdr:col>
      <xdr:colOff>185277</xdr:colOff>
      <xdr:row>4</xdr:row>
      <xdr:rowOff>6402</xdr:rowOff>
    </xdr:from>
    <xdr:to>
      <xdr:col>13</xdr:col>
      <xdr:colOff>0</xdr:colOff>
      <xdr:row>11</xdr:row>
      <xdr:rowOff>345805</xdr:rowOff>
    </xdr:to>
    <xdr:pic>
      <xdr:nvPicPr>
        <xdr:cNvPr id="3" name="Picture 2">
          <a:extLst>
            <a:ext uri="{FF2B5EF4-FFF2-40B4-BE49-F238E27FC236}">
              <a16:creationId xmlns:a16="http://schemas.microsoft.com/office/drawing/2014/main" id="{4226882E-2795-486B-BA50-D377EAB889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185277" y="1203831"/>
          <a:ext cx="11854323" cy="30121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372320</xdr:rowOff>
    </xdr:from>
    <xdr:to>
      <xdr:col>17</xdr:col>
      <xdr:colOff>0</xdr:colOff>
      <xdr:row>24</xdr:row>
      <xdr:rowOff>5653</xdr:rowOff>
    </xdr:to>
    <xdr:sp macro="" textlink="">
      <xdr:nvSpPr>
        <xdr:cNvPr id="2" name="TextBox 1">
          <a:extLst>
            <a:ext uri="{FF2B5EF4-FFF2-40B4-BE49-F238E27FC236}">
              <a16:creationId xmlns:a16="http://schemas.microsoft.com/office/drawing/2014/main" id="{5FD8BFFC-D35A-4F67-878D-EDBA8E5CE910}"/>
            </a:ext>
          </a:extLst>
        </xdr:cNvPr>
        <xdr:cNvSpPr txBox="1"/>
      </xdr:nvSpPr>
      <xdr:spPr>
        <a:xfrm>
          <a:off x="195943" y="4998749"/>
          <a:ext cx="14859000" cy="317119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Roboto" panose="02000000000000000000" pitchFamily="2" charset="0"/>
              <a:ea typeface="Roboto" panose="02000000000000000000" pitchFamily="2" charset="0"/>
              <a:cs typeface="Roboto" panose="02000000000000000000" pitchFamily="2" charset="0"/>
            </a:rPr>
            <a:t>You are a big Football fan (as in European terms) and want to collect as many scarves of football teams as possible. In order to get those scarves, you either must manufacture them on your own (L1-L5) or </a:t>
          </a:r>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travel to those cities and buy them </a:t>
          </a:r>
          <a:r>
            <a:rPr lang="en-US" sz="1200">
              <a:latin typeface="Roboto" panose="02000000000000000000" pitchFamily="2" charset="0"/>
              <a:ea typeface="Roboto" panose="02000000000000000000" pitchFamily="2" charset="0"/>
              <a:cs typeface="Roboto" panose="02000000000000000000" pitchFamily="2" charset="0"/>
            </a:rPr>
            <a:t>(L6-L7). </a:t>
          </a:r>
        </a:p>
        <a:p>
          <a:endParaRPr lang="en-US" sz="1200">
            <a:latin typeface="Roboto" panose="02000000000000000000" pitchFamily="2" charset="0"/>
            <a:ea typeface="Roboto" panose="02000000000000000000" pitchFamily="2" charset="0"/>
            <a:cs typeface="Roboto" panose="02000000000000000000" pitchFamily="2"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latin typeface="Roboto" panose="02000000000000000000" pitchFamily="2" charset="0"/>
              <a:ea typeface="Roboto" panose="02000000000000000000" pitchFamily="2" charset="0"/>
              <a:cs typeface="Roboto" panose="02000000000000000000" pitchFamily="2" charset="0"/>
            </a:rPr>
            <a:t>Note that the levels are not always in the order of difficulty. </a:t>
          </a:r>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For example, if you get stuck on Level 5, you might want to move ahead to Level 6 (an easy</a:t>
          </a:r>
          <a:r>
            <a:rPr lang="en-US" sz="1200" b="1" baseline="0">
              <a:solidFill>
                <a:schemeClr val="dk1"/>
              </a:solidFill>
              <a:effectLst/>
              <a:latin typeface="Roboto" panose="02000000000000000000" pitchFamily="2" charset="0"/>
              <a:ea typeface="Roboto" panose="02000000000000000000" pitchFamily="2" charset="0"/>
              <a:cs typeface="Roboto" panose="02000000000000000000" pitchFamily="2" charset="0"/>
            </a:rPr>
            <a:t> level)</a:t>
          </a:r>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a:t>
          </a:r>
          <a:endParaRPr lang="en-US" sz="1200" b="1">
            <a:latin typeface="Roboto" panose="02000000000000000000" pitchFamily="2" charset="0"/>
            <a:ea typeface="Roboto" panose="02000000000000000000" pitchFamily="2" charset="0"/>
            <a:cs typeface="Roboto" panose="02000000000000000000" pitchFamily="2" charset="0"/>
          </a:endParaRP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Scarf data</a:t>
          </a:r>
        </a:p>
        <a:p>
          <a:r>
            <a:rPr lang="en-US" sz="1200">
              <a:latin typeface="Roboto" panose="02000000000000000000" pitchFamily="2" charset="0"/>
              <a:ea typeface="Roboto" panose="02000000000000000000" pitchFamily="2" charset="0"/>
              <a:cs typeface="Roboto" panose="02000000000000000000" pitchFamily="2" charset="0"/>
            </a:rPr>
            <a:t>All 100 unique scarves are displayed in the Scarves worksheet. The data includes the city where you can get them, the city's coordinates, and the 9 color elements that make up each scarf.</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solidFill>
                <a:schemeClr val="dk1"/>
              </a:solidFill>
              <a:effectLst/>
              <a:latin typeface="Roboto" panose="02000000000000000000" pitchFamily="2" charset="0"/>
              <a:ea typeface="Roboto" panose="02000000000000000000" pitchFamily="2" charset="0"/>
              <a:cs typeface="Roboto" panose="02000000000000000000" pitchFamily="2" charset="0"/>
            </a:rPr>
            <a:t>Manufacturing</a:t>
          </a:r>
          <a:endParaRPr lang="en-US" sz="1200">
            <a:effectLst/>
            <a:latin typeface="Roboto" panose="02000000000000000000" pitchFamily="2" charset="0"/>
            <a:ea typeface="Roboto" panose="02000000000000000000" pitchFamily="2" charset="0"/>
            <a:cs typeface="Roboto" panose="02000000000000000000" pitchFamily="2" charset="0"/>
          </a:endParaRPr>
        </a:p>
        <a:p>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If you want to manufacture a scarf, it always costs 200€ + the cost of materials. (€ denots</a:t>
          </a:r>
          <a:r>
            <a:rPr lang="en-US" sz="1200" baseline="0">
              <a:solidFill>
                <a:schemeClr val="dk1"/>
              </a:solidFill>
              <a:effectLst/>
              <a:latin typeface="Roboto" panose="02000000000000000000" pitchFamily="2" charset="0"/>
              <a:ea typeface="Roboto" panose="02000000000000000000" pitchFamily="2" charset="0"/>
              <a:cs typeface="Roboto" panose="02000000000000000000" pitchFamily="2" charset="0"/>
            </a:rPr>
            <a:t> euros.)</a:t>
          </a:r>
          <a:r>
            <a:rPr lang="en-US" sz="1200">
              <a:solidFill>
                <a:schemeClr val="dk1"/>
              </a:solidFill>
              <a:effectLst/>
              <a:latin typeface="Roboto" panose="02000000000000000000" pitchFamily="2" charset="0"/>
              <a:ea typeface="Roboto" panose="02000000000000000000" pitchFamily="2" charset="0"/>
              <a:cs typeface="Roboto" panose="02000000000000000000" pitchFamily="2" charset="0"/>
            </a:rPr>
            <a:t> Each color element has a different price, which can be found in the Scarves worksheet.</a:t>
          </a:r>
          <a:endParaRPr lang="en-US" sz="1200">
            <a:effectLst/>
            <a:latin typeface="Roboto" panose="02000000000000000000" pitchFamily="2" charset="0"/>
            <a:ea typeface="Roboto" panose="02000000000000000000" pitchFamily="2" charset="0"/>
            <a:cs typeface="Roboto" panose="02000000000000000000" pitchFamily="2" charset="0"/>
          </a:endParaRP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Traveling</a:t>
          </a:r>
        </a:p>
        <a:p>
          <a:r>
            <a:rPr lang="en-US" sz="1200" b="0" i="0">
              <a:solidFill>
                <a:schemeClr val="dk1"/>
              </a:solidFill>
              <a:effectLst/>
              <a:latin typeface="Roboto" panose="02000000000000000000" pitchFamily="2" charset="0"/>
              <a:ea typeface="Roboto" panose="02000000000000000000" pitchFamily="2" charset="0"/>
              <a:cs typeface="Roboto" panose="02000000000000000000" pitchFamily="2" charset="0"/>
            </a:rPr>
            <a:t>If you want to buy a scarf, you first must travel to the given city. No map is provided in this case, but you have been given the X and Y coordinates for each city in the Scarves worksheet.</a:t>
          </a:r>
          <a:endParaRPr lang="en-US" sz="1200">
            <a:effectLst/>
            <a:latin typeface="Roboto" panose="02000000000000000000" pitchFamily="2" charset="0"/>
            <a:ea typeface="Roboto" panose="02000000000000000000" pitchFamily="2" charset="0"/>
            <a:cs typeface="Roboto" panose="02000000000000000000" pitchFamily="2" charset="0"/>
          </a:endParaRPr>
        </a:p>
        <a:p>
          <a:r>
            <a:rPr lang="en-US" sz="1200">
              <a:latin typeface="Roboto" panose="02000000000000000000" pitchFamily="2" charset="0"/>
              <a:ea typeface="Roboto" panose="02000000000000000000" pitchFamily="2" charset="0"/>
              <a:cs typeface="Roboto" panose="02000000000000000000" pitchFamily="2" charset="0"/>
            </a:rPr>
            <a:t>You always start in Vienna (with coordinates X=48, Y=27), and each km of travel costs 1€ (i.e., one euro).</a:t>
          </a:r>
        </a:p>
        <a:p>
          <a:r>
            <a:rPr lang="en-US" sz="1200">
              <a:latin typeface="Roboto" panose="02000000000000000000" pitchFamily="2" charset="0"/>
              <a:ea typeface="Roboto" panose="02000000000000000000" pitchFamily="2" charset="0"/>
              <a:cs typeface="Roboto" panose="02000000000000000000" pitchFamily="2" charset="0"/>
            </a:rPr>
            <a:t>The distance you travel in km is equal to: 100 * square root of (difference on the x-axis^2 + difference on the y-axis^2)</a:t>
          </a:r>
        </a:p>
        <a:p>
          <a:r>
            <a:rPr lang="en-US" sz="1200">
              <a:latin typeface="Roboto" panose="02000000000000000000" pitchFamily="2" charset="0"/>
              <a:ea typeface="Roboto" panose="02000000000000000000" pitchFamily="2" charset="0"/>
              <a:cs typeface="Roboto" panose="02000000000000000000" pitchFamily="2" charset="0"/>
            </a:rPr>
            <a:t>When traveling to purchase a scarf, keep in mind that each scarf costs 15€ at a store.</a:t>
          </a:r>
        </a:p>
        <a:p>
          <a:endParaRPr lang="en-US" sz="1200">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0</xdr:col>
      <xdr:colOff>195942</xdr:colOff>
      <xdr:row>4</xdr:row>
      <xdr:rowOff>4498</xdr:rowOff>
    </xdr:from>
    <xdr:to>
      <xdr:col>12</xdr:col>
      <xdr:colOff>805542</xdr:colOff>
      <xdr:row>11</xdr:row>
      <xdr:rowOff>352889</xdr:rowOff>
    </xdr:to>
    <xdr:pic>
      <xdr:nvPicPr>
        <xdr:cNvPr id="3" name="Picture 2">
          <a:extLst>
            <a:ext uri="{FF2B5EF4-FFF2-40B4-BE49-F238E27FC236}">
              <a16:creationId xmlns:a16="http://schemas.microsoft.com/office/drawing/2014/main" id="{E2C37A08-6F29-4F9D-B543-E2A277B473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195942" y="1201927"/>
          <a:ext cx="11843657" cy="301539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20C213-E01D-43B2-90BA-6A2D5EE46E6D}" name="tblPrices" displayName="tblPrices" ref="S2:U9" totalsRowShown="0" headerRowDxfId="12" dataDxfId="13" headerRowBorderDxfId="17" tableBorderDxfId="18">
  <autoFilter ref="S2:U9" xr:uid="{CE20C213-E01D-43B2-90BA-6A2D5EE46E6D}"/>
  <tableColumns count="3">
    <tableColumn id="1" xr3:uid="{1C287D0C-9073-4003-848F-5C5CC2A18FB3}" name="Abbreviation" dataDxfId="16"/>
    <tableColumn id="2" xr3:uid="{23F1EBBE-C3F6-476C-96EE-D9B30831BC4C}" name="Color" dataDxfId="15"/>
    <tableColumn id="3" xr3:uid="{E87D3B54-47E5-42F4-92B6-7C30956E0045}" name="Cost per elemen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AB9273-5BBC-41ED-99E5-C6719DF80339}" name="tblS" displayName="tblS" ref="B2:Q102" totalsRowShown="0" headerRowDxfId="2">
  <autoFilter ref="B2:Q102" xr:uid="{75AB9273-5BBC-41ED-99E5-C6719DF80339}"/>
  <tableColumns count="16">
    <tableColumn id="1" xr3:uid="{3440D1D6-0048-43FE-B76A-E37AD5A3D0CB}" name="Nr" dataDxfId="11"/>
    <tableColumn id="2" xr3:uid="{F5BF6EEE-AE71-4049-BCF8-4642165E74D3}" name="City" dataDxfId="10"/>
    <tableColumn id="3" xr3:uid="{334AA698-5D70-4455-A078-F6CAE95A0950}" name="X-Coordinates" dataDxfId="9"/>
    <tableColumn id="4" xr3:uid="{443A4AFE-76D4-4F9E-8ED4-8D0A6E1C7841}" name="Y-Coordinates" dataDxfId="8"/>
    <tableColumn id="5" xr3:uid="{D2B9D696-2B2B-490B-A3DB-3AFAC7F26F70}" name="Color1" dataDxfId="7"/>
    <tableColumn id="6" xr3:uid="{9A4F194C-5DF8-41F7-B951-958AFC1C458E}" name="Color2" dataDxfId="6"/>
    <tableColumn id="7" xr3:uid="{5143256F-806D-4638-82EB-12A002A415EB}" name="Color3"/>
    <tableColumn id="8" xr3:uid="{7B77A971-3599-4E2D-8C68-69D1A74AE8B5}" name="Color4" dataDxfId="5"/>
    <tableColumn id="9" xr3:uid="{EDE9D907-82AF-404B-B4F2-696D52D55D51}" name="Color5"/>
    <tableColumn id="10" xr3:uid="{F19D98AB-5DBF-475A-8AC2-7FC9A96CACA7}" name="Color6" dataDxfId="4"/>
    <tableColumn id="11" xr3:uid="{8DAC5E55-095A-4F2F-9643-A38F67249150}" name="Color7"/>
    <tableColumn id="12" xr3:uid="{543FB89C-8599-4D21-B246-3C2F7BF66E19}" name="Color8"/>
    <tableColumn id="13" xr3:uid="{74BB8F3A-843A-4F23-BF34-B9D917221089}" name="Color9"/>
    <tableColumn id="14" xr3:uid="{C41FF1C6-D364-4796-BFE5-30D672D07DB7}" name="Scarf Code" dataDxfId="3"/>
    <tableColumn id="15" xr3:uid="{8CB15B5B-2BC9-4B0B-B79F-B51594F377E2}" name="ManuPrice" dataDxfId="1">
      <calculatedColumnFormula array="1">200 + SUM(_xlfn.XLOOKUP(F3:N3,tblPrices[Abbreviation],tblPrices[Cost per element],NA(),0,1))</calculatedColumnFormula>
    </tableColumn>
    <tableColumn id="16" xr3:uid="{4A37A490-F8DE-4489-B7F4-9F6B4A9AC81A}" name="BuyPrice" dataDxfId="0">
      <calculatedColumnFormula>100 * SQRT(POWER(startX-tblS[[#This Row],[X-Coordinates]], 2) + POWER(startY - tblS[[#This Row],[Y-Coordinates]], 2)) + 15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6" row="1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16F1A6-A830-4185-A60F-4FD3E604D886}">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44F4FBA5-DA3B-4AEC-8AB9-69DC1456E55C}&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7735-F21D-46FF-9B76-FEA47FADA1DB}">
  <sheetPr>
    <tabColor rgb="FFBC1F36"/>
  </sheetPr>
  <dimension ref="A1:XX1000"/>
  <sheetViews>
    <sheetView showGridLines="0" zoomScale="90" zoomScaleNormal="90" zoomScaleSheetLayoutView="100" workbookViewId="0">
      <selection activeCell="N17" sqref="N17:R19"/>
    </sheetView>
  </sheetViews>
  <sheetFormatPr defaultColWidth="9.125" defaultRowHeight="20.100000000000001" customHeight="1"/>
  <cols>
    <col min="1" max="1" width="4.875" style="94" customWidth="1"/>
    <col min="2" max="9" width="10" style="96" customWidth="1"/>
    <col min="10" max="12" width="10" style="94" customWidth="1"/>
    <col min="13" max="13" width="4.875" style="94" customWidth="1"/>
    <col min="14" max="18" width="10" style="94" customWidth="1"/>
    <col min="19" max="19" width="4.875" style="94" customWidth="1"/>
    <col min="20" max="20" width="10" style="94" customWidth="1"/>
    <col min="21" max="23" width="10" style="97" customWidth="1"/>
    <col min="24" max="16384" width="9.125" style="97"/>
  </cols>
  <sheetData>
    <row r="1" spans="2:24" ht="15" customHeight="1">
      <c r="B1" s="94"/>
      <c r="C1" s="94"/>
      <c r="D1" s="94"/>
      <c r="E1" s="94"/>
      <c r="F1" s="94"/>
      <c r="G1" s="94"/>
      <c r="H1" s="94"/>
      <c r="I1" s="94"/>
      <c r="P1" s="95"/>
      <c r="Q1" s="96"/>
      <c r="R1" s="96"/>
    </row>
    <row r="2" spans="2:24" ht="30" customHeight="1">
      <c r="B2" s="94"/>
      <c r="C2" s="94"/>
      <c r="D2" s="94"/>
      <c r="E2" s="94"/>
      <c r="F2" s="94"/>
      <c r="G2" s="94"/>
      <c r="H2" s="94"/>
      <c r="I2" s="94"/>
      <c r="N2" s="120" t="s">
        <v>0</v>
      </c>
      <c r="O2" s="121"/>
      <c r="P2" s="121"/>
      <c r="Q2" s="121"/>
      <c r="R2" s="121"/>
    </row>
    <row r="3" spans="2:24" ht="30" customHeight="1">
      <c r="B3" s="94"/>
      <c r="C3" s="94"/>
      <c r="D3" s="94"/>
      <c r="E3" s="94"/>
      <c r="F3" s="94"/>
      <c r="G3" s="94"/>
      <c r="H3" s="94"/>
      <c r="I3" s="94"/>
      <c r="N3" s="122" t="s">
        <v>1</v>
      </c>
      <c r="O3" s="123"/>
      <c r="P3" s="123"/>
      <c r="Q3" s="123"/>
      <c r="R3" s="124"/>
      <c r="S3" s="96"/>
      <c r="T3" s="97"/>
      <c r="W3" s="94"/>
      <c r="X3" s="94"/>
    </row>
    <row r="4" spans="2:24" ht="30" customHeight="1">
      <c r="B4" s="94"/>
      <c r="C4" s="94"/>
      <c r="D4" s="94"/>
      <c r="E4" s="94"/>
      <c r="F4" s="94"/>
      <c r="G4" s="94"/>
      <c r="H4" s="94"/>
      <c r="I4" s="94"/>
      <c r="N4" s="98"/>
      <c r="O4" s="99"/>
      <c r="P4" s="96"/>
      <c r="Q4" s="96"/>
      <c r="R4" s="96"/>
      <c r="S4" s="96"/>
      <c r="T4" s="97"/>
      <c r="W4" s="94"/>
    </row>
    <row r="5" spans="2:24" ht="30" customHeight="1">
      <c r="B5" s="94"/>
      <c r="C5" s="94"/>
      <c r="D5" s="94"/>
      <c r="E5" s="94"/>
      <c r="F5" s="94"/>
      <c r="G5" s="94"/>
      <c r="H5" s="94"/>
      <c r="I5" s="94"/>
      <c r="N5" s="120" t="s">
        <v>2</v>
      </c>
      <c r="O5" s="121"/>
      <c r="P5" s="121"/>
      <c r="Q5" s="121"/>
      <c r="R5" s="121"/>
      <c r="S5" s="96"/>
      <c r="T5" s="97"/>
      <c r="W5" s="94"/>
    </row>
    <row r="6" spans="2:24" ht="30" customHeight="1">
      <c r="B6" s="94"/>
      <c r="C6" s="94"/>
      <c r="D6" s="94"/>
      <c r="E6" s="94"/>
      <c r="F6" s="94"/>
      <c r="G6" s="94"/>
      <c r="H6" s="94"/>
      <c r="I6" s="94"/>
      <c r="N6" s="111" t="s">
        <v>3</v>
      </c>
      <c r="O6" s="112"/>
      <c r="P6" s="112"/>
      <c r="Q6" s="112"/>
      <c r="R6" s="113"/>
      <c r="S6" s="96"/>
      <c r="T6" s="97"/>
      <c r="W6" s="94"/>
      <c r="X6" s="94"/>
    </row>
    <row r="7" spans="2:24" ht="30" customHeight="1">
      <c r="B7" s="94"/>
      <c r="C7" s="94"/>
      <c r="D7" s="94"/>
      <c r="E7" s="94"/>
      <c r="F7" s="94"/>
      <c r="G7" s="94"/>
      <c r="H7" s="94"/>
      <c r="I7" s="94"/>
      <c r="N7" s="111" t="s">
        <v>4</v>
      </c>
      <c r="O7" s="112"/>
      <c r="P7" s="112"/>
      <c r="Q7" s="112"/>
      <c r="R7" s="113"/>
      <c r="T7" s="97"/>
      <c r="W7" s="94"/>
      <c r="X7" s="94"/>
    </row>
    <row r="8" spans="2:24" ht="30" customHeight="1">
      <c r="B8" s="94"/>
      <c r="C8" s="94"/>
      <c r="D8" s="94"/>
      <c r="E8" s="94"/>
      <c r="F8" s="94"/>
      <c r="G8" s="94"/>
      <c r="H8" s="94"/>
      <c r="I8" s="94"/>
      <c r="N8" s="111" t="s">
        <v>5</v>
      </c>
      <c r="O8" s="112"/>
      <c r="P8" s="112"/>
      <c r="Q8" s="112"/>
      <c r="R8" s="113"/>
      <c r="S8" s="97"/>
      <c r="T8" s="97"/>
      <c r="W8" s="94"/>
      <c r="X8" s="94"/>
    </row>
    <row r="9" spans="2:24" ht="30" customHeight="1">
      <c r="B9" s="109" t="s">
        <v>6</v>
      </c>
      <c r="C9" s="100"/>
      <c r="D9" s="100"/>
      <c r="E9" s="100"/>
      <c r="F9" s="100"/>
      <c r="G9" s="100"/>
      <c r="H9" s="100"/>
      <c r="I9" s="100"/>
      <c r="J9" s="100"/>
      <c r="K9" s="100"/>
      <c r="L9" s="100"/>
      <c r="N9" s="111" t="s">
        <v>7</v>
      </c>
      <c r="O9" s="112"/>
      <c r="P9" s="112"/>
      <c r="Q9" s="112"/>
      <c r="R9" s="113"/>
      <c r="S9" s="96"/>
      <c r="T9" s="97"/>
    </row>
    <row r="10" spans="2:24" ht="15" customHeight="1">
      <c r="B10" s="101"/>
      <c r="C10" s="102"/>
      <c r="D10" s="103"/>
      <c r="H10" s="97"/>
      <c r="I10" s="97"/>
      <c r="J10" s="97"/>
      <c r="K10" s="97"/>
      <c r="O10" s="102"/>
      <c r="P10" s="96"/>
      <c r="Q10" s="96"/>
      <c r="R10" s="96"/>
      <c r="S10" s="96"/>
      <c r="T10" s="97"/>
      <c r="W10" s="94"/>
    </row>
    <row r="11" spans="2:24" ht="30" customHeight="1" thickBot="1">
      <c r="B11" s="104" t="s">
        <v>8</v>
      </c>
      <c r="C11" s="105"/>
      <c r="D11" s="105"/>
      <c r="E11" s="105"/>
      <c r="F11" s="105"/>
      <c r="G11" s="105"/>
      <c r="H11" s="105"/>
      <c r="I11" s="105"/>
      <c r="J11" s="105"/>
      <c r="K11" s="105"/>
      <c r="L11" s="105"/>
      <c r="N11" s="104" t="s">
        <v>9</v>
      </c>
      <c r="O11" s="105"/>
      <c r="P11" s="105"/>
      <c r="Q11" s="105"/>
      <c r="R11" s="105"/>
      <c r="U11" s="94"/>
      <c r="V11" s="94"/>
      <c r="W11" s="94"/>
    </row>
    <row r="12" spans="2:24" ht="90" customHeight="1" thickBot="1">
      <c r="B12" s="114" t="s">
        <v>10</v>
      </c>
      <c r="C12" s="115"/>
      <c r="D12" s="115"/>
      <c r="E12" s="115"/>
      <c r="F12" s="115"/>
      <c r="G12" s="115"/>
      <c r="H12" s="115"/>
      <c r="I12" s="115"/>
      <c r="J12" s="115"/>
      <c r="K12" s="115"/>
      <c r="L12" s="116"/>
      <c r="N12" s="117" t="s">
        <v>11</v>
      </c>
      <c r="O12" s="118"/>
      <c r="P12" s="118"/>
      <c r="Q12" s="118"/>
      <c r="R12" s="119"/>
      <c r="S12" s="96"/>
      <c r="T12" s="97"/>
      <c r="W12" s="94"/>
    </row>
    <row r="13" spans="2:24" ht="15" customHeight="1">
      <c r="B13" s="101"/>
      <c r="C13" s="102"/>
      <c r="D13" s="103"/>
      <c r="H13" s="97"/>
      <c r="I13" s="97"/>
      <c r="J13" s="97"/>
      <c r="K13" s="97"/>
      <c r="N13" s="96"/>
      <c r="O13" s="96"/>
      <c r="P13" s="96"/>
      <c r="Q13" s="96"/>
      <c r="R13" s="96"/>
      <c r="S13" s="96"/>
      <c r="T13" s="96"/>
      <c r="U13" s="96"/>
      <c r="V13" s="94"/>
      <c r="W13" s="94"/>
    </row>
    <row r="14" spans="2:24" ht="30" customHeight="1">
      <c r="B14" s="94"/>
      <c r="C14" s="94"/>
      <c r="D14" s="94"/>
      <c r="E14" s="94"/>
      <c r="F14" s="94"/>
      <c r="G14" s="94"/>
      <c r="H14" s="94"/>
      <c r="I14" s="94"/>
      <c r="N14" s="104" t="s">
        <v>12</v>
      </c>
      <c r="O14" s="105"/>
      <c r="P14" s="105"/>
      <c r="Q14" s="105"/>
      <c r="R14" s="105"/>
      <c r="U14" s="94"/>
      <c r="V14" s="94"/>
      <c r="W14" s="94"/>
      <c r="X14" s="94"/>
    </row>
    <row r="15" spans="2:24" ht="90" customHeight="1" thickBot="1">
      <c r="B15" s="101"/>
      <c r="C15" s="102"/>
      <c r="D15" s="103"/>
      <c r="H15" s="97"/>
      <c r="I15" s="97"/>
      <c r="J15" s="97"/>
      <c r="K15" s="97"/>
      <c r="N15" s="117" t="s">
        <v>13</v>
      </c>
      <c r="O15" s="118"/>
      <c r="P15" s="118"/>
      <c r="Q15" s="118"/>
      <c r="R15" s="119"/>
      <c r="S15" s="96"/>
      <c r="T15" s="97"/>
      <c r="W15" s="94"/>
    </row>
    <row r="16" spans="2:24" ht="20.100000000000001" customHeight="1">
      <c r="X16" s="94"/>
    </row>
    <row r="17" spans="1:24" ht="30" customHeight="1">
      <c r="A17" s="97"/>
      <c r="B17" s="97"/>
      <c r="C17" s="97"/>
      <c r="D17" s="97"/>
      <c r="E17" s="97"/>
      <c r="F17" s="97"/>
      <c r="G17" s="97"/>
      <c r="H17" s="97"/>
      <c r="I17" s="97"/>
      <c r="J17" s="97"/>
      <c r="K17" s="97"/>
      <c r="L17" s="97"/>
      <c r="M17" s="97"/>
      <c r="N17" s="97"/>
      <c r="O17" s="97"/>
      <c r="P17" s="97"/>
      <c r="Q17" s="97"/>
      <c r="R17" s="97"/>
      <c r="S17" s="97"/>
      <c r="T17" s="97"/>
      <c r="X17" s="94"/>
    </row>
    <row r="18" spans="1:24" ht="30" customHeight="1">
      <c r="A18" s="97"/>
      <c r="B18" s="97"/>
      <c r="C18" s="97"/>
      <c r="D18" s="97"/>
      <c r="E18" s="97"/>
      <c r="F18" s="97"/>
      <c r="G18" s="97"/>
      <c r="H18" s="97"/>
      <c r="I18" s="97"/>
      <c r="J18" s="97"/>
      <c r="K18" s="97"/>
      <c r="L18" s="97"/>
      <c r="M18" s="97"/>
      <c r="N18" s="97"/>
      <c r="O18" s="97"/>
      <c r="P18" s="97"/>
      <c r="Q18" s="97"/>
      <c r="R18" s="97"/>
      <c r="S18" s="97"/>
      <c r="T18" s="97"/>
      <c r="X18" s="94"/>
    </row>
    <row r="19" spans="1:24" s="106" customFormat="1" ht="30" customHeight="1">
      <c r="N19" s="96"/>
      <c r="O19" s="96"/>
      <c r="P19" s="96"/>
      <c r="Q19" s="96"/>
      <c r="R19" s="96"/>
      <c r="S19" s="96"/>
      <c r="T19" s="96"/>
      <c r="U19" s="96"/>
      <c r="V19" s="94"/>
      <c r="W19" s="94"/>
      <c r="X19" s="94"/>
    </row>
    <row r="20" spans="1:24" ht="30" customHeight="1">
      <c r="A20" s="97"/>
      <c r="B20" s="97"/>
      <c r="C20" s="97"/>
      <c r="D20" s="97"/>
      <c r="E20" s="97"/>
      <c r="F20" s="97"/>
      <c r="G20" s="97"/>
      <c r="H20" s="97"/>
      <c r="I20" s="97"/>
      <c r="J20" s="97"/>
      <c r="K20" s="97"/>
      <c r="L20" s="97"/>
      <c r="M20" s="97"/>
      <c r="N20" s="97"/>
      <c r="O20" s="97"/>
      <c r="P20" s="97"/>
      <c r="Q20" s="97"/>
      <c r="R20" s="96"/>
      <c r="S20" s="96"/>
      <c r="T20" s="96"/>
    </row>
    <row r="21" spans="1:24" ht="30" customHeight="1">
      <c r="A21" s="97"/>
      <c r="B21" s="97"/>
      <c r="C21" s="97"/>
      <c r="D21" s="97"/>
      <c r="E21" s="97"/>
      <c r="F21" s="97"/>
      <c r="G21" s="97"/>
      <c r="H21" s="97"/>
      <c r="I21" s="97"/>
      <c r="J21" s="97"/>
      <c r="K21" s="97"/>
      <c r="L21" s="97"/>
      <c r="M21" s="97"/>
      <c r="N21" s="97"/>
      <c r="O21" s="97"/>
      <c r="P21" s="97"/>
      <c r="Q21" s="97"/>
      <c r="R21" s="96"/>
      <c r="S21" s="96"/>
      <c r="T21" s="96"/>
    </row>
    <row r="22" spans="1:24" ht="30" customHeight="1">
      <c r="A22" s="97"/>
      <c r="B22" s="97"/>
      <c r="C22" s="97"/>
      <c r="D22" s="97"/>
      <c r="E22" s="97"/>
      <c r="F22" s="97"/>
      <c r="G22" s="97"/>
      <c r="H22" s="97"/>
      <c r="I22" s="97"/>
      <c r="J22" s="97"/>
      <c r="K22" s="97"/>
      <c r="L22" s="97"/>
      <c r="M22" s="97"/>
    </row>
    <row r="23" spans="1:24" ht="30" customHeight="1">
      <c r="A23" s="97"/>
      <c r="B23" s="97"/>
      <c r="C23" s="97"/>
      <c r="D23" s="97"/>
      <c r="E23" s="97"/>
      <c r="F23" s="97"/>
      <c r="G23" s="97"/>
      <c r="H23" s="97"/>
      <c r="I23" s="97"/>
      <c r="J23" s="97"/>
      <c r="K23" s="97"/>
      <c r="L23" s="97"/>
      <c r="M23" s="97"/>
    </row>
    <row r="24" spans="1:24" ht="20.100000000000001" customHeight="1">
      <c r="A24" s="97"/>
      <c r="B24" s="97"/>
      <c r="C24" s="97"/>
      <c r="D24" s="97"/>
      <c r="E24" s="97"/>
      <c r="F24" s="97"/>
      <c r="G24" s="97"/>
      <c r="H24" s="97"/>
      <c r="I24" s="97"/>
      <c r="J24" s="97"/>
      <c r="K24" s="97"/>
      <c r="L24" s="97"/>
      <c r="M24" s="97"/>
      <c r="N24" s="97"/>
      <c r="O24" s="97"/>
      <c r="P24" s="97"/>
      <c r="Q24" s="97"/>
      <c r="R24" s="96"/>
      <c r="S24" s="96"/>
      <c r="T24" s="96"/>
    </row>
    <row r="25" spans="1:24" ht="30" customHeight="1">
      <c r="A25" s="97"/>
      <c r="B25" s="97"/>
      <c r="C25" s="97"/>
      <c r="D25" s="97"/>
      <c r="E25" s="97"/>
      <c r="F25" s="97"/>
      <c r="G25" s="97"/>
      <c r="H25" s="97"/>
      <c r="I25" s="97"/>
      <c r="J25" s="97"/>
      <c r="K25" s="97"/>
      <c r="L25" s="97"/>
      <c r="M25" s="97"/>
    </row>
    <row r="26" spans="1:24" ht="89.45" customHeight="1">
      <c r="A26" s="97"/>
      <c r="B26" s="97"/>
      <c r="C26" s="97"/>
      <c r="D26" s="97"/>
      <c r="E26" s="97"/>
      <c r="F26" s="97"/>
      <c r="G26" s="97"/>
      <c r="H26" s="97"/>
      <c r="I26" s="97"/>
      <c r="J26" s="97"/>
      <c r="K26" s="97"/>
      <c r="L26" s="97"/>
      <c r="M26" s="97"/>
      <c r="N26" s="97"/>
      <c r="O26" s="97"/>
      <c r="P26" s="97"/>
      <c r="Q26" s="97"/>
      <c r="R26" s="96"/>
      <c r="S26" s="96"/>
      <c r="T26" s="96"/>
    </row>
    <row r="28" spans="1:24" ht="30" customHeight="1">
      <c r="A28" s="97"/>
      <c r="B28" s="97"/>
      <c r="C28" s="97"/>
      <c r="D28" s="97"/>
      <c r="E28" s="97"/>
      <c r="F28" s="97"/>
      <c r="G28" s="97"/>
      <c r="H28" s="97"/>
      <c r="I28" s="97"/>
      <c r="J28" s="97"/>
      <c r="K28" s="97"/>
      <c r="L28" s="97"/>
      <c r="M28" s="97"/>
    </row>
    <row r="29" spans="1:24" ht="86.45" customHeight="1">
      <c r="A29" s="97"/>
      <c r="B29" s="97"/>
      <c r="C29" s="97"/>
      <c r="D29" s="97"/>
      <c r="E29" s="97"/>
      <c r="F29" s="97"/>
      <c r="G29" s="97"/>
      <c r="H29" s="97"/>
      <c r="I29" s="97"/>
      <c r="J29" s="97"/>
      <c r="K29" s="97"/>
      <c r="L29" s="97"/>
      <c r="M29" s="97"/>
    </row>
    <row r="30" spans="1:24" ht="20.100000000000001" customHeight="1">
      <c r="A30" s="97"/>
      <c r="B30" s="97"/>
      <c r="C30" s="97"/>
      <c r="D30" s="97"/>
      <c r="E30" s="97"/>
      <c r="F30" s="97"/>
      <c r="G30" s="97"/>
      <c r="H30" s="97"/>
      <c r="I30" s="97"/>
      <c r="J30" s="97"/>
      <c r="K30" s="97"/>
      <c r="L30" s="97"/>
      <c r="M30" s="97"/>
    </row>
    <row r="32" spans="1:24" ht="20.100000000000001" customHeight="1">
      <c r="B32" s="94"/>
      <c r="C32" s="94"/>
      <c r="D32" s="94"/>
      <c r="E32" s="94"/>
      <c r="F32" s="94"/>
      <c r="G32" s="94"/>
      <c r="H32" s="94"/>
      <c r="I32" s="94"/>
      <c r="P32" s="95"/>
      <c r="Q32" s="96"/>
      <c r="R32" s="96"/>
    </row>
    <row r="34" spans="2:20" ht="20.100000000000001" customHeight="1">
      <c r="B34" s="107"/>
      <c r="C34" s="102"/>
      <c r="H34" s="97"/>
      <c r="I34" s="97"/>
      <c r="J34" s="97"/>
      <c r="K34" s="97"/>
      <c r="M34" s="97"/>
      <c r="N34" s="97"/>
      <c r="O34" s="97"/>
      <c r="P34" s="97"/>
      <c r="Q34" s="97"/>
      <c r="R34" s="96"/>
      <c r="S34" s="96"/>
      <c r="T34" s="96"/>
    </row>
    <row r="35" spans="2:20" ht="20.100000000000001" customHeight="1">
      <c r="B35" s="101"/>
      <c r="C35" s="102"/>
      <c r="H35" s="97"/>
      <c r="I35" s="97"/>
      <c r="J35" s="97"/>
      <c r="K35" s="97"/>
      <c r="M35" s="97"/>
      <c r="N35" s="97"/>
      <c r="O35" s="97"/>
      <c r="P35" s="97"/>
      <c r="Q35" s="97"/>
      <c r="R35" s="96"/>
      <c r="S35" s="96"/>
      <c r="T35" s="96"/>
    </row>
    <row r="36" spans="2:20" ht="20.100000000000001" customHeight="1">
      <c r="B36" s="101"/>
      <c r="C36" s="102"/>
      <c r="H36" s="97"/>
      <c r="I36" s="97"/>
      <c r="J36" s="97"/>
      <c r="K36" s="97"/>
      <c r="M36" s="97"/>
      <c r="N36" s="97"/>
      <c r="O36" s="97"/>
      <c r="P36" s="97"/>
      <c r="Q36" s="97"/>
      <c r="R36" s="96"/>
      <c r="S36" s="96"/>
      <c r="T36" s="96"/>
    </row>
    <row r="37" spans="2:20" ht="20.100000000000001" customHeight="1">
      <c r="B37" s="101"/>
      <c r="C37" s="102"/>
      <c r="D37" s="103"/>
      <c r="H37" s="97"/>
      <c r="I37" s="97"/>
      <c r="J37" s="97"/>
      <c r="K37" s="97"/>
      <c r="M37" s="97"/>
      <c r="N37" s="97"/>
      <c r="O37" s="97"/>
      <c r="P37" s="97"/>
      <c r="Q37" s="97"/>
      <c r="R37" s="96"/>
      <c r="S37" s="96"/>
      <c r="T37" s="96"/>
    </row>
    <row r="1000" spans="648:648" ht="15">
      <c r="XX1000" s="110">
        <v>125713</v>
      </c>
    </row>
  </sheetData>
  <mergeCells count="10">
    <mergeCell ref="N9:R9"/>
    <mergeCell ref="B12:L12"/>
    <mergeCell ref="N12:R12"/>
    <mergeCell ref="N15:R15"/>
    <mergeCell ref="N2:R2"/>
    <mergeCell ref="N3:R3"/>
    <mergeCell ref="N5:R5"/>
    <mergeCell ref="N6:R6"/>
    <mergeCell ref="N7:R7"/>
    <mergeCell ref="N8:R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4552-319B-4AEB-B127-EAEDB8755AB2}">
  <dimension ref="B1:XX1000"/>
  <sheetViews>
    <sheetView showGridLines="0" tabSelected="1" topLeftCell="A35" zoomScale="70" zoomScaleNormal="70" workbookViewId="0">
      <selection activeCell="E300" sqref="E300"/>
    </sheetView>
  </sheetViews>
  <sheetFormatPr defaultColWidth="12.625" defaultRowHeight="24.95" customHeight="1"/>
  <cols>
    <col min="1" max="1" width="2.5" style="8" customWidth="1"/>
    <col min="2" max="2" width="16.875" style="8" bestFit="1" customWidth="1"/>
    <col min="3" max="3" width="11.125" style="8" customWidth="1"/>
    <col min="4" max="4" width="8.625" style="8" customWidth="1"/>
    <col min="5" max="5" width="31.125" style="8" customWidth="1"/>
    <col min="6" max="6" width="4.125" style="8" customWidth="1"/>
    <col min="7" max="7" width="19.375" style="8" customWidth="1"/>
    <col min="8" max="16" width="10.625" style="8" customWidth="1"/>
    <col min="17" max="16384" width="12.625" style="8"/>
  </cols>
  <sheetData>
    <row r="1" spans="2:17" s="9" customFormat="1" ht="15" customHeight="1"/>
    <row r="2" spans="2:17" s="9" customFormat="1" ht="33" customHeight="1">
      <c r="B2" s="19" t="s">
        <v>14</v>
      </c>
      <c r="C2" s="20"/>
      <c r="D2" s="20"/>
      <c r="E2" s="20"/>
      <c r="F2" s="20"/>
      <c r="G2" s="20"/>
      <c r="H2" s="20"/>
      <c r="I2" s="20"/>
      <c r="J2" s="20"/>
      <c r="K2" s="20"/>
      <c r="L2" s="20"/>
      <c r="M2" s="20"/>
      <c r="N2" s="20"/>
      <c r="O2" s="20"/>
      <c r="P2" s="20"/>
      <c r="Q2" s="20"/>
    </row>
    <row r="3" spans="2:17" s="9" customFormat="1" ht="15" customHeight="1"/>
    <row r="4" spans="2:17" s="9" customFormat="1" ht="30" customHeight="1">
      <c r="B4" s="21" t="s">
        <v>15</v>
      </c>
      <c r="C4" s="22"/>
      <c r="D4" s="22"/>
      <c r="E4" s="22"/>
      <c r="F4" s="22"/>
      <c r="G4" s="22"/>
      <c r="H4" s="22"/>
      <c r="I4" s="22"/>
      <c r="J4" s="22"/>
      <c r="K4" s="22"/>
      <c r="L4" s="22"/>
      <c r="M4" s="22"/>
      <c r="O4" s="25" t="s">
        <v>0</v>
      </c>
      <c r="P4" s="25"/>
      <c r="Q4" s="25"/>
    </row>
    <row r="5" spans="2:17" s="9" customFormat="1" ht="30" customHeight="1">
      <c r="B5" s="23"/>
      <c r="C5" s="23"/>
      <c r="D5" s="23"/>
      <c r="E5" s="24"/>
      <c r="F5" s="23"/>
      <c r="G5" s="23"/>
      <c r="H5" s="23"/>
      <c r="I5" s="23"/>
      <c r="O5" s="49" t="s">
        <v>1</v>
      </c>
      <c r="P5" s="50"/>
      <c r="Q5" s="26"/>
    </row>
    <row r="6" spans="2:17" s="9" customFormat="1" ht="30" customHeight="1">
      <c r="B6" s="23"/>
      <c r="C6" s="23"/>
      <c r="D6" s="23"/>
      <c r="E6" s="24"/>
      <c r="F6" s="23"/>
      <c r="G6" s="23"/>
      <c r="H6" s="23"/>
      <c r="I6" s="23"/>
      <c r="O6" s="23"/>
      <c r="P6" s="23"/>
      <c r="Q6" s="23"/>
    </row>
    <row r="7" spans="2:17" s="9" customFormat="1" ht="30" customHeight="1">
      <c r="B7" s="23"/>
      <c r="C7" s="23"/>
      <c r="D7" s="23"/>
      <c r="E7" s="24"/>
      <c r="F7" s="23"/>
      <c r="G7" s="23"/>
      <c r="H7" s="23"/>
      <c r="I7" s="23"/>
      <c r="O7" s="27" t="s">
        <v>2</v>
      </c>
      <c r="P7" s="27"/>
      <c r="Q7" s="27"/>
    </row>
    <row r="8" spans="2:17" s="9" customFormat="1" ht="30" customHeight="1">
      <c r="B8" s="23"/>
      <c r="C8" s="23"/>
      <c r="D8" s="23"/>
      <c r="E8" s="24"/>
      <c r="F8" s="23"/>
      <c r="G8" s="23"/>
      <c r="H8" s="23"/>
      <c r="I8" s="23"/>
      <c r="O8" s="49" t="s">
        <v>3</v>
      </c>
      <c r="P8" s="50"/>
      <c r="Q8" s="26"/>
    </row>
    <row r="9" spans="2:17" s="9" customFormat="1" ht="30" customHeight="1">
      <c r="B9" s="23"/>
      <c r="C9" s="23"/>
      <c r="D9" s="23"/>
      <c r="E9" s="24"/>
      <c r="F9" s="23"/>
      <c r="G9" s="23"/>
      <c r="H9" s="23"/>
      <c r="I9" s="23"/>
      <c r="O9" s="49" t="s">
        <v>4</v>
      </c>
      <c r="P9" s="50"/>
      <c r="Q9" s="26"/>
    </row>
    <row r="10" spans="2:17" s="9" customFormat="1" ht="30" customHeight="1">
      <c r="B10" s="23"/>
      <c r="C10" s="23"/>
      <c r="D10" s="23"/>
      <c r="E10" s="24"/>
      <c r="F10" s="23"/>
      <c r="G10" s="23"/>
      <c r="H10" s="23"/>
      <c r="I10" s="23"/>
      <c r="O10" s="49" t="s">
        <v>5</v>
      </c>
      <c r="P10" s="50"/>
      <c r="Q10" s="26"/>
    </row>
    <row r="11" spans="2:17" s="9" customFormat="1" ht="30" customHeight="1">
      <c r="B11" s="23"/>
      <c r="C11" s="23"/>
      <c r="D11" s="23"/>
      <c r="E11" s="24"/>
      <c r="F11" s="23"/>
      <c r="G11" s="23"/>
      <c r="H11" s="23"/>
      <c r="I11" s="23"/>
      <c r="O11" s="49" t="s">
        <v>16</v>
      </c>
      <c r="P11" s="50"/>
      <c r="Q11" s="26"/>
    </row>
    <row r="12" spans="2:17" s="9" customFormat="1" ht="30" customHeight="1">
      <c r="B12" s="23"/>
      <c r="C12" s="23"/>
      <c r="D12" s="23"/>
      <c r="E12" s="24"/>
      <c r="F12" s="23"/>
      <c r="G12" s="23"/>
      <c r="H12" s="23"/>
      <c r="I12" s="23"/>
      <c r="O12" s="49" t="s">
        <v>7</v>
      </c>
      <c r="P12" s="50"/>
      <c r="Q12" s="26"/>
    </row>
    <row r="13" spans="2:17" s="9" customFormat="1" ht="30" customHeight="1">
      <c r="B13" s="23"/>
      <c r="C13" s="23"/>
      <c r="D13" s="23"/>
      <c r="E13" s="24"/>
      <c r="F13" s="23"/>
      <c r="G13" s="23"/>
      <c r="H13" s="23"/>
      <c r="I13" s="23"/>
    </row>
    <row r="14" spans="2:17" s="9" customFormat="1" ht="30" customHeight="1">
      <c r="B14" s="28" t="s">
        <v>17</v>
      </c>
      <c r="C14" s="29"/>
      <c r="D14" s="29"/>
      <c r="E14" s="29"/>
      <c r="F14" s="29"/>
      <c r="G14" s="29"/>
      <c r="H14" s="29"/>
      <c r="I14" s="29"/>
      <c r="J14" s="29"/>
      <c r="K14" s="29"/>
      <c r="L14" s="29"/>
      <c r="M14" s="29"/>
      <c r="N14" s="29"/>
      <c r="O14" s="29"/>
      <c r="P14" s="29"/>
      <c r="Q14" s="29"/>
    </row>
    <row r="15" spans="2:17" s="9" customFormat="1" ht="24.75" customHeight="1"/>
    <row r="16" spans="2:17" s="9" customFormat="1" ht="24.95" customHeight="1"/>
    <row r="17" spans="2:17" s="9" customFormat="1" ht="24.95" customHeight="1"/>
    <row r="18" spans="2:17" s="9" customFormat="1" ht="24.95" customHeight="1"/>
    <row r="19" spans="2:17" s="9" customFormat="1" ht="24.95" customHeight="1"/>
    <row r="20" spans="2:17" s="9" customFormat="1" ht="24.95" customHeight="1"/>
    <row r="21" spans="2:17" s="9" customFormat="1" ht="24.95" customHeight="1"/>
    <row r="22" spans="2:17" s="9" customFormat="1" ht="24.95" customHeight="1"/>
    <row r="23" spans="2:17" s="9" customFormat="1" ht="24.95" customHeight="1"/>
    <row r="24" spans="2:17" s="9" customFormat="1" ht="24.95" customHeight="1"/>
    <row r="25" spans="2:17" s="9" customFormat="1" ht="15" customHeight="1"/>
    <row r="26" spans="2:17" s="9" customFormat="1" ht="22.5" customHeight="1">
      <c r="B26" s="30" t="s">
        <v>18</v>
      </c>
      <c r="C26" s="31"/>
      <c r="D26" s="31"/>
      <c r="E26" s="31"/>
      <c r="F26" s="31"/>
      <c r="G26" s="31"/>
      <c r="H26" s="31"/>
      <c r="I26" s="31"/>
      <c r="J26" s="31"/>
      <c r="K26" s="31"/>
      <c r="L26" s="31"/>
      <c r="M26" s="31"/>
      <c r="N26" s="31"/>
      <c r="O26" s="31"/>
      <c r="P26" s="31"/>
      <c r="Q26" s="31"/>
    </row>
    <row r="27" spans="2:17" s="9" customFormat="1" ht="15" customHeight="1"/>
    <row r="28" spans="2:17" s="9" customFormat="1" ht="15" customHeight="1">
      <c r="B28" s="32" t="s">
        <v>19</v>
      </c>
      <c r="C28" s="33"/>
      <c r="D28" s="33"/>
      <c r="E28" s="33"/>
      <c r="F28" s="33"/>
      <c r="G28" s="33"/>
      <c r="H28" s="33"/>
      <c r="I28" s="33"/>
      <c r="J28" s="33"/>
      <c r="K28" s="33"/>
      <c r="L28" s="33"/>
    </row>
    <row r="29" spans="2:17" s="9" customFormat="1" ht="15" customHeight="1" thickBot="1">
      <c r="B29" s="32"/>
      <c r="C29" s="33"/>
      <c r="D29" s="33"/>
      <c r="E29" s="33"/>
      <c r="F29" s="33"/>
      <c r="G29" s="33"/>
      <c r="H29" s="33"/>
      <c r="I29" s="33"/>
      <c r="J29" s="33"/>
      <c r="K29" s="33"/>
      <c r="L29" s="33"/>
    </row>
    <row r="30" spans="2:17" s="9" customFormat="1" ht="32.25" thickBot="1">
      <c r="B30" s="34" t="s">
        <v>20</v>
      </c>
      <c r="C30" s="35" t="s">
        <v>21</v>
      </c>
      <c r="D30" s="34" t="s">
        <v>22</v>
      </c>
      <c r="E30" s="34" t="s">
        <v>23</v>
      </c>
      <c r="G30" s="36" t="s">
        <v>24</v>
      </c>
      <c r="H30" s="37"/>
      <c r="I30" s="37"/>
      <c r="J30" s="37"/>
      <c r="K30" s="37"/>
      <c r="L30" s="37"/>
      <c r="M30" s="37"/>
      <c r="N30" s="37"/>
      <c r="O30" s="37"/>
      <c r="P30" s="37"/>
      <c r="Q30" s="38"/>
    </row>
    <row r="31" spans="2:17" s="9" customFormat="1" ht="33.75" customHeight="1">
      <c r="B31" s="10" t="s">
        <v>25</v>
      </c>
      <c r="C31" s="10" t="s">
        <v>26</v>
      </c>
      <c r="D31" s="11">
        <v>30</v>
      </c>
      <c r="E31" s="3" cm="1">
        <f t="array" ref="E31">SUM(--(tblS[Color1]="y"))</f>
        <v>6</v>
      </c>
      <c r="F31" s="108">
        <f>IF(ISBLANK(E31),0,IF(E31=Answers!E31,1,-1))</f>
        <v>1</v>
      </c>
      <c r="G31" s="46" t="s">
        <v>27</v>
      </c>
      <c r="H31" s="44"/>
      <c r="I31" s="44"/>
      <c r="J31" s="44"/>
      <c r="K31" s="44"/>
      <c r="L31" s="44"/>
      <c r="M31" s="44"/>
      <c r="N31" s="44"/>
      <c r="O31" s="44"/>
      <c r="P31" s="44"/>
      <c r="Q31" s="45"/>
    </row>
    <row r="32" spans="2:17" s="9" customFormat="1" ht="33.75" customHeight="1">
      <c r="B32" s="85" t="s">
        <v>28</v>
      </c>
      <c r="C32" s="10" t="s">
        <v>26</v>
      </c>
      <c r="D32" s="12">
        <v>40</v>
      </c>
      <c r="E32" s="5" t="s">
        <v>249</v>
      </c>
      <c r="F32" s="108">
        <f>IF(ISBLANK(E32),0,IF(E32=Answers!E32,1,-1))</f>
        <v>1</v>
      </c>
      <c r="G32" s="46" t="s">
        <v>29</v>
      </c>
      <c r="H32" s="47"/>
      <c r="I32" s="47"/>
      <c r="J32" s="47"/>
      <c r="K32" s="47"/>
      <c r="L32" s="47"/>
      <c r="M32" s="47"/>
      <c r="N32" s="47"/>
      <c r="O32" s="47"/>
      <c r="P32" s="47"/>
      <c r="Q32" s="48"/>
    </row>
    <row r="33" spans="2:17" s="9" customFormat="1" ht="33.75" customHeight="1">
      <c r="B33" s="85" t="s">
        <v>30</v>
      </c>
      <c r="C33" s="10" t="s">
        <v>26</v>
      </c>
      <c r="D33" s="12">
        <v>50</v>
      </c>
      <c r="E33" s="5" t="s">
        <v>309</v>
      </c>
      <c r="F33" s="108">
        <f>IF(ISBLANK(E33),0,IF(E33=Answers!E33,1,-1))</f>
        <v>1</v>
      </c>
      <c r="G33" s="46" t="s">
        <v>31</v>
      </c>
      <c r="H33" s="47"/>
      <c r="I33" s="47"/>
      <c r="J33" s="47"/>
      <c r="K33" s="47"/>
      <c r="L33" s="47"/>
      <c r="M33" s="47"/>
      <c r="N33" s="47"/>
      <c r="O33" s="47"/>
      <c r="P33" s="47"/>
      <c r="Q33" s="48"/>
    </row>
    <row r="34" spans="2:17" s="9" customFormat="1" ht="33.75" customHeight="1">
      <c r="B34" s="86" t="s">
        <v>32</v>
      </c>
      <c r="C34" s="10" t="s">
        <v>26</v>
      </c>
      <c r="D34" s="54">
        <v>60</v>
      </c>
      <c r="E34" s="55">
        <f>MIN(tblS[ManuPrice])</f>
        <v>218</v>
      </c>
      <c r="F34" s="108">
        <f>IF(ISBLANK(E34),0,IF(E34=Answers!E34,1,-1))</f>
        <v>1</v>
      </c>
      <c r="G34" s="51" t="s">
        <v>33</v>
      </c>
      <c r="H34" s="52"/>
      <c r="I34" s="52"/>
      <c r="J34" s="52"/>
      <c r="K34" s="52"/>
      <c r="L34" s="52"/>
      <c r="M34" s="52"/>
      <c r="N34" s="52"/>
      <c r="O34" s="52"/>
      <c r="P34" s="52"/>
      <c r="Q34" s="53"/>
    </row>
    <row r="35" spans="2:17" s="9" customFormat="1" ht="33.75" customHeight="1">
      <c r="B35" s="85" t="s">
        <v>34</v>
      </c>
      <c r="C35" s="10" t="s">
        <v>26</v>
      </c>
      <c r="D35" s="12">
        <v>70</v>
      </c>
      <c r="E35" s="4">
        <f>SUM(tblS[ManuPrice])</f>
        <v>24945</v>
      </c>
      <c r="F35" s="108">
        <f>IF(ISBLANK(E35),0,IF(E35=Answers!E35,1,-1))</f>
        <v>1</v>
      </c>
      <c r="G35" s="46" t="s">
        <v>35</v>
      </c>
      <c r="H35" s="47"/>
      <c r="I35" s="47"/>
      <c r="J35" s="47"/>
      <c r="K35" s="47"/>
      <c r="L35" s="47"/>
      <c r="M35" s="47"/>
      <c r="N35" s="47"/>
      <c r="O35" s="47"/>
      <c r="P35" s="47"/>
      <c r="Q35" s="48"/>
    </row>
    <row r="36" spans="2:17" ht="15" customHeight="1"/>
    <row r="37" spans="2:17" ht="22.5" customHeight="1">
      <c r="B37" s="30" t="s">
        <v>36</v>
      </c>
      <c r="C37" s="31"/>
      <c r="D37" s="31"/>
      <c r="E37" s="31"/>
      <c r="F37" s="31"/>
      <c r="G37" s="31"/>
      <c r="H37" s="31"/>
      <c r="I37" s="31"/>
      <c r="J37" s="31"/>
      <c r="K37" s="31"/>
      <c r="L37" s="31"/>
      <c r="M37" s="31"/>
      <c r="N37" s="31"/>
      <c r="O37" s="31"/>
      <c r="P37" s="31"/>
      <c r="Q37" s="31"/>
    </row>
    <row r="38" spans="2:17" ht="15" customHeight="1" thickBot="1"/>
    <row r="39" spans="2:17" ht="22.5" customHeight="1" thickBot="1">
      <c r="B39" s="39" t="s">
        <v>37</v>
      </c>
      <c r="C39" s="40" t="s">
        <v>38</v>
      </c>
      <c r="D39" s="77" t="s">
        <v>39</v>
      </c>
      <c r="M39" s="9"/>
    </row>
    <row r="40" spans="2:17" ht="15" customHeight="1">
      <c r="M40" s="9"/>
    </row>
    <row r="41" spans="2:17" ht="15" customHeight="1">
      <c r="B41" s="77" t="s">
        <v>40</v>
      </c>
      <c r="C41" s="78"/>
      <c r="M41" s="9"/>
    </row>
    <row r="42" spans="2:17" ht="15" customHeight="1">
      <c r="B42" s="79" t="s">
        <v>41</v>
      </c>
      <c r="C42" s="78"/>
      <c r="M42" s="9"/>
    </row>
    <row r="43" spans="2:17" ht="15" customHeight="1">
      <c r="B43" s="77"/>
      <c r="C43" s="78"/>
      <c r="M43" s="9"/>
    </row>
    <row r="44" spans="2:17" ht="15" customHeight="1">
      <c r="B44" s="72" t="s">
        <v>42</v>
      </c>
      <c r="C44" s="78" t="s">
        <v>43</v>
      </c>
      <c r="M44" s="9"/>
    </row>
    <row r="45" spans="2:17" ht="15" customHeight="1">
      <c r="B45" s="77"/>
      <c r="C45" s="78"/>
      <c r="M45" s="9"/>
    </row>
    <row r="46" spans="2:17" ht="15" customHeight="1">
      <c r="B46" s="77" t="s">
        <v>44</v>
      </c>
      <c r="C46" s="78" t="s">
        <v>45</v>
      </c>
      <c r="M46" s="9"/>
    </row>
    <row r="47" spans="2:17" ht="15" customHeight="1">
      <c r="B47" s="77" t="s">
        <v>46</v>
      </c>
      <c r="C47" s="78" t="s">
        <v>47</v>
      </c>
    </row>
    <row r="48" spans="2:17" ht="15" customHeight="1">
      <c r="B48" s="77" t="s">
        <v>48</v>
      </c>
      <c r="C48" s="78" t="s">
        <v>49</v>
      </c>
    </row>
    <row r="49" spans="2:16" ht="15" customHeight="1" thickBot="1"/>
    <row r="50" spans="2:16" ht="22.5" customHeight="1" thickBot="1">
      <c r="B50" s="34" t="s">
        <v>20</v>
      </c>
      <c r="C50" s="35" t="s">
        <v>50</v>
      </c>
      <c r="D50" s="34" t="s">
        <v>22</v>
      </c>
      <c r="E50" s="41" t="s">
        <v>23</v>
      </c>
      <c r="G50" s="34" t="s">
        <v>51</v>
      </c>
      <c r="H50" s="36" t="s">
        <v>52</v>
      </c>
      <c r="I50" s="37"/>
      <c r="J50" s="37"/>
      <c r="K50" s="37"/>
      <c r="L50" s="37"/>
      <c r="M50" s="37"/>
      <c r="N50" s="37"/>
      <c r="O50" s="37"/>
      <c r="P50" s="38"/>
    </row>
    <row r="51" spans="2:16" ht="15" customHeight="1"/>
    <row r="52" spans="2:16" ht="22.5" customHeight="1">
      <c r="B52" s="1" t="s">
        <v>53</v>
      </c>
      <c r="C52" s="1">
        <v>1</v>
      </c>
      <c r="D52" s="14">
        <v>0</v>
      </c>
      <c r="E52" s="6">
        <v>6</v>
      </c>
      <c r="F52" s="108">
        <f>IF(ISBLANK(E52),0,IF(E52=Answers!E52,1,-1))</f>
        <v>1</v>
      </c>
      <c r="G52" s="1" t="s">
        <v>54</v>
      </c>
      <c r="H52" s="92" t="s">
        <v>54</v>
      </c>
      <c r="I52" s="92" t="s">
        <v>54</v>
      </c>
      <c r="J52" s="92" t="s">
        <v>54</v>
      </c>
      <c r="K52" s="88" t="s">
        <v>55</v>
      </c>
      <c r="L52" s="88" t="s">
        <v>55</v>
      </c>
      <c r="M52" s="88" t="s">
        <v>55</v>
      </c>
      <c r="N52" s="92" t="s">
        <v>54</v>
      </c>
      <c r="O52" s="92" t="s">
        <v>54</v>
      </c>
      <c r="P52" s="92" t="s">
        <v>54</v>
      </c>
    </row>
    <row r="53" spans="2:16" ht="15" customHeight="1">
      <c r="B53" s="15"/>
      <c r="C53" s="15"/>
      <c r="D53" s="15"/>
      <c r="E53" s="15"/>
    </row>
    <row r="54" spans="2:16" ht="22.5" customHeight="1">
      <c r="B54" s="1">
        <v>1</v>
      </c>
      <c r="C54" s="1">
        <v>1</v>
      </c>
      <c r="D54" s="14">
        <v>5</v>
      </c>
      <c r="E54" s="6">
        <f>COUNTIFS(H54:P54,G54)</f>
        <v>2</v>
      </c>
      <c r="F54" s="108">
        <f>IF(ISBLANK(E54),0,IF(E54=Answers!E54,1,-1))</f>
        <v>1</v>
      </c>
      <c r="G54" s="1" t="s">
        <v>56</v>
      </c>
      <c r="H54" s="87" t="s">
        <v>57</v>
      </c>
      <c r="I54" s="87" t="s">
        <v>57</v>
      </c>
      <c r="J54" s="88" t="s">
        <v>55</v>
      </c>
      <c r="K54" s="89" t="s">
        <v>56</v>
      </c>
      <c r="L54" s="88" t="s">
        <v>55</v>
      </c>
      <c r="M54" s="89" t="s">
        <v>56</v>
      </c>
      <c r="N54" s="88" t="s">
        <v>55</v>
      </c>
      <c r="O54" s="87" t="s">
        <v>57</v>
      </c>
      <c r="P54" s="87" t="s">
        <v>57</v>
      </c>
    </row>
    <row r="55" spans="2:16" ht="22.5" customHeight="1">
      <c r="B55" s="1">
        <v>2</v>
      </c>
      <c r="C55" s="1">
        <v>1</v>
      </c>
      <c r="D55" s="14">
        <v>5</v>
      </c>
      <c r="E55" s="6">
        <f t="shared" ref="E55:E73" si="0">COUNTIFS(H55:P55,G55)</f>
        <v>5</v>
      </c>
      <c r="F55" s="108">
        <f>IF(ISBLANK(E55),0,IF(E55=Answers!E55,1,-1))</f>
        <v>1</v>
      </c>
      <c r="G55" s="1" t="s">
        <v>58</v>
      </c>
      <c r="H55" s="90" t="s">
        <v>58</v>
      </c>
      <c r="I55" s="90" t="s">
        <v>58</v>
      </c>
      <c r="J55" s="89" t="s">
        <v>56</v>
      </c>
      <c r="K55" s="89" t="s">
        <v>56</v>
      </c>
      <c r="L55" s="90" t="s">
        <v>58</v>
      </c>
      <c r="M55" s="89" t="s">
        <v>56</v>
      </c>
      <c r="N55" s="89" t="s">
        <v>56</v>
      </c>
      <c r="O55" s="90" t="s">
        <v>58</v>
      </c>
      <c r="P55" s="90" t="s">
        <v>58</v>
      </c>
    </row>
    <row r="56" spans="2:16" ht="22.5" customHeight="1">
      <c r="B56" s="1">
        <v>3</v>
      </c>
      <c r="C56" s="1">
        <v>1</v>
      </c>
      <c r="D56" s="14">
        <v>5</v>
      </c>
      <c r="E56" s="6">
        <f t="shared" si="0"/>
        <v>5</v>
      </c>
      <c r="F56" s="108">
        <f>IF(ISBLANK(E56),0,IF(E56=Answers!E56,1,-1))</f>
        <v>1</v>
      </c>
      <c r="G56" s="1" t="s">
        <v>59</v>
      </c>
      <c r="H56" s="91" t="s">
        <v>59</v>
      </c>
      <c r="I56" s="88" t="s">
        <v>55</v>
      </c>
      <c r="J56" s="91" t="s">
        <v>59</v>
      </c>
      <c r="K56" s="88" t="s">
        <v>55</v>
      </c>
      <c r="L56" s="91" t="s">
        <v>59</v>
      </c>
      <c r="M56" s="88" t="s">
        <v>55</v>
      </c>
      <c r="N56" s="91" t="s">
        <v>59</v>
      </c>
      <c r="O56" s="88" t="s">
        <v>55</v>
      </c>
      <c r="P56" s="91" t="s">
        <v>59</v>
      </c>
    </row>
    <row r="57" spans="2:16" ht="22.5" customHeight="1">
      <c r="B57" s="1">
        <v>4</v>
      </c>
      <c r="C57" s="1">
        <v>1</v>
      </c>
      <c r="D57" s="14">
        <v>5</v>
      </c>
      <c r="E57" s="6">
        <f t="shared" si="0"/>
        <v>5</v>
      </c>
      <c r="F57" s="108">
        <f>IF(ISBLANK(E57),0,IF(E57=Answers!E57,1,-1))</f>
        <v>1</v>
      </c>
      <c r="G57" s="1" t="s">
        <v>54</v>
      </c>
      <c r="H57" s="92" t="s">
        <v>54</v>
      </c>
      <c r="I57" s="89" t="s">
        <v>56</v>
      </c>
      <c r="J57" s="92" t="s">
        <v>54</v>
      </c>
      <c r="K57" s="89" t="s">
        <v>56</v>
      </c>
      <c r="L57" s="92" t="s">
        <v>54</v>
      </c>
      <c r="M57" s="89" t="s">
        <v>56</v>
      </c>
      <c r="N57" s="92" t="s">
        <v>54</v>
      </c>
      <c r="O57" s="89" t="s">
        <v>56</v>
      </c>
      <c r="P57" s="92" t="s">
        <v>54</v>
      </c>
    </row>
    <row r="58" spans="2:16" ht="22.5" customHeight="1">
      <c r="B58" s="1">
        <v>5</v>
      </c>
      <c r="C58" s="1">
        <v>1</v>
      </c>
      <c r="D58" s="14">
        <v>5</v>
      </c>
      <c r="E58" s="6">
        <f t="shared" si="0"/>
        <v>6</v>
      </c>
      <c r="F58" s="108">
        <f>IF(ISBLANK(E58),0,IF(E58=Answers!E58,1,-1))</f>
        <v>1</v>
      </c>
      <c r="G58" s="1" t="s">
        <v>60</v>
      </c>
      <c r="H58" s="93" t="s">
        <v>60</v>
      </c>
      <c r="I58" s="93" t="s">
        <v>60</v>
      </c>
      <c r="J58" s="88" t="s">
        <v>55</v>
      </c>
      <c r="K58" s="93" t="s">
        <v>60</v>
      </c>
      <c r="L58" s="88" t="s">
        <v>55</v>
      </c>
      <c r="M58" s="93" t="s">
        <v>60</v>
      </c>
      <c r="N58" s="88" t="s">
        <v>55</v>
      </c>
      <c r="O58" s="93" t="s">
        <v>60</v>
      </c>
      <c r="P58" s="93" t="s">
        <v>60</v>
      </c>
    </row>
    <row r="59" spans="2:16" ht="22.5" customHeight="1">
      <c r="B59" s="1">
        <v>6</v>
      </c>
      <c r="C59" s="1">
        <v>1</v>
      </c>
      <c r="D59" s="14">
        <v>5</v>
      </c>
      <c r="E59" s="6">
        <f t="shared" si="0"/>
        <v>8</v>
      </c>
      <c r="F59" s="108">
        <f>IF(ISBLANK(E59),0,IF(E59=Answers!E59,1,-1))</f>
        <v>1</v>
      </c>
      <c r="G59" s="1" t="s">
        <v>57</v>
      </c>
      <c r="H59" s="87" t="s">
        <v>57</v>
      </c>
      <c r="I59" s="87" t="s">
        <v>57</v>
      </c>
      <c r="J59" s="87" t="s">
        <v>57</v>
      </c>
      <c r="K59" s="87" t="s">
        <v>57</v>
      </c>
      <c r="L59" s="88" t="s">
        <v>55</v>
      </c>
      <c r="M59" s="87" t="s">
        <v>57</v>
      </c>
      <c r="N59" s="87" t="s">
        <v>57</v>
      </c>
      <c r="O59" s="87" t="s">
        <v>57</v>
      </c>
      <c r="P59" s="87" t="s">
        <v>57</v>
      </c>
    </row>
    <row r="60" spans="2:16" ht="22.5" customHeight="1">
      <c r="B60" s="1">
        <v>7</v>
      </c>
      <c r="C60" s="1">
        <v>1</v>
      </c>
      <c r="D60" s="14">
        <v>5</v>
      </c>
      <c r="E60" s="6">
        <f t="shared" si="0"/>
        <v>5</v>
      </c>
      <c r="F60" s="108">
        <f>IF(ISBLANK(E60),0,IF(E60=Answers!E60,1,-1))</f>
        <v>1</v>
      </c>
      <c r="G60" s="1" t="s">
        <v>58</v>
      </c>
      <c r="H60" s="90" t="s">
        <v>58</v>
      </c>
      <c r="I60" s="87" t="s">
        <v>57</v>
      </c>
      <c r="J60" s="90" t="s">
        <v>58</v>
      </c>
      <c r="K60" s="87" t="s">
        <v>57</v>
      </c>
      <c r="L60" s="90" t="s">
        <v>58</v>
      </c>
      <c r="M60" s="87" t="s">
        <v>57</v>
      </c>
      <c r="N60" s="90" t="s">
        <v>58</v>
      </c>
      <c r="O60" s="87" t="s">
        <v>57</v>
      </c>
      <c r="P60" s="90" t="s">
        <v>58</v>
      </c>
    </row>
    <row r="61" spans="2:16" ht="22.5" customHeight="1">
      <c r="B61" s="1">
        <v>8</v>
      </c>
      <c r="C61" s="1">
        <v>1</v>
      </c>
      <c r="D61" s="14">
        <v>5</v>
      </c>
      <c r="E61" s="6">
        <f t="shared" si="0"/>
        <v>2</v>
      </c>
      <c r="F61" s="108">
        <f>IF(ISBLANK(E61),0,IF(E61=Answers!E61,1,-1))</f>
        <v>1</v>
      </c>
      <c r="G61" s="1" t="s">
        <v>60</v>
      </c>
      <c r="H61" s="93" t="s">
        <v>60</v>
      </c>
      <c r="I61" s="93" t="s">
        <v>60</v>
      </c>
      <c r="J61" s="90" t="s">
        <v>58</v>
      </c>
      <c r="K61" s="90" t="s">
        <v>58</v>
      </c>
      <c r="L61" s="92" t="s">
        <v>54</v>
      </c>
      <c r="M61" s="92" t="s">
        <v>54</v>
      </c>
      <c r="N61" s="87" t="s">
        <v>57</v>
      </c>
      <c r="O61" s="87" t="s">
        <v>57</v>
      </c>
      <c r="P61" s="91" t="s">
        <v>59</v>
      </c>
    </row>
    <row r="62" spans="2:16" ht="22.5" customHeight="1">
      <c r="B62" s="1">
        <v>9</v>
      </c>
      <c r="C62" s="1">
        <v>1</v>
      </c>
      <c r="D62" s="14">
        <v>5</v>
      </c>
      <c r="E62" s="6">
        <f t="shared" si="0"/>
        <v>2</v>
      </c>
      <c r="F62" s="108">
        <f>IF(ISBLANK(E62),0,IF(E62=Answers!E62,1,-1))</f>
        <v>1</v>
      </c>
      <c r="G62" s="1" t="s">
        <v>57</v>
      </c>
      <c r="H62" s="93" t="s">
        <v>60</v>
      </c>
      <c r="I62" s="93" t="s">
        <v>60</v>
      </c>
      <c r="J62" s="91" t="s">
        <v>59</v>
      </c>
      <c r="K62" s="87" t="s">
        <v>57</v>
      </c>
      <c r="L62" s="88" t="s">
        <v>55</v>
      </c>
      <c r="M62" s="87" t="s">
        <v>57</v>
      </c>
      <c r="N62" s="91" t="s">
        <v>59</v>
      </c>
      <c r="O62" s="93" t="s">
        <v>60</v>
      </c>
      <c r="P62" s="93" t="s">
        <v>60</v>
      </c>
    </row>
    <row r="63" spans="2:16" ht="22.5" customHeight="1">
      <c r="B63" s="1">
        <v>10</v>
      </c>
      <c r="C63" s="1">
        <v>1</v>
      </c>
      <c r="D63" s="14">
        <v>5</v>
      </c>
      <c r="E63" s="6">
        <f t="shared" si="0"/>
        <v>7</v>
      </c>
      <c r="F63" s="108">
        <f>IF(ISBLANK(E63),0,IF(E63=Answers!E63,1,-1))</f>
        <v>1</v>
      </c>
      <c r="G63" s="1" t="s">
        <v>54</v>
      </c>
      <c r="H63" s="88" t="s">
        <v>55</v>
      </c>
      <c r="I63" s="92" t="s">
        <v>54</v>
      </c>
      <c r="J63" s="92" t="s">
        <v>54</v>
      </c>
      <c r="K63" s="92" t="s">
        <v>54</v>
      </c>
      <c r="L63" s="92" t="s">
        <v>54</v>
      </c>
      <c r="M63" s="92" t="s">
        <v>54</v>
      </c>
      <c r="N63" s="92" t="s">
        <v>54</v>
      </c>
      <c r="O63" s="92" t="s">
        <v>54</v>
      </c>
      <c r="P63" s="88" t="s">
        <v>55</v>
      </c>
    </row>
    <row r="64" spans="2:16" ht="22.5" customHeight="1">
      <c r="B64" s="1">
        <v>11</v>
      </c>
      <c r="C64" s="1">
        <v>1</v>
      </c>
      <c r="D64" s="14">
        <v>5</v>
      </c>
      <c r="E64" s="6">
        <f t="shared" si="0"/>
        <v>7</v>
      </c>
      <c r="F64" s="108">
        <f>IF(ISBLANK(E64),0,IF(E64=Answers!E64,1,-1))</f>
        <v>1</v>
      </c>
      <c r="G64" s="1" t="s">
        <v>60</v>
      </c>
      <c r="H64" s="93" t="s">
        <v>60</v>
      </c>
      <c r="I64" s="88" t="s">
        <v>55</v>
      </c>
      <c r="J64" s="93" t="s">
        <v>60</v>
      </c>
      <c r="K64" s="93" t="s">
        <v>60</v>
      </c>
      <c r="L64" s="93" t="s">
        <v>60</v>
      </c>
      <c r="M64" s="93" t="s">
        <v>60</v>
      </c>
      <c r="N64" s="93" t="s">
        <v>60</v>
      </c>
      <c r="O64" s="88" t="s">
        <v>55</v>
      </c>
      <c r="P64" s="93" t="s">
        <v>60</v>
      </c>
    </row>
    <row r="65" spans="2:16" ht="22.5" customHeight="1">
      <c r="B65" s="1">
        <v>12</v>
      </c>
      <c r="C65" s="1">
        <v>1</v>
      </c>
      <c r="D65" s="14">
        <v>5</v>
      </c>
      <c r="E65" s="6">
        <f t="shared" si="0"/>
        <v>6</v>
      </c>
      <c r="F65" s="108">
        <f>IF(ISBLANK(E65),0,IF(E65=Answers!E65,1,-1))</f>
        <v>1</v>
      </c>
      <c r="G65" s="1" t="s">
        <v>57</v>
      </c>
      <c r="H65" s="87" t="s">
        <v>57</v>
      </c>
      <c r="I65" s="87" t="s">
        <v>57</v>
      </c>
      <c r="J65" s="87" t="s">
        <v>57</v>
      </c>
      <c r="K65" s="88" t="s">
        <v>55</v>
      </c>
      <c r="L65" s="88" t="s">
        <v>55</v>
      </c>
      <c r="M65" s="88" t="s">
        <v>55</v>
      </c>
      <c r="N65" s="87" t="s">
        <v>57</v>
      </c>
      <c r="O65" s="87" t="s">
        <v>57</v>
      </c>
      <c r="P65" s="87" t="s">
        <v>57</v>
      </c>
    </row>
    <row r="66" spans="2:16" ht="22.5" customHeight="1">
      <c r="B66" s="1">
        <v>13</v>
      </c>
      <c r="C66" s="1">
        <v>1</v>
      </c>
      <c r="D66" s="14">
        <v>5</v>
      </c>
      <c r="E66" s="6">
        <f t="shared" si="0"/>
        <v>3</v>
      </c>
      <c r="F66" s="108">
        <f>IF(ISBLANK(E66),0,IF(E66=Answers!E66,1,-1))</f>
        <v>1</v>
      </c>
      <c r="G66" s="1" t="s">
        <v>55</v>
      </c>
      <c r="H66" s="93" t="s">
        <v>60</v>
      </c>
      <c r="I66" s="93" t="s">
        <v>60</v>
      </c>
      <c r="J66" s="93" t="s">
        <v>60</v>
      </c>
      <c r="K66" s="88" t="s">
        <v>55</v>
      </c>
      <c r="L66" s="88" t="s">
        <v>55</v>
      </c>
      <c r="M66" s="88" t="s">
        <v>55</v>
      </c>
      <c r="N66" s="93" t="s">
        <v>60</v>
      </c>
      <c r="O66" s="93" t="s">
        <v>60</v>
      </c>
      <c r="P66" s="93" t="s">
        <v>60</v>
      </c>
    </row>
    <row r="67" spans="2:16" ht="22.5" customHeight="1">
      <c r="B67" s="1">
        <v>14</v>
      </c>
      <c r="C67" s="1">
        <v>1</v>
      </c>
      <c r="D67" s="14">
        <v>5</v>
      </c>
      <c r="E67" s="6">
        <f t="shared" si="0"/>
        <v>7</v>
      </c>
      <c r="F67" s="108">
        <f>IF(ISBLANK(E67),0,IF(E67=Answers!E67,1,-1))</f>
        <v>1</v>
      </c>
      <c r="G67" s="1" t="s">
        <v>57</v>
      </c>
      <c r="H67" s="87" t="s">
        <v>57</v>
      </c>
      <c r="I67" s="88" t="s">
        <v>55</v>
      </c>
      <c r="J67" s="87" t="s">
        <v>57</v>
      </c>
      <c r="K67" s="87" t="s">
        <v>57</v>
      </c>
      <c r="L67" s="87" t="s">
        <v>57</v>
      </c>
      <c r="M67" s="87" t="s">
        <v>57</v>
      </c>
      <c r="N67" s="87" t="s">
        <v>57</v>
      </c>
      <c r="O67" s="88" t="s">
        <v>55</v>
      </c>
      <c r="P67" s="87" t="s">
        <v>57</v>
      </c>
    </row>
    <row r="68" spans="2:16" ht="22.5" customHeight="1">
      <c r="B68" s="1">
        <v>15</v>
      </c>
      <c r="C68" s="1">
        <v>1</v>
      </c>
      <c r="D68" s="14">
        <v>5</v>
      </c>
      <c r="E68" s="6">
        <f t="shared" si="0"/>
        <v>5</v>
      </c>
      <c r="F68" s="108">
        <f>IF(ISBLANK(E68),0,IF(E68=Answers!E68,1,-1))</f>
        <v>1</v>
      </c>
      <c r="G68" s="1" t="s">
        <v>54</v>
      </c>
      <c r="H68" s="92" t="s">
        <v>54</v>
      </c>
      <c r="I68" s="88" t="s">
        <v>55</v>
      </c>
      <c r="J68" s="92" t="s">
        <v>54</v>
      </c>
      <c r="K68" s="88" t="s">
        <v>55</v>
      </c>
      <c r="L68" s="92" t="s">
        <v>54</v>
      </c>
      <c r="M68" s="88" t="s">
        <v>55</v>
      </c>
      <c r="N68" s="92" t="s">
        <v>54</v>
      </c>
      <c r="O68" s="88" t="s">
        <v>55</v>
      </c>
      <c r="P68" s="92" t="s">
        <v>54</v>
      </c>
    </row>
    <row r="69" spans="2:16" ht="22.5" customHeight="1">
      <c r="B69" s="1">
        <v>16</v>
      </c>
      <c r="C69" s="1">
        <v>1</v>
      </c>
      <c r="D69" s="14">
        <v>5</v>
      </c>
      <c r="E69" s="6">
        <f t="shared" si="0"/>
        <v>7</v>
      </c>
      <c r="F69" s="108">
        <f>IF(ISBLANK(E69),0,IF(E69=Answers!E69,1,-1))</f>
        <v>1</v>
      </c>
      <c r="G69" s="1" t="s">
        <v>60</v>
      </c>
      <c r="H69" s="93" t="s">
        <v>60</v>
      </c>
      <c r="I69" s="90" t="s">
        <v>58</v>
      </c>
      <c r="J69" s="93" t="s">
        <v>60</v>
      </c>
      <c r="K69" s="93" t="s">
        <v>60</v>
      </c>
      <c r="L69" s="93" t="s">
        <v>60</v>
      </c>
      <c r="M69" s="93" t="s">
        <v>60</v>
      </c>
      <c r="N69" s="93" t="s">
        <v>60</v>
      </c>
      <c r="O69" s="90" t="s">
        <v>58</v>
      </c>
      <c r="P69" s="93" t="s">
        <v>60</v>
      </c>
    </row>
    <row r="70" spans="2:16" ht="22.5" customHeight="1">
      <c r="B70" s="1">
        <v>17</v>
      </c>
      <c r="C70" s="1">
        <v>1</v>
      </c>
      <c r="D70" s="14">
        <v>5</v>
      </c>
      <c r="E70" s="6">
        <f t="shared" si="0"/>
        <v>5</v>
      </c>
      <c r="F70" s="108">
        <f>IF(ISBLANK(E70),0,IF(E70=Answers!E70,1,-1))</f>
        <v>1</v>
      </c>
      <c r="G70" s="1" t="s">
        <v>55</v>
      </c>
      <c r="H70" s="89" t="s">
        <v>56</v>
      </c>
      <c r="I70" s="90" t="s">
        <v>58</v>
      </c>
      <c r="J70" s="88" t="s">
        <v>55</v>
      </c>
      <c r="K70" s="88" t="s">
        <v>55</v>
      </c>
      <c r="L70" s="88" t="s">
        <v>55</v>
      </c>
      <c r="M70" s="88" t="s">
        <v>55</v>
      </c>
      <c r="N70" s="88" t="s">
        <v>55</v>
      </c>
      <c r="O70" s="90" t="s">
        <v>58</v>
      </c>
      <c r="P70" s="89" t="s">
        <v>56</v>
      </c>
    </row>
    <row r="71" spans="2:16" ht="22.5" customHeight="1">
      <c r="B71" s="1">
        <v>18</v>
      </c>
      <c r="C71" s="1">
        <v>1</v>
      </c>
      <c r="D71" s="14">
        <v>5</v>
      </c>
      <c r="E71" s="6">
        <f t="shared" si="0"/>
        <v>4</v>
      </c>
      <c r="F71" s="108">
        <f>IF(ISBLANK(E71),0,IF(E71=Answers!E71,1,-1))</f>
        <v>1</v>
      </c>
      <c r="G71" s="1" t="s">
        <v>59</v>
      </c>
      <c r="H71" s="88" t="s">
        <v>55</v>
      </c>
      <c r="I71" s="91" t="s">
        <v>59</v>
      </c>
      <c r="J71" s="88" t="s">
        <v>55</v>
      </c>
      <c r="K71" s="91" t="s">
        <v>59</v>
      </c>
      <c r="L71" s="88" t="s">
        <v>55</v>
      </c>
      <c r="M71" s="91" t="s">
        <v>59</v>
      </c>
      <c r="N71" s="88" t="s">
        <v>55</v>
      </c>
      <c r="O71" s="91" t="s">
        <v>59</v>
      </c>
      <c r="P71" s="88" t="s">
        <v>55</v>
      </c>
    </row>
    <row r="72" spans="2:16" ht="22.5" customHeight="1">
      <c r="B72" s="1">
        <v>19</v>
      </c>
      <c r="C72" s="1">
        <v>1</v>
      </c>
      <c r="D72" s="14">
        <v>5</v>
      </c>
      <c r="E72" s="6">
        <f t="shared" si="0"/>
        <v>5</v>
      </c>
      <c r="F72" s="108">
        <f>IF(ISBLANK(E72),0,IF(E72=Answers!E72,1,-1))</f>
        <v>1</v>
      </c>
      <c r="G72" s="1" t="s">
        <v>60</v>
      </c>
      <c r="H72" s="87" t="s">
        <v>57</v>
      </c>
      <c r="I72" s="90" t="s">
        <v>58</v>
      </c>
      <c r="J72" s="93" t="s">
        <v>60</v>
      </c>
      <c r="K72" s="93" t="s">
        <v>60</v>
      </c>
      <c r="L72" s="93" t="s">
        <v>60</v>
      </c>
      <c r="M72" s="93" t="s">
        <v>60</v>
      </c>
      <c r="N72" s="93" t="s">
        <v>60</v>
      </c>
      <c r="O72" s="90" t="s">
        <v>58</v>
      </c>
      <c r="P72" s="87" t="s">
        <v>57</v>
      </c>
    </row>
    <row r="73" spans="2:16" ht="22.5" customHeight="1">
      <c r="B73" s="1">
        <v>20</v>
      </c>
      <c r="C73" s="1">
        <v>1</v>
      </c>
      <c r="D73" s="14">
        <v>5</v>
      </c>
      <c r="E73" s="6">
        <f t="shared" si="0"/>
        <v>7</v>
      </c>
      <c r="F73" s="108">
        <f>IF(ISBLANK(E73),0,IF(E73=Answers!E73,1,-1))</f>
        <v>1</v>
      </c>
      <c r="G73" s="1" t="s">
        <v>54</v>
      </c>
      <c r="H73" s="92" t="s">
        <v>54</v>
      </c>
      <c r="I73" s="92" t="s">
        <v>54</v>
      </c>
      <c r="J73" s="88" t="s">
        <v>55</v>
      </c>
      <c r="K73" s="92" t="s">
        <v>54</v>
      </c>
      <c r="L73" s="92" t="s">
        <v>54</v>
      </c>
      <c r="M73" s="92" t="s">
        <v>54</v>
      </c>
      <c r="N73" s="88" t="s">
        <v>55</v>
      </c>
      <c r="O73" s="92" t="s">
        <v>54</v>
      </c>
      <c r="P73" s="92" t="s">
        <v>54</v>
      </c>
    </row>
    <row r="74" spans="2:16" s="9" customFormat="1" ht="15" customHeight="1"/>
    <row r="75" spans="2:16" ht="15" customHeight="1"/>
    <row r="76" spans="2:16" ht="22.5" customHeight="1">
      <c r="B76" s="39" t="s">
        <v>61</v>
      </c>
      <c r="C76" s="40" t="s">
        <v>38</v>
      </c>
      <c r="D76" s="77" t="s">
        <v>62</v>
      </c>
    </row>
    <row r="77" spans="2:16" ht="15" customHeight="1">
      <c r="L77" s="76" t="s">
        <v>63</v>
      </c>
      <c r="M77" s="34"/>
      <c r="N77" s="34" t="s">
        <v>64</v>
      </c>
      <c r="O77" s="74" t="s">
        <v>65</v>
      </c>
      <c r="P77" s="34"/>
    </row>
    <row r="78" spans="2:16" ht="15" customHeight="1">
      <c r="B78" s="77" t="s">
        <v>66</v>
      </c>
      <c r="C78" s="78"/>
      <c r="L78" s="80" t="s">
        <v>57</v>
      </c>
      <c r="M78" s="75"/>
      <c r="N78" s="82" t="s">
        <v>67</v>
      </c>
      <c r="O78" s="80">
        <v>4</v>
      </c>
      <c r="P78" s="75"/>
    </row>
    <row r="79" spans="2:16" ht="15" customHeight="1">
      <c r="B79" s="79" t="s">
        <v>68</v>
      </c>
      <c r="C79" s="78"/>
      <c r="L79" s="80" t="s">
        <v>55</v>
      </c>
      <c r="M79" s="75"/>
      <c r="N79" s="82" t="s">
        <v>69</v>
      </c>
      <c r="O79" s="80">
        <v>2</v>
      </c>
      <c r="P79" s="75"/>
    </row>
    <row r="80" spans="2:16" ht="15" customHeight="1">
      <c r="B80" s="77"/>
      <c r="C80" s="78"/>
      <c r="L80" s="80" t="s">
        <v>56</v>
      </c>
      <c r="M80" s="75"/>
      <c r="N80" s="82" t="s">
        <v>70</v>
      </c>
      <c r="O80" s="80">
        <v>2</v>
      </c>
      <c r="P80" s="75"/>
    </row>
    <row r="81" spans="2:16" ht="15" customHeight="1">
      <c r="B81" s="72" t="s">
        <v>71</v>
      </c>
      <c r="C81" s="78" t="s">
        <v>72</v>
      </c>
      <c r="L81" s="80" t="s">
        <v>54</v>
      </c>
      <c r="M81" s="75"/>
      <c r="N81" s="82" t="s">
        <v>73</v>
      </c>
      <c r="O81" s="80">
        <v>4</v>
      </c>
      <c r="P81" s="75"/>
    </row>
    <row r="82" spans="2:16" ht="15" customHeight="1">
      <c r="B82" s="77"/>
      <c r="C82" s="78"/>
      <c r="L82" s="80" t="s">
        <v>58</v>
      </c>
      <c r="M82" s="75"/>
      <c r="N82" s="82" t="s">
        <v>74</v>
      </c>
      <c r="O82" s="80">
        <v>9</v>
      </c>
      <c r="P82" s="75"/>
    </row>
    <row r="83" spans="2:16" ht="15" customHeight="1">
      <c r="B83" s="77" t="s">
        <v>44</v>
      </c>
      <c r="C83" s="78" t="s">
        <v>45</v>
      </c>
      <c r="L83" s="80" t="s">
        <v>60</v>
      </c>
      <c r="M83" s="75"/>
      <c r="N83" s="82" t="s">
        <v>75</v>
      </c>
      <c r="O83" s="80">
        <v>12</v>
      </c>
      <c r="P83" s="75"/>
    </row>
    <row r="84" spans="2:16" ht="15" customHeight="1">
      <c r="B84" s="77" t="s">
        <v>46</v>
      </c>
      <c r="C84" s="78" t="s">
        <v>47</v>
      </c>
      <c r="L84" s="80" t="s">
        <v>59</v>
      </c>
      <c r="M84" s="75"/>
      <c r="N84" s="82" t="s">
        <v>76</v>
      </c>
      <c r="O84" s="80">
        <v>20</v>
      </c>
      <c r="P84" s="75"/>
    </row>
    <row r="85" spans="2:16" ht="15" customHeight="1">
      <c r="B85" s="77" t="s">
        <v>48</v>
      </c>
      <c r="C85" s="78" t="s">
        <v>49</v>
      </c>
    </row>
    <row r="86" spans="2:16" ht="15" customHeight="1" thickBot="1"/>
    <row r="87" spans="2:16" ht="22.5" customHeight="1" thickBot="1">
      <c r="B87" s="34" t="s">
        <v>20</v>
      </c>
      <c r="C87" s="35" t="s">
        <v>50</v>
      </c>
      <c r="D87" s="34" t="s">
        <v>22</v>
      </c>
      <c r="E87" s="41" t="s">
        <v>23</v>
      </c>
      <c r="G87" s="34" t="s">
        <v>64</v>
      </c>
      <c r="H87" s="36" t="s">
        <v>52</v>
      </c>
      <c r="I87" s="37"/>
      <c r="J87" s="37"/>
      <c r="K87" s="37"/>
      <c r="L87" s="37"/>
      <c r="M87" s="37"/>
      <c r="N87" s="37"/>
      <c r="O87" s="37"/>
      <c r="P87" s="38"/>
    </row>
    <row r="88" spans="2:16" ht="15" customHeight="1"/>
    <row r="89" spans="2:16" ht="22.5" customHeight="1">
      <c r="B89" s="1" t="s">
        <v>77</v>
      </c>
      <c r="C89" s="1">
        <v>2</v>
      </c>
      <c r="D89" s="14">
        <v>0</v>
      </c>
      <c r="E89" s="6">
        <v>3</v>
      </c>
      <c r="F89" s="108">
        <f>IF(ISBLANK(E89),0,IF(E89=Answers!E89,1,-1))</f>
        <v>1</v>
      </c>
      <c r="G89" s="1" t="s">
        <v>69</v>
      </c>
      <c r="H89" s="92" t="s">
        <v>54</v>
      </c>
      <c r="I89" s="92" t="s">
        <v>54</v>
      </c>
      <c r="J89" s="92" t="s">
        <v>54</v>
      </c>
      <c r="K89" s="88" t="s">
        <v>55</v>
      </c>
      <c r="L89" s="88" t="s">
        <v>55</v>
      </c>
      <c r="M89" s="88" t="s">
        <v>55</v>
      </c>
      <c r="N89" s="92" t="s">
        <v>54</v>
      </c>
      <c r="O89" s="92" t="s">
        <v>54</v>
      </c>
      <c r="P89" s="92" t="s">
        <v>54</v>
      </c>
    </row>
    <row r="90" spans="2:16" ht="15" customHeight="1">
      <c r="B90" s="15"/>
      <c r="C90" s="15"/>
      <c r="D90" s="15"/>
      <c r="E90" s="15"/>
    </row>
    <row r="91" spans="2:16" ht="22.5" customHeight="1">
      <c r="B91" s="1">
        <v>21</v>
      </c>
      <c r="C91" s="1">
        <v>2</v>
      </c>
      <c r="D91" s="14">
        <v>6</v>
      </c>
      <c r="E91" s="6">
        <f>COUNTIFS(H91:P91, _xlfn.XLOOKUP(G91,$N$78:$N$84,$L$78:$L$84))</f>
        <v>4</v>
      </c>
      <c r="F91" s="108">
        <f>IF(ISBLANK(E91),0,IF(E91=Answers!E91,1,-1))</f>
        <v>1</v>
      </c>
      <c r="G91" s="1" t="s">
        <v>67</v>
      </c>
      <c r="H91" s="87" t="s">
        <v>57</v>
      </c>
      <c r="I91" s="87" t="s">
        <v>57</v>
      </c>
      <c r="J91" s="88" t="s">
        <v>55</v>
      </c>
      <c r="K91" s="89" t="s">
        <v>56</v>
      </c>
      <c r="L91" s="88" t="s">
        <v>55</v>
      </c>
      <c r="M91" s="89" t="s">
        <v>56</v>
      </c>
      <c r="N91" s="88" t="s">
        <v>55</v>
      </c>
      <c r="O91" s="87" t="s">
        <v>57</v>
      </c>
      <c r="P91" s="87" t="s">
        <v>57</v>
      </c>
    </row>
    <row r="92" spans="2:16" ht="22.5" customHeight="1">
      <c r="B92" s="1">
        <v>22</v>
      </c>
      <c r="C92" s="1">
        <v>2</v>
      </c>
      <c r="D92" s="14">
        <v>6</v>
      </c>
      <c r="E92" s="6">
        <f t="shared" ref="E92:E110" si="1">COUNTIFS(H92:P92, _xlfn.XLOOKUP(G92,$N$78:$N$84,$L$78:$L$84))</f>
        <v>4</v>
      </c>
      <c r="F92" s="108">
        <f>IF(ISBLANK(E92),0,IF(E92=Answers!E92,1,-1))</f>
        <v>1</v>
      </c>
      <c r="G92" s="1" t="s">
        <v>70</v>
      </c>
      <c r="H92" s="90" t="s">
        <v>58</v>
      </c>
      <c r="I92" s="90" t="s">
        <v>58</v>
      </c>
      <c r="J92" s="89" t="s">
        <v>56</v>
      </c>
      <c r="K92" s="89" t="s">
        <v>56</v>
      </c>
      <c r="L92" s="90" t="s">
        <v>58</v>
      </c>
      <c r="M92" s="89" t="s">
        <v>56</v>
      </c>
      <c r="N92" s="89" t="s">
        <v>56</v>
      </c>
      <c r="O92" s="90" t="s">
        <v>58</v>
      </c>
      <c r="P92" s="90" t="s">
        <v>58</v>
      </c>
    </row>
    <row r="93" spans="2:16" ht="22.5" customHeight="1">
      <c r="B93" s="1">
        <v>23</v>
      </c>
      <c r="C93" s="1">
        <v>2</v>
      </c>
      <c r="D93" s="14">
        <v>6</v>
      </c>
      <c r="E93" s="6">
        <f t="shared" si="1"/>
        <v>4</v>
      </c>
      <c r="F93" s="108">
        <f>IF(ISBLANK(E93),0,IF(E93=Answers!E93,1,-1))</f>
        <v>1</v>
      </c>
      <c r="G93" s="1" t="s">
        <v>69</v>
      </c>
      <c r="H93" s="91" t="s">
        <v>59</v>
      </c>
      <c r="I93" s="88" t="s">
        <v>55</v>
      </c>
      <c r="J93" s="91" t="s">
        <v>59</v>
      </c>
      <c r="K93" s="88" t="s">
        <v>55</v>
      </c>
      <c r="L93" s="91" t="s">
        <v>59</v>
      </c>
      <c r="M93" s="88" t="s">
        <v>55</v>
      </c>
      <c r="N93" s="91" t="s">
        <v>59</v>
      </c>
      <c r="O93" s="88" t="s">
        <v>55</v>
      </c>
      <c r="P93" s="91" t="s">
        <v>59</v>
      </c>
    </row>
    <row r="94" spans="2:16" ht="22.5" customHeight="1">
      <c r="B94" s="1">
        <v>24</v>
      </c>
      <c r="C94" s="1">
        <v>2</v>
      </c>
      <c r="D94" s="14">
        <v>6</v>
      </c>
      <c r="E94" s="6">
        <f t="shared" si="1"/>
        <v>4</v>
      </c>
      <c r="F94" s="108">
        <f>IF(ISBLANK(E94),0,IF(E94=Answers!E94,1,-1))</f>
        <v>1</v>
      </c>
      <c r="G94" s="1" t="s">
        <v>70</v>
      </c>
      <c r="H94" s="92" t="s">
        <v>54</v>
      </c>
      <c r="I94" s="89" t="s">
        <v>56</v>
      </c>
      <c r="J94" s="92" t="s">
        <v>54</v>
      </c>
      <c r="K94" s="89" t="s">
        <v>56</v>
      </c>
      <c r="L94" s="92" t="s">
        <v>54</v>
      </c>
      <c r="M94" s="89" t="s">
        <v>56</v>
      </c>
      <c r="N94" s="92" t="s">
        <v>54</v>
      </c>
      <c r="O94" s="89" t="s">
        <v>56</v>
      </c>
      <c r="P94" s="92" t="s">
        <v>54</v>
      </c>
    </row>
    <row r="95" spans="2:16" ht="22.5" customHeight="1">
      <c r="B95" s="1">
        <v>25</v>
      </c>
      <c r="C95" s="1">
        <v>2</v>
      </c>
      <c r="D95" s="14">
        <v>6</v>
      </c>
      <c r="E95" s="6">
        <f t="shared" si="1"/>
        <v>3</v>
      </c>
      <c r="F95" s="108">
        <f>IF(ISBLANK(E95),0,IF(E95=Answers!E95,1,-1))</f>
        <v>1</v>
      </c>
      <c r="G95" s="1" t="s">
        <v>69</v>
      </c>
      <c r="H95" s="93" t="s">
        <v>60</v>
      </c>
      <c r="I95" s="93" t="s">
        <v>60</v>
      </c>
      <c r="J95" s="88" t="s">
        <v>55</v>
      </c>
      <c r="K95" s="93" t="s">
        <v>60</v>
      </c>
      <c r="L95" s="88" t="s">
        <v>55</v>
      </c>
      <c r="M95" s="93" t="s">
        <v>60</v>
      </c>
      <c r="N95" s="88" t="s">
        <v>55</v>
      </c>
      <c r="O95" s="93" t="s">
        <v>60</v>
      </c>
      <c r="P95" s="93" t="s">
        <v>60</v>
      </c>
    </row>
    <row r="96" spans="2:16" ht="22.5" customHeight="1">
      <c r="B96" s="1">
        <v>26</v>
      </c>
      <c r="C96" s="1">
        <v>2</v>
      </c>
      <c r="D96" s="14">
        <v>6</v>
      </c>
      <c r="E96" s="6">
        <f t="shared" si="1"/>
        <v>1</v>
      </c>
      <c r="F96" s="108">
        <f>IF(ISBLANK(E96),0,IF(E96=Answers!E96,1,-1))</f>
        <v>1</v>
      </c>
      <c r="G96" s="1" t="s">
        <v>69</v>
      </c>
      <c r="H96" s="87" t="s">
        <v>57</v>
      </c>
      <c r="I96" s="87" t="s">
        <v>57</v>
      </c>
      <c r="J96" s="87" t="s">
        <v>57</v>
      </c>
      <c r="K96" s="87" t="s">
        <v>57</v>
      </c>
      <c r="L96" s="88" t="s">
        <v>55</v>
      </c>
      <c r="M96" s="87" t="s">
        <v>57</v>
      </c>
      <c r="N96" s="87" t="s">
        <v>57</v>
      </c>
      <c r="O96" s="87" t="s">
        <v>57</v>
      </c>
      <c r="P96" s="87" t="s">
        <v>57</v>
      </c>
    </row>
    <row r="97" spans="2:16" ht="22.5" customHeight="1">
      <c r="B97" s="1">
        <v>27</v>
      </c>
      <c r="C97" s="1">
        <v>2</v>
      </c>
      <c r="D97" s="14">
        <v>6</v>
      </c>
      <c r="E97" s="6">
        <f t="shared" si="1"/>
        <v>4</v>
      </c>
      <c r="F97" s="108">
        <f>IF(ISBLANK(E97),0,IF(E97=Answers!E97,1,-1))</f>
        <v>1</v>
      </c>
      <c r="G97" s="1" t="s">
        <v>67</v>
      </c>
      <c r="H97" s="90" t="s">
        <v>58</v>
      </c>
      <c r="I97" s="87" t="s">
        <v>57</v>
      </c>
      <c r="J97" s="90" t="s">
        <v>58</v>
      </c>
      <c r="K97" s="87" t="s">
        <v>57</v>
      </c>
      <c r="L97" s="90" t="s">
        <v>58</v>
      </c>
      <c r="M97" s="87" t="s">
        <v>57</v>
      </c>
      <c r="N97" s="90" t="s">
        <v>58</v>
      </c>
      <c r="O97" s="87" t="s">
        <v>57</v>
      </c>
      <c r="P97" s="90" t="s">
        <v>58</v>
      </c>
    </row>
    <row r="98" spans="2:16" ht="22.5" customHeight="1">
      <c r="B98" s="1">
        <v>28</v>
      </c>
      <c r="C98" s="1">
        <v>2</v>
      </c>
      <c r="D98" s="14">
        <v>6</v>
      </c>
      <c r="E98" s="6">
        <f t="shared" si="1"/>
        <v>2</v>
      </c>
      <c r="F98" s="108">
        <f>IF(ISBLANK(E98),0,IF(E98=Answers!E98,1,-1))</f>
        <v>1</v>
      </c>
      <c r="G98" s="1" t="s">
        <v>73</v>
      </c>
      <c r="H98" s="93" t="s">
        <v>60</v>
      </c>
      <c r="I98" s="93" t="s">
        <v>60</v>
      </c>
      <c r="J98" s="90" t="s">
        <v>58</v>
      </c>
      <c r="K98" s="90" t="s">
        <v>58</v>
      </c>
      <c r="L98" s="92" t="s">
        <v>54</v>
      </c>
      <c r="M98" s="92" t="s">
        <v>54</v>
      </c>
      <c r="N98" s="87" t="s">
        <v>57</v>
      </c>
      <c r="O98" s="87" t="s">
        <v>57</v>
      </c>
      <c r="P98" s="91" t="s">
        <v>59</v>
      </c>
    </row>
    <row r="99" spans="2:16" ht="22.5" customHeight="1">
      <c r="B99" s="1">
        <v>29</v>
      </c>
      <c r="C99" s="1">
        <v>2</v>
      </c>
      <c r="D99" s="14">
        <v>6</v>
      </c>
      <c r="E99" s="6">
        <f t="shared" si="1"/>
        <v>4</v>
      </c>
      <c r="F99" s="108">
        <f>IF(ISBLANK(E99),0,IF(E99=Answers!E99,1,-1))</f>
        <v>1</v>
      </c>
      <c r="G99" s="1" t="s">
        <v>75</v>
      </c>
      <c r="H99" s="93" t="s">
        <v>60</v>
      </c>
      <c r="I99" s="93" t="s">
        <v>60</v>
      </c>
      <c r="J99" s="91" t="s">
        <v>59</v>
      </c>
      <c r="K99" s="87" t="s">
        <v>57</v>
      </c>
      <c r="L99" s="88" t="s">
        <v>55</v>
      </c>
      <c r="M99" s="87" t="s">
        <v>57</v>
      </c>
      <c r="N99" s="91" t="s">
        <v>59</v>
      </c>
      <c r="O99" s="93" t="s">
        <v>60</v>
      </c>
      <c r="P99" s="93" t="s">
        <v>60</v>
      </c>
    </row>
    <row r="100" spans="2:16" ht="22.5" customHeight="1">
      <c r="B100" s="1">
        <v>30</v>
      </c>
      <c r="C100" s="1">
        <v>2</v>
      </c>
      <c r="D100" s="14">
        <v>6</v>
      </c>
      <c r="E100" s="6">
        <f t="shared" si="1"/>
        <v>2</v>
      </c>
      <c r="F100" s="108">
        <f>IF(ISBLANK(E100),0,IF(E100=Answers!E100,1,-1))</f>
        <v>1</v>
      </c>
      <c r="G100" s="1" t="s">
        <v>69</v>
      </c>
      <c r="H100" s="88" t="s">
        <v>55</v>
      </c>
      <c r="I100" s="92" t="s">
        <v>54</v>
      </c>
      <c r="J100" s="92" t="s">
        <v>54</v>
      </c>
      <c r="K100" s="92" t="s">
        <v>54</v>
      </c>
      <c r="L100" s="92" t="s">
        <v>54</v>
      </c>
      <c r="M100" s="92" t="s">
        <v>54</v>
      </c>
      <c r="N100" s="92" t="s">
        <v>54</v>
      </c>
      <c r="O100" s="92" t="s">
        <v>54</v>
      </c>
      <c r="P100" s="88" t="s">
        <v>55</v>
      </c>
    </row>
    <row r="101" spans="2:16" ht="22.5" customHeight="1">
      <c r="B101" s="1">
        <v>31</v>
      </c>
      <c r="C101" s="1">
        <v>2</v>
      </c>
      <c r="D101" s="14">
        <v>6</v>
      </c>
      <c r="E101" s="6">
        <f t="shared" si="1"/>
        <v>2</v>
      </c>
      <c r="F101" s="108">
        <f>IF(ISBLANK(E101),0,IF(E101=Answers!E101,1,-1))</f>
        <v>1</v>
      </c>
      <c r="G101" s="1" t="s">
        <v>69</v>
      </c>
      <c r="H101" s="93" t="s">
        <v>60</v>
      </c>
      <c r="I101" s="88" t="s">
        <v>55</v>
      </c>
      <c r="J101" s="93" t="s">
        <v>60</v>
      </c>
      <c r="K101" s="93" t="s">
        <v>60</v>
      </c>
      <c r="L101" s="93" t="s">
        <v>60</v>
      </c>
      <c r="M101" s="93" t="s">
        <v>60</v>
      </c>
      <c r="N101" s="93" t="s">
        <v>60</v>
      </c>
      <c r="O101" s="88" t="s">
        <v>55</v>
      </c>
      <c r="P101" s="93" t="s">
        <v>60</v>
      </c>
    </row>
    <row r="102" spans="2:16" ht="22.5" customHeight="1">
      <c r="B102" s="1">
        <v>32</v>
      </c>
      <c r="C102" s="1">
        <v>2</v>
      </c>
      <c r="D102" s="14">
        <v>6</v>
      </c>
      <c r="E102" s="6">
        <f t="shared" si="1"/>
        <v>0</v>
      </c>
      <c r="F102" s="108">
        <f>IF(ISBLANK(E102),0,IF(E102=Answers!E102,1,-1))</f>
        <v>1</v>
      </c>
      <c r="G102" s="1" t="s">
        <v>74</v>
      </c>
      <c r="H102" s="87" t="s">
        <v>57</v>
      </c>
      <c r="I102" s="87" t="s">
        <v>57</v>
      </c>
      <c r="J102" s="87" t="s">
        <v>57</v>
      </c>
      <c r="K102" s="88" t="s">
        <v>55</v>
      </c>
      <c r="L102" s="88" t="s">
        <v>55</v>
      </c>
      <c r="M102" s="88" t="s">
        <v>55</v>
      </c>
      <c r="N102" s="87" t="s">
        <v>57</v>
      </c>
      <c r="O102" s="87" t="s">
        <v>57</v>
      </c>
      <c r="P102" s="87" t="s">
        <v>57</v>
      </c>
    </row>
    <row r="103" spans="2:16" ht="22.5" customHeight="1">
      <c r="B103" s="1">
        <v>33</v>
      </c>
      <c r="C103" s="1">
        <v>2</v>
      </c>
      <c r="D103" s="14">
        <v>6</v>
      </c>
      <c r="E103" s="6">
        <f t="shared" si="1"/>
        <v>6</v>
      </c>
      <c r="F103" s="108">
        <f>IF(ISBLANK(E103),0,IF(E103=Answers!E103,1,-1))</f>
        <v>1</v>
      </c>
      <c r="G103" s="1" t="s">
        <v>75</v>
      </c>
      <c r="H103" s="93" t="s">
        <v>60</v>
      </c>
      <c r="I103" s="93" t="s">
        <v>60</v>
      </c>
      <c r="J103" s="93" t="s">
        <v>60</v>
      </c>
      <c r="K103" s="88" t="s">
        <v>55</v>
      </c>
      <c r="L103" s="88" t="s">
        <v>55</v>
      </c>
      <c r="M103" s="88" t="s">
        <v>55</v>
      </c>
      <c r="N103" s="93" t="s">
        <v>60</v>
      </c>
      <c r="O103" s="93" t="s">
        <v>60</v>
      </c>
      <c r="P103" s="93" t="s">
        <v>60</v>
      </c>
    </row>
    <row r="104" spans="2:16" ht="22.5" customHeight="1">
      <c r="B104" s="1">
        <v>34</v>
      </c>
      <c r="C104" s="1">
        <v>2</v>
      </c>
      <c r="D104" s="14">
        <v>6</v>
      </c>
      <c r="E104" s="6">
        <f t="shared" si="1"/>
        <v>2</v>
      </c>
      <c r="F104" s="108">
        <f>IF(ISBLANK(E104),0,IF(E104=Answers!E104,1,-1))</f>
        <v>1</v>
      </c>
      <c r="G104" s="1" t="s">
        <v>69</v>
      </c>
      <c r="H104" s="87" t="s">
        <v>57</v>
      </c>
      <c r="I104" s="88" t="s">
        <v>55</v>
      </c>
      <c r="J104" s="87" t="s">
        <v>57</v>
      </c>
      <c r="K104" s="87" t="s">
        <v>57</v>
      </c>
      <c r="L104" s="87" t="s">
        <v>57</v>
      </c>
      <c r="M104" s="87" t="s">
        <v>57</v>
      </c>
      <c r="N104" s="87" t="s">
        <v>57</v>
      </c>
      <c r="O104" s="88" t="s">
        <v>55</v>
      </c>
      <c r="P104" s="87" t="s">
        <v>57</v>
      </c>
    </row>
    <row r="105" spans="2:16" ht="22.5" customHeight="1">
      <c r="B105" s="1">
        <v>35</v>
      </c>
      <c r="C105" s="1">
        <v>2</v>
      </c>
      <c r="D105" s="14">
        <v>6</v>
      </c>
      <c r="E105" s="6">
        <f t="shared" si="1"/>
        <v>4</v>
      </c>
      <c r="F105" s="108">
        <f>IF(ISBLANK(E105),0,IF(E105=Answers!E105,1,-1))</f>
        <v>1</v>
      </c>
      <c r="G105" s="1" t="s">
        <v>69</v>
      </c>
      <c r="H105" s="92" t="s">
        <v>54</v>
      </c>
      <c r="I105" s="88" t="s">
        <v>55</v>
      </c>
      <c r="J105" s="92" t="s">
        <v>54</v>
      </c>
      <c r="K105" s="88" t="s">
        <v>55</v>
      </c>
      <c r="L105" s="92" t="s">
        <v>54</v>
      </c>
      <c r="M105" s="88" t="s">
        <v>55</v>
      </c>
      <c r="N105" s="92" t="s">
        <v>54</v>
      </c>
      <c r="O105" s="88" t="s">
        <v>55</v>
      </c>
      <c r="P105" s="92" t="s">
        <v>54</v>
      </c>
    </row>
    <row r="106" spans="2:16" ht="22.5" customHeight="1">
      <c r="B106" s="1">
        <v>36</v>
      </c>
      <c r="C106" s="1">
        <v>2</v>
      </c>
      <c r="D106" s="14">
        <v>6</v>
      </c>
      <c r="E106" s="6">
        <f t="shared" si="1"/>
        <v>2</v>
      </c>
      <c r="F106" s="108">
        <f>IF(ISBLANK(E106),0,IF(E106=Answers!E106,1,-1))</f>
        <v>1</v>
      </c>
      <c r="G106" s="1" t="s">
        <v>74</v>
      </c>
      <c r="H106" s="93" t="s">
        <v>60</v>
      </c>
      <c r="I106" s="90" t="s">
        <v>58</v>
      </c>
      <c r="J106" s="93" t="s">
        <v>60</v>
      </c>
      <c r="K106" s="93" t="s">
        <v>60</v>
      </c>
      <c r="L106" s="93" t="s">
        <v>60</v>
      </c>
      <c r="M106" s="93" t="s">
        <v>60</v>
      </c>
      <c r="N106" s="93" t="s">
        <v>60</v>
      </c>
      <c r="O106" s="90" t="s">
        <v>58</v>
      </c>
      <c r="P106" s="93" t="s">
        <v>60</v>
      </c>
    </row>
    <row r="107" spans="2:16" ht="22.5" customHeight="1">
      <c r="B107" s="1">
        <v>37</v>
      </c>
      <c r="C107" s="1">
        <v>2</v>
      </c>
      <c r="D107" s="14">
        <v>6</v>
      </c>
      <c r="E107" s="6">
        <f t="shared" si="1"/>
        <v>2</v>
      </c>
      <c r="F107" s="108">
        <f>IF(ISBLANK(E107),0,IF(E107=Answers!E107,1,-1))</f>
        <v>1</v>
      </c>
      <c r="G107" s="1" t="s">
        <v>70</v>
      </c>
      <c r="H107" s="89" t="s">
        <v>56</v>
      </c>
      <c r="I107" s="90" t="s">
        <v>58</v>
      </c>
      <c r="J107" s="88" t="s">
        <v>55</v>
      </c>
      <c r="K107" s="88" t="s">
        <v>55</v>
      </c>
      <c r="L107" s="88" t="s">
        <v>55</v>
      </c>
      <c r="M107" s="88" t="s">
        <v>55</v>
      </c>
      <c r="N107" s="88" t="s">
        <v>55</v>
      </c>
      <c r="O107" s="90" t="s">
        <v>58</v>
      </c>
      <c r="P107" s="89" t="s">
        <v>56</v>
      </c>
    </row>
    <row r="108" spans="2:16" ht="22.5" customHeight="1">
      <c r="B108" s="1">
        <v>38</v>
      </c>
      <c r="C108" s="1">
        <v>2</v>
      </c>
      <c r="D108" s="14">
        <v>6</v>
      </c>
      <c r="E108" s="6">
        <f t="shared" si="1"/>
        <v>5</v>
      </c>
      <c r="F108" s="108">
        <f>IF(ISBLANK(E108),0,IF(E108=Answers!E108,1,-1))</f>
        <v>1</v>
      </c>
      <c r="G108" s="1" t="s">
        <v>69</v>
      </c>
      <c r="H108" s="88" t="s">
        <v>55</v>
      </c>
      <c r="I108" s="91" t="s">
        <v>59</v>
      </c>
      <c r="J108" s="88" t="s">
        <v>55</v>
      </c>
      <c r="K108" s="91" t="s">
        <v>59</v>
      </c>
      <c r="L108" s="88" t="s">
        <v>55</v>
      </c>
      <c r="M108" s="91" t="s">
        <v>59</v>
      </c>
      <c r="N108" s="88" t="s">
        <v>55</v>
      </c>
      <c r="O108" s="91" t="s">
        <v>59</v>
      </c>
      <c r="P108" s="88" t="s">
        <v>55</v>
      </c>
    </row>
    <row r="109" spans="2:16" ht="22.5" customHeight="1">
      <c r="B109" s="1">
        <v>39</v>
      </c>
      <c r="C109" s="1">
        <v>2</v>
      </c>
      <c r="D109" s="14">
        <v>6</v>
      </c>
      <c r="E109" s="6">
        <f t="shared" si="1"/>
        <v>2</v>
      </c>
      <c r="F109" s="108">
        <f>IF(ISBLANK(E109),0,IF(E109=Answers!E109,1,-1))</f>
        <v>1</v>
      </c>
      <c r="G109" s="1" t="s">
        <v>74</v>
      </c>
      <c r="H109" s="87" t="s">
        <v>57</v>
      </c>
      <c r="I109" s="90" t="s">
        <v>58</v>
      </c>
      <c r="J109" s="93" t="s">
        <v>60</v>
      </c>
      <c r="K109" s="93" t="s">
        <v>60</v>
      </c>
      <c r="L109" s="93" t="s">
        <v>60</v>
      </c>
      <c r="M109" s="93" t="s">
        <v>60</v>
      </c>
      <c r="N109" s="93" t="s">
        <v>60</v>
      </c>
      <c r="O109" s="90" t="s">
        <v>58</v>
      </c>
      <c r="P109" s="87" t="s">
        <v>57</v>
      </c>
    </row>
    <row r="110" spans="2:16" ht="22.5" customHeight="1">
      <c r="B110" s="1">
        <v>40</v>
      </c>
      <c r="C110" s="1">
        <v>2</v>
      </c>
      <c r="D110" s="14">
        <v>6</v>
      </c>
      <c r="E110" s="6">
        <f t="shared" si="1"/>
        <v>0</v>
      </c>
      <c r="F110" s="108">
        <f>IF(ISBLANK(E110),0,IF(E110=Answers!E110,1,-1))</f>
        <v>1</v>
      </c>
      <c r="G110" s="1" t="s">
        <v>67</v>
      </c>
      <c r="H110" s="92" t="s">
        <v>54</v>
      </c>
      <c r="I110" s="92" t="s">
        <v>54</v>
      </c>
      <c r="J110" s="88" t="s">
        <v>55</v>
      </c>
      <c r="K110" s="92" t="s">
        <v>54</v>
      </c>
      <c r="L110" s="92" t="s">
        <v>54</v>
      </c>
      <c r="M110" s="92" t="s">
        <v>54</v>
      </c>
      <c r="N110" s="88" t="s">
        <v>55</v>
      </c>
      <c r="O110" s="92" t="s">
        <v>54</v>
      </c>
      <c r="P110" s="92" t="s">
        <v>54</v>
      </c>
    </row>
    <row r="111" spans="2:16" s="9" customFormat="1" ht="15" customHeight="1"/>
    <row r="112" spans="2:16" s="9" customFormat="1" ht="15" customHeight="1" thickBot="1"/>
    <row r="113" spans="2:11" ht="22.5" customHeight="1" thickBot="1">
      <c r="B113" s="39" t="s">
        <v>78</v>
      </c>
      <c r="C113" s="42" t="s">
        <v>79</v>
      </c>
      <c r="D113" s="77" t="s">
        <v>80</v>
      </c>
    </row>
    <row r="114" spans="2:11" ht="15" customHeight="1"/>
    <row r="115" spans="2:11" ht="15" customHeight="1">
      <c r="B115" s="78" t="s">
        <v>81</v>
      </c>
      <c r="C115" s="78"/>
    </row>
    <row r="116" spans="2:11" ht="15" customHeight="1">
      <c r="B116" s="78" t="s">
        <v>82</v>
      </c>
      <c r="C116" s="78"/>
    </row>
    <row r="117" spans="2:11" ht="15" customHeight="1">
      <c r="B117" s="77"/>
      <c r="C117" s="78"/>
    </row>
    <row r="118" spans="2:11" ht="15" customHeight="1">
      <c r="B118" s="77" t="s">
        <v>83</v>
      </c>
      <c r="C118" s="78"/>
    </row>
    <row r="119" spans="2:11" ht="15" customHeight="1">
      <c r="B119" s="79" t="s">
        <v>84</v>
      </c>
      <c r="C119" s="78"/>
    </row>
    <row r="120" spans="2:11" ht="15" customHeight="1">
      <c r="B120" s="78"/>
      <c r="C120" s="78"/>
    </row>
    <row r="121" spans="2:11" ht="15" customHeight="1">
      <c r="B121" s="72" t="s">
        <v>85</v>
      </c>
      <c r="C121" s="78" t="s">
        <v>86</v>
      </c>
    </row>
    <row r="122" spans="2:11" ht="15" customHeight="1">
      <c r="C122" s="78" t="s">
        <v>87</v>
      </c>
    </row>
    <row r="123" spans="2:11" ht="15" customHeight="1">
      <c r="B123" s="78"/>
      <c r="C123" s="78"/>
    </row>
    <row r="124" spans="2:11" ht="15" customHeight="1">
      <c r="B124" s="77" t="s">
        <v>88</v>
      </c>
      <c r="C124" s="78" t="s">
        <v>45</v>
      </c>
    </row>
    <row r="125" spans="2:11" ht="15" customHeight="1">
      <c r="B125" s="77" t="s">
        <v>89</v>
      </c>
      <c r="C125" s="78" t="s">
        <v>90</v>
      </c>
    </row>
    <row r="126" spans="2:11" ht="15" customHeight="1">
      <c r="B126" s="77" t="s">
        <v>91</v>
      </c>
      <c r="C126" s="78" t="s">
        <v>92</v>
      </c>
    </row>
    <row r="127" spans="2:11" ht="15" customHeight="1" thickBot="1"/>
    <row r="128" spans="2:11" ht="22.5" customHeight="1" thickBot="1">
      <c r="B128" s="34" t="s">
        <v>20</v>
      </c>
      <c r="C128" s="35" t="s">
        <v>50</v>
      </c>
      <c r="D128" s="34" t="s">
        <v>22</v>
      </c>
      <c r="E128" s="41" t="s">
        <v>23</v>
      </c>
      <c r="G128" s="35" t="s">
        <v>93</v>
      </c>
      <c r="H128" s="34" t="s">
        <v>64</v>
      </c>
      <c r="I128" s="9"/>
      <c r="J128" s="9"/>
      <c r="K128" s="9"/>
    </row>
    <row r="129" spans="2:12" ht="15" customHeight="1">
      <c r="H129" s="9"/>
      <c r="I129" s="9"/>
      <c r="J129" s="9"/>
      <c r="K129" s="9"/>
    </row>
    <row r="130" spans="2:12" ht="22.5" customHeight="1">
      <c r="B130" s="1" t="s">
        <v>94</v>
      </c>
      <c r="C130" s="1">
        <v>3</v>
      </c>
      <c r="D130" s="14">
        <v>0</v>
      </c>
      <c r="E130" s="6">
        <v>4</v>
      </c>
      <c r="F130" s="108">
        <f>IF(ISBLANK(E130),0,IF(E130=Answers!E130,1,-1))</f>
        <v>1</v>
      </c>
      <c r="G130" s="2" t="s">
        <v>95</v>
      </c>
      <c r="H130" s="2" t="s">
        <v>69</v>
      </c>
      <c r="I130" s="9"/>
      <c r="J130" s="9"/>
      <c r="K130" s="9"/>
    </row>
    <row r="131" spans="2:12" ht="15" customHeight="1">
      <c r="B131" s="15"/>
      <c r="C131" s="15"/>
      <c r="D131" s="15"/>
      <c r="E131" s="15"/>
      <c r="I131" s="9"/>
      <c r="J131" s="9"/>
      <c r="K131" s="9"/>
    </row>
    <row r="132" spans="2:12" ht="22.5" customHeight="1">
      <c r="B132" s="1">
        <v>41</v>
      </c>
      <c r="C132" s="1">
        <v>3</v>
      </c>
      <c r="D132" s="14">
        <v>7</v>
      </c>
      <c r="E132" s="6">
        <f>LEN(G132)-LEN(SUBSTITUTE(G132,I132,""))</f>
        <v>4</v>
      </c>
      <c r="F132" s="108">
        <f>IF(ISBLANK(E132),0,IF(E132=Answers!E132,1,-1))</f>
        <v>1</v>
      </c>
      <c r="G132" s="2" t="s">
        <v>96</v>
      </c>
      <c r="H132" s="2" t="s">
        <v>70</v>
      </c>
      <c r="I132" s="9" t="str" cm="1">
        <f t="array" ref="I132:I151">_xlfn.XLOOKUP(H132:H151,N78:N84,L78:L84,,0,1)</f>
        <v>S</v>
      </c>
      <c r="J132" s="9"/>
      <c r="K132" s="9"/>
      <c r="L132" s="9"/>
    </row>
    <row r="133" spans="2:12" ht="22.5" customHeight="1">
      <c r="B133" s="1">
        <v>42</v>
      </c>
      <c r="C133" s="1">
        <v>3</v>
      </c>
      <c r="D133" s="14">
        <v>7</v>
      </c>
      <c r="E133" s="6">
        <f t="shared" ref="E133:E151" si="2">LEN(G133)-LEN(SUBSTITUTE(G133,I133,""))</f>
        <v>6</v>
      </c>
      <c r="F133" s="108">
        <f>IF(ISBLANK(E133),0,IF(E133=Answers!E133,1,-1))</f>
        <v>1</v>
      </c>
      <c r="G133" s="2" t="s">
        <v>97</v>
      </c>
      <c r="H133" s="2" t="s">
        <v>67</v>
      </c>
      <c r="I133" s="9" t="str">
        <v>B</v>
      </c>
      <c r="J133" s="9"/>
      <c r="K133" s="9"/>
      <c r="L133" s="9"/>
    </row>
    <row r="134" spans="2:12" ht="22.5" customHeight="1">
      <c r="B134" s="1">
        <v>43</v>
      </c>
      <c r="C134" s="1">
        <v>3</v>
      </c>
      <c r="D134" s="14">
        <v>7</v>
      </c>
      <c r="E134" s="6">
        <f t="shared" si="2"/>
        <v>7</v>
      </c>
      <c r="F134" s="108">
        <f>IF(ISBLANK(E134),0,IF(E134=Answers!E134,1,-1))</f>
        <v>1</v>
      </c>
      <c r="G134" s="2" t="s">
        <v>98</v>
      </c>
      <c r="H134" s="2" t="s">
        <v>69</v>
      </c>
      <c r="I134" s="9" t="str">
        <v>W</v>
      </c>
      <c r="J134" s="9"/>
      <c r="K134" s="9"/>
      <c r="L134" s="9"/>
    </row>
    <row r="135" spans="2:12" ht="22.5" customHeight="1">
      <c r="B135" s="1">
        <v>44</v>
      </c>
      <c r="C135" s="1">
        <v>3</v>
      </c>
      <c r="D135" s="14">
        <v>7</v>
      </c>
      <c r="E135" s="6">
        <f t="shared" si="2"/>
        <v>6</v>
      </c>
      <c r="F135" s="108">
        <f>IF(ISBLANK(E135),0,IF(E135=Answers!E135,1,-1))</f>
        <v>1</v>
      </c>
      <c r="G135" s="2" t="s">
        <v>99</v>
      </c>
      <c r="H135" s="2" t="s">
        <v>73</v>
      </c>
      <c r="I135" s="9" t="str">
        <v>G</v>
      </c>
      <c r="J135" s="9"/>
      <c r="K135" s="9"/>
      <c r="L135" s="9"/>
    </row>
    <row r="136" spans="2:12" ht="22.5" customHeight="1">
      <c r="B136" s="1">
        <v>45</v>
      </c>
      <c r="C136" s="1">
        <v>3</v>
      </c>
      <c r="D136" s="14">
        <v>7</v>
      </c>
      <c r="E136" s="6">
        <f t="shared" si="2"/>
        <v>5</v>
      </c>
      <c r="F136" s="108">
        <f>IF(ISBLANK(E136),0,IF(E136=Answers!E136,1,-1))</f>
        <v>1</v>
      </c>
      <c r="G136" s="2" t="s">
        <v>100</v>
      </c>
      <c r="H136" s="2" t="s">
        <v>67</v>
      </c>
      <c r="I136" s="9" t="str">
        <v>B</v>
      </c>
      <c r="J136" s="9"/>
      <c r="K136" s="9"/>
      <c r="L136" s="9"/>
    </row>
    <row r="137" spans="2:12" ht="22.5" customHeight="1">
      <c r="B137" s="1">
        <v>46</v>
      </c>
      <c r="C137" s="1">
        <v>3</v>
      </c>
      <c r="D137" s="14">
        <v>7</v>
      </c>
      <c r="E137" s="6">
        <f t="shared" si="2"/>
        <v>6</v>
      </c>
      <c r="F137" s="108">
        <f>IF(ISBLANK(E137),0,IF(E137=Answers!E137,1,-1))</f>
        <v>1</v>
      </c>
      <c r="G137" s="2" t="s">
        <v>101</v>
      </c>
      <c r="H137" s="2" t="s">
        <v>76</v>
      </c>
      <c r="I137" s="9" t="str">
        <v>V</v>
      </c>
      <c r="J137" s="9"/>
      <c r="K137" s="9"/>
      <c r="L137" s="9"/>
    </row>
    <row r="138" spans="2:12" ht="22.5" customHeight="1">
      <c r="B138" s="1">
        <v>47</v>
      </c>
      <c r="C138" s="1">
        <v>3</v>
      </c>
      <c r="D138" s="14">
        <v>7</v>
      </c>
      <c r="E138" s="6">
        <f t="shared" si="2"/>
        <v>0</v>
      </c>
      <c r="F138" s="108">
        <f>IF(ISBLANK(E138),0,IF(E138=Answers!E138,1,-1))</f>
        <v>1</v>
      </c>
      <c r="G138" s="2" t="s">
        <v>102</v>
      </c>
      <c r="H138" s="2" t="s">
        <v>67</v>
      </c>
      <c r="I138" s="9" t="str">
        <v>B</v>
      </c>
      <c r="J138" s="9"/>
      <c r="K138" s="9"/>
      <c r="L138" s="9"/>
    </row>
    <row r="139" spans="2:12" ht="22.5" customHeight="1">
      <c r="B139" s="1">
        <v>48</v>
      </c>
      <c r="C139" s="1">
        <v>3</v>
      </c>
      <c r="D139" s="14">
        <v>7</v>
      </c>
      <c r="E139" s="6">
        <f t="shared" si="2"/>
        <v>5</v>
      </c>
      <c r="F139" s="108">
        <f>IF(ISBLANK(E139),0,IF(E139=Answers!E139,1,-1))</f>
        <v>1</v>
      </c>
      <c r="G139" s="2" t="s">
        <v>103</v>
      </c>
      <c r="H139" s="2" t="s">
        <v>75</v>
      </c>
      <c r="I139" s="9" t="str">
        <v>R</v>
      </c>
      <c r="J139" s="9"/>
      <c r="K139" s="9"/>
      <c r="L139" s="9"/>
    </row>
    <row r="140" spans="2:12" ht="22.5" customHeight="1">
      <c r="B140" s="1">
        <v>49</v>
      </c>
      <c r="C140" s="1">
        <v>3</v>
      </c>
      <c r="D140" s="14">
        <v>7</v>
      </c>
      <c r="E140" s="6">
        <f t="shared" si="2"/>
        <v>8</v>
      </c>
      <c r="F140" s="108">
        <f>IF(ISBLANK(E140),0,IF(E140=Answers!E140,1,-1))</f>
        <v>1</v>
      </c>
      <c r="G140" s="2" t="s">
        <v>104</v>
      </c>
      <c r="H140" s="2" t="s">
        <v>67</v>
      </c>
      <c r="I140" s="9" t="str">
        <v>B</v>
      </c>
      <c r="J140" s="9"/>
      <c r="K140" s="9"/>
      <c r="L140" s="9"/>
    </row>
    <row r="141" spans="2:12" ht="22.5" customHeight="1">
      <c r="B141" s="1">
        <v>50</v>
      </c>
      <c r="C141" s="1">
        <v>3</v>
      </c>
      <c r="D141" s="14">
        <v>7</v>
      </c>
      <c r="E141" s="6">
        <f t="shared" si="2"/>
        <v>1</v>
      </c>
      <c r="F141" s="108">
        <f>IF(ISBLANK(E141),0,IF(E141=Answers!E141,1,-1))</f>
        <v>1</v>
      </c>
      <c r="G141" s="2" t="s">
        <v>105</v>
      </c>
      <c r="H141" s="2" t="s">
        <v>69</v>
      </c>
      <c r="I141" s="9" t="str">
        <v>W</v>
      </c>
      <c r="J141" s="9"/>
      <c r="K141" s="9"/>
      <c r="L141" s="9"/>
    </row>
    <row r="142" spans="2:12" ht="22.5" customHeight="1">
      <c r="B142" s="1">
        <v>51</v>
      </c>
      <c r="C142" s="1">
        <v>3</v>
      </c>
      <c r="D142" s="14">
        <v>7</v>
      </c>
      <c r="E142" s="6">
        <f t="shared" si="2"/>
        <v>6</v>
      </c>
      <c r="F142" s="108">
        <f>IF(ISBLANK(E142),0,IF(E142=Answers!E142,1,-1))</f>
        <v>1</v>
      </c>
      <c r="G142" s="2" t="s">
        <v>106</v>
      </c>
      <c r="H142" s="2" t="s">
        <v>69</v>
      </c>
      <c r="I142" s="9" t="str">
        <v>W</v>
      </c>
      <c r="J142" s="9"/>
      <c r="K142" s="9"/>
      <c r="L142" s="9"/>
    </row>
    <row r="143" spans="2:12" ht="22.5" customHeight="1">
      <c r="B143" s="1">
        <v>52</v>
      </c>
      <c r="C143" s="1">
        <v>3</v>
      </c>
      <c r="D143" s="14">
        <v>7</v>
      </c>
      <c r="E143" s="6">
        <f t="shared" si="2"/>
        <v>1</v>
      </c>
      <c r="F143" s="108">
        <f>IF(ISBLANK(E143),0,IF(E143=Answers!E143,1,-1))</f>
        <v>1</v>
      </c>
      <c r="G143" s="2" t="s">
        <v>107</v>
      </c>
      <c r="H143" s="2" t="s">
        <v>76</v>
      </c>
      <c r="I143" s="9" t="str">
        <v>V</v>
      </c>
      <c r="J143" s="9"/>
      <c r="K143" s="9"/>
      <c r="L143" s="9"/>
    </row>
    <row r="144" spans="2:12" ht="22.5" customHeight="1">
      <c r="B144" s="1">
        <v>53</v>
      </c>
      <c r="C144" s="1">
        <v>3</v>
      </c>
      <c r="D144" s="14">
        <v>7</v>
      </c>
      <c r="E144" s="6">
        <f t="shared" si="2"/>
        <v>5</v>
      </c>
      <c r="F144" s="108">
        <f>IF(ISBLANK(E144),0,IF(E144=Answers!E144,1,-1))</f>
        <v>1</v>
      </c>
      <c r="G144" s="2" t="s">
        <v>108</v>
      </c>
      <c r="H144" s="2" t="s">
        <v>69</v>
      </c>
      <c r="I144" s="9" t="str">
        <v>W</v>
      </c>
      <c r="J144" s="9"/>
      <c r="K144" s="9"/>
      <c r="L144" s="9"/>
    </row>
    <row r="145" spans="2:12" ht="22.5" customHeight="1">
      <c r="B145" s="1">
        <v>54</v>
      </c>
      <c r="C145" s="1">
        <v>3</v>
      </c>
      <c r="D145" s="14">
        <v>7</v>
      </c>
      <c r="E145" s="6">
        <f t="shared" si="2"/>
        <v>2</v>
      </c>
      <c r="F145" s="108">
        <f>IF(ISBLANK(E145),0,IF(E145=Answers!E145,1,-1))</f>
        <v>1</v>
      </c>
      <c r="G145" s="2" t="s">
        <v>109</v>
      </c>
      <c r="H145" s="2" t="s">
        <v>75</v>
      </c>
      <c r="I145" s="9" t="str">
        <v>R</v>
      </c>
      <c r="J145" s="9"/>
      <c r="K145" s="9"/>
      <c r="L145" s="9"/>
    </row>
    <row r="146" spans="2:12" ht="22.5" customHeight="1">
      <c r="B146" s="1">
        <v>55</v>
      </c>
      <c r="C146" s="1">
        <v>3</v>
      </c>
      <c r="D146" s="14">
        <v>7</v>
      </c>
      <c r="E146" s="6">
        <f t="shared" si="2"/>
        <v>5</v>
      </c>
      <c r="F146" s="108">
        <f>IF(ISBLANK(E146),0,IF(E146=Answers!E146,1,-1))</f>
        <v>1</v>
      </c>
      <c r="G146" s="2" t="s">
        <v>96</v>
      </c>
      <c r="H146" s="2" t="s">
        <v>75</v>
      </c>
      <c r="I146" s="9" t="str">
        <v>R</v>
      </c>
      <c r="J146" s="9"/>
      <c r="K146" s="9"/>
      <c r="L146" s="9"/>
    </row>
    <row r="147" spans="2:12" ht="22.5" customHeight="1">
      <c r="B147" s="1">
        <v>56</v>
      </c>
      <c r="C147" s="1">
        <v>3</v>
      </c>
      <c r="D147" s="14">
        <v>7</v>
      </c>
      <c r="E147" s="6">
        <f t="shared" si="2"/>
        <v>0</v>
      </c>
      <c r="F147" s="108">
        <f>IF(ISBLANK(E147),0,IF(E147=Answers!E147,1,-1))</f>
        <v>1</v>
      </c>
      <c r="G147" s="2" t="s">
        <v>110</v>
      </c>
      <c r="H147" s="2" t="s">
        <v>69</v>
      </c>
      <c r="I147" s="9" t="str">
        <v>W</v>
      </c>
      <c r="J147" s="9"/>
      <c r="K147" s="9"/>
      <c r="L147" s="9"/>
    </row>
    <row r="148" spans="2:12" ht="22.5" customHeight="1">
      <c r="B148" s="1">
        <v>57</v>
      </c>
      <c r="C148" s="1">
        <v>3</v>
      </c>
      <c r="D148" s="14">
        <v>7</v>
      </c>
      <c r="E148" s="6">
        <f t="shared" si="2"/>
        <v>1</v>
      </c>
      <c r="F148" s="108">
        <f>IF(ISBLANK(E148),0,IF(E148=Answers!E148,1,-1))</f>
        <v>1</v>
      </c>
      <c r="G148" s="2" t="s">
        <v>111</v>
      </c>
      <c r="H148" s="2" t="s">
        <v>67</v>
      </c>
      <c r="I148" s="9" t="str">
        <v>B</v>
      </c>
      <c r="J148" s="9"/>
      <c r="K148" s="9"/>
      <c r="L148" s="9"/>
    </row>
    <row r="149" spans="2:12" ht="22.5" customHeight="1">
      <c r="B149" s="1">
        <v>58</v>
      </c>
      <c r="C149" s="1">
        <v>3</v>
      </c>
      <c r="D149" s="14">
        <v>7</v>
      </c>
      <c r="E149" s="6">
        <f t="shared" si="2"/>
        <v>0</v>
      </c>
      <c r="F149" s="108">
        <f>IF(ISBLANK(E149),0,IF(E149=Answers!E149,1,-1))</f>
        <v>1</v>
      </c>
      <c r="G149" s="2" t="s">
        <v>112</v>
      </c>
      <c r="H149" s="2" t="s">
        <v>73</v>
      </c>
      <c r="I149" s="9" t="str">
        <v>G</v>
      </c>
      <c r="J149" s="9"/>
      <c r="K149" s="9"/>
      <c r="L149" s="9"/>
    </row>
    <row r="150" spans="2:12" ht="22.5" customHeight="1">
      <c r="B150" s="1">
        <v>59</v>
      </c>
      <c r="C150" s="1">
        <v>3</v>
      </c>
      <c r="D150" s="14">
        <v>7</v>
      </c>
      <c r="E150" s="6">
        <f t="shared" si="2"/>
        <v>6</v>
      </c>
      <c r="F150" s="108">
        <f>IF(ISBLANK(E150),0,IF(E150=Answers!E150,1,-1))</f>
        <v>1</v>
      </c>
      <c r="G150" s="2" t="s">
        <v>113</v>
      </c>
      <c r="H150" s="2" t="s">
        <v>75</v>
      </c>
      <c r="I150" s="9" t="str">
        <v>R</v>
      </c>
      <c r="J150" s="9"/>
      <c r="K150" s="9"/>
      <c r="L150" s="9"/>
    </row>
    <row r="151" spans="2:12" ht="22.5" customHeight="1">
      <c r="B151" s="1">
        <v>60</v>
      </c>
      <c r="C151" s="1">
        <v>3</v>
      </c>
      <c r="D151" s="14">
        <v>7</v>
      </c>
      <c r="E151" s="6">
        <f t="shared" si="2"/>
        <v>2</v>
      </c>
      <c r="F151" s="108">
        <f>IF(ISBLANK(E151),0,IF(E151=Answers!E151,1,-1))</f>
        <v>1</v>
      </c>
      <c r="G151" s="2" t="s">
        <v>114</v>
      </c>
      <c r="H151" s="2" t="s">
        <v>67</v>
      </c>
      <c r="I151" s="9" t="str">
        <v>B</v>
      </c>
      <c r="J151" s="9"/>
      <c r="K151" s="9"/>
    </row>
    <row r="152" spans="2:12" ht="15" customHeight="1"/>
    <row r="153" spans="2:12" ht="15" customHeight="1" thickBot="1"/>
    <row r="154" spans="2:12" ht="22.5" customHeight="1" thickBot="1">
      <c r="B154" s="39" t="s">
        <v>115</v>
      </c>
      <c r="C154" s="42" t="s">
        <v>79</v>
      </c>
      <c r="D154" s="77" t="s">
        <v>116</v>
      </c>
    </row>
    <row r="155" spans="2:12" ht="15" customHeight="1"/>
    <row r="156" spans="2:12" ht="15" customHeight="1">
      <c r="B156" s="78" t="s">
        <v>117</v>
      </c>
      <c r="C156" s="78"/>
    </row>
    <row r="157" spans="2:12" ht="15" customHeight="1">
      <c r="B157" s="78" t="s">
        <v>118</v>
      </c>
      <c r="C157" s="78"/>
    </row>
    <row r="158" spans="2:12" ht="15" customHeight="1">
      <c r="B158" s="77" t="s">
        <v>119</v>
      </c>
      <c r="C158" s="78"/>
    </row>
    <row r="159" spans="2:12" ht="15" customHeight="1">
      <c r="B159" s="78"/>
      <c r="C159" s="78"/>
    </row>
    <row r="160" spans="2:12" ht="15" customHeight="1">
      <c r="B160" s="72" t="s">
        <v>120</v>
      </c>
      <c r="C160" s="78" t="s">
        <v>121</v>
      </c>
    </row>
    <row r="161" spans="2:11" ht="15" customHeight="1">
      <c r="C161" s="78" t="s">
        <v>122</v>
      </c>
    </row>
    <row r="162" spans="2:11" ht="15" customHeight="1">
      <c r="C162" s="78" t="s">
        <v>123</v>
      </c>
    </row>
    <row r="163" spans="2:11" ht="15" customHeight="1">
      <c r="B163" s="78"/>
      <c r="C163" s="78"/>
    </row>
    <row r="164" spans="2:11" ht="15" customHeight="1">
      <c r="B164" s="77" t="s">
        <v>124</v>
      </c>
      <c r="C164" s="78" t="s">
        <v>125</v>
      </c>
    </row>
    <row r="165" spans="2:11" ht="15" customHeight="1">
      <c r="B165" s="77" t="s">
        <v>126</v>
      </c>
      <c r="C165" s="78" t="s">
        <v>127</v>
      </c>
    </row>
    <row r="166" spans="2:11" ht="15" customHeight="1">
      <c r="B166" s="77" t="s">
        <v>128</v>
      </c>
      <c r="C166" s="78" t="s">
        <v>129</v>
      </c>
    </row>
    <row r="167" spans="2:11" ht="15" customHeight="1" thickBot="1"/>
    <row r="168" spans="2:11" ht="22.5" customHeight="1" thickBot="1">
      <c r="B168" s="34" t="s">
        <v>20</v>
      </c>
      <c r="C168" s="35" t="s">
        <v>50</v>
      </c>
      <c r="D168" s="34" t="s">
        <v>22</v>
      </c>
      <c r="E168" s="41" t="s">
        <v>23</v>
      </c>
      <c r="G168" s="35" t="s">
        <v>93</v>
      </c>
      <c r="H168" s="34" t="s">
        <v>64</v>
      </c>
      <c r="I168" s="9"/>
      <c r="J168" s="9"/>
      <c r="K168" s="9"/>
    </row>
    <row r="169" spans="2:11" ht="15" customHeight="1">
      <c r="H169" s="9"/>
      <c r="I169" s="9"/>
      <c r="J169" s="9"/>
      <c r="K169" s="9"/>
    </row>
    <row r="170" spans="2:11" ht="22.5" customHeight="1">
      <c r="B170" s="1" t="s">
        <v>130</v>
      </c>
      <c r="C170" s="1">
        <v>4</v>
      </c>
      <c r="D170" s="14">
        <v>0</v>
      </c>
      <c r="E170" s="6">
        <v>60</v>
      </c>
      <c r="F170" s="108">
        <f>IF(ISBLANK(E170),0,IF(E170=Answers!E170,1,-1))</f>
        <v>1</v>
      </c>
      <c r="G170" s="2" t="s">
        <v>95</v>
      </c>
      <c r="H170" s="2" t="s">
        <v>75</v>
      </c>
      <c r="I170" s="9"/>
      <c r="J170" s="9"/>
      <c r="K170" s="9"/>
    </row>
    <row r="171" spans="2:11" ht="15" customHeight="1">
      <c r="B171" s="15"/>
      <c r="C171" s="15"/>
      <c r="D171" s="15"/>
      <c r="E171" s="15"/>
      <c r="I171" s="9"/>
      <c r="J171" s="9"/>
      <c r="K171" s="9"/>
    </row>
    <row r="172" spans="2:11" ht="22.5" customHeight="1">
      <c r="B172" s="1">
        <v>61</v>
      </c>
      <c r="C172" s="1">
        <v>4</v>
      </c>
      <c r="D172" s="14">
        <v>8</v>
      </c>
      <c r="E172" s="6">
        <f>(LEN(G172)-LEN(SUBSTITUTE(G172,I172,""))) * _xlfn.XLOOKUP(I172,$L$78:$L$84,$O$78:$O$84,,0,1)</f>
        <v>8</v>
      </c>
      <c r="F172" s="108">
        <f>IF(ISBLANK(E172),0,IF(E172=Answers!E172,1,-1))</f>
        <v>1</v>
      </c>
      <c r="G172" s="2" t="s">
        <v>96</v>
      </c>
      <c r="H172" s="2" t="s">
        <v>70</v>
      </c>
      <c r="I172" s="9" t="str" cm="1">
        <f t="array" ref="I172:I191">_xlfn.XLOOKUP(H172:H191,N78:N84,L78:L84,,0,1)</f>
        <v>S</v>
      </c>
      <c r="J172" s="9"/>
      <c r="K172" s="9"/>
    </row>
    <row r="173" spans="2:11" ht="22.5" customHeight="1">
      <c r="B173" s="1">
        <v>62</v>
      </c>
      <c r="C173" s="1">
        <v>4</v>
      </c>
      <c r="D173" s="14">
        <v>8</v>
      </c>
      <c r="E173" s="6">
        <f t="shared" ref="E173:E191" si="3">(LEN(G173)-LEN(SUBSTITUTE(G173,I173,""))) * _xlfn.XLOOKUP(I173,$L$78:$L$84,$O$78:$O$84,,0,1)</f>
        <v>24</v>
      </c>
      <c r="F173" s="108">
        <f>IF(ISBLANK(E173),0,IF(E173=Answers!E173,1,-1))</f>
        <v>1</v>
      </c>
      <c r="G173" s="2" t="s">
        <v>97</v>
      </c>
      <c r="H173" s="2" t="s">
        <v>67</v>
      </c>
      <c r="I173" s="9" t="str">
        <v>B</v>
      </c>
      <c r="J173" s="9"/>
      <c r="K173" s="9"/>
    </row>
    <row r="174" spans="2:11" ht="22.5" customHeight="1">
      <c r="B174" s="1">
        <v>63</v>
      </c>
      <c r="C174" s="1">
        <v>4</v>
      </c>
      <c r="D174" s="14">
        <v>8</v>
      </c>
      <c r="E174" s="6">
        <f t="shared" si="3"/>
        <v>14</v>
      </c>
      <c r="F174" s="108">
        <f>IF(ISBLANK(E174),0,IF(E174=Answers!E174,1,-1))</f>
        <v>1</v>
      </c>
      <c r="G174" s="2" t="s">
        <v>98</v>
      </c>
      <c r="H174" s="2" t="s">
        <v>69</v>
      </c>
      <c r="I174" s="9" t="str">
        <v>W</v>
      </c>
      <c r="J174" s="9"/>
      <c r="K174" s="9"/>
    </row>
    <row r="175" spans="2:11" ht="22.5" customHeight="1">
      <c r="B175" s="1">
        <v>64</v>
      </c>
      <c r="C175" s="1">
        <v>4</v>
      </c>
      <c r="D175" s="14">
        <v>8</v>
      </c>
      <c r="E175" s="6">
        <f t="shared" si="3"/>
        <v>20</v>
      </c>
      <c r="F175" s="108">
        <f>IF(ISBLANK(E175),0,IF(E175=Answers!E175,1,-1))</f>
        <v>1</v>
      </c>
      <c r="G175" s="2" t="s">
        <v>110</v>
      </c>
      <c r="H175" s="2" t="s">
        <v>67</v>
      </c>
      <c r="I175" s="9" t="str">
        <v>B</v>
      </c>
      <c r="J175" s="9"/>
      <c r="K175" s="9"/>
    </row>
    <row r="176" spans="2:11" ht="22.5" customHeight="1">
      <c r="B176" s="1">
        <v>65</v>
      </c>
      <c r="C176" s="1">
        <v>4</v>
      </c>
      <c r="D176" s="14">
        <v>8</v>
      </c>
      <c r="E176" s="6">
        <f t="shared" si="3"/>
        <v>24</v>
      </c>
      <c r="F176" s="108">
        <f>IF(ISBLANK(E176),0,IF(E176=Answers!E176,1,-1))</f>
        <v>1</v>
      </c>
      <c r="G176" s="2" t="s">
        <v>100</v>
      </c>
      <c r="H176" s="2" t="s">
        <v>75</v>
      </c>
      <c r="I176" s="9" t="str">
        <v>R</v>
      </c>
      <c r="J176" s="9"/>
      <c r="K176" s="9"/>
    </row>
    <row r="177" spans="2:11" ht="22.5" customHeight="1">
      <c r="B177" s="1">
        <v>66</v>
      </c>
      <c r="C177" s="1">
        <v>4</v>
      </c>
      <c r="D177" s="14">
        <v>8</v>
      </c>
      <c r="E177" s="6">
        <f t="shared" si="3"/>
        <v>120</v>
      </c>
      <c r="F177" s="108">
        <f>IF(ISBLANK(E177),0,IF(E177=Answers!E177,1,-1))</f>
        <v>1</v>
      </c>
      <c r="G177" s="2" t="s">
        <v>101</v>
      </c>
      <c r="H177" s="2" t="s">
        <v>76</v>
      </c>
      <c r="I177" s="9" t="str">
        <v>V</v>
      </c>
      <c r="J177" s="9"/>
      <c r="K177" s="9"/>
    </row>
    <row r="178" spans="2:11" ht="22.5" customHeight="1">
      <c r="B178" s="1">
        <v>67</v>
      </c>
      <c r="C178" s="1">
        <v>4</v>
      </c>
      <c r="D178" s="14">
        <v>8</v>
      </c>
      <c r="E178" s="6">
        <f t="shared" si="3"/>
        <v>8</v>
      </c>
      <c r="F178" s="108">
        <f>IF(ISBLANK(E178),0,IF(E178=Answers!E178,1,-1))</f>
        <v>1</v>
      </c>
      <c r="G178" s="2" t="s">
        <v>102</v>
      </c>
      <c r="H178" s="2" t="s">
        <v>70</v>
      </c>
      <c r="I178" s="9" t="str">
        <v>S</v>
      </c>
      <c r="J178" s="9"/>
      <c r="K178" s="9"/>
    </row>
    <row r="179" spans="2:11" ht="22.5" customHeight="1">
      <c r="B179" s="1">
        <v>68</v>
      </c>
      <c r="C179" s="1">
        <v>4</v>
      </c>
      <c r="D179" s="14">
        <v>8</v>
      </c>
      <c r="E179" s="6">
        <f t="shared" si="3"/>
        <v>60</v>
      </c>
      <c r="F179" s="108">
        <f>IF(ISBLANK(E179),0,IF(E179=Answers!E179,1,-1))</f>
        <v>1</v>
      </c>
      <c r="G179" s="2" t="s">
        <v>103</v>
      </c>
      <c r="H179" s="2" t="s">
        <v>75</v>
      </c>
      <c r="I179" s="9" t="str">
        <v>R</v>
      </c>
      <c r="J179" s="9"/>
      <c r="K179" s="9"/>
    </row>
    <row r="180" spans="2:11" ht="22.5" customHeight="1">
      <c r="B180" s="1">
        <v>69</v>
      </c>
      <c r="C180" s="1">
        <v>4</v>
      </c>
      <c r="D180" s="14">
        <v>8</v>
      </c>
      <c r="E180" s="6">
        <f t="shared" si="3"/>
        <v>32</v>
      </c>
      <c r="F180" s="108">
        <f>IF(ISBLANK(E180),0,IF(E180=Answers!E180,1,-1))</f>
        <v>1</v>
      </c>
      <c r="G180" s="2" t="s">
        <v>104</v>
      </c>
      <c r="H180" s="2" t="s">
        <v>67</v>
      </c>
      <c r="I180" s="9" t="str">
        <v>B</v>
      </c>
      <c r="J180" s="9"/>
      <c r="K180" s="9"/>
    </row>
    <row r="181" spans="2:11" ht="22.5" customHeight="1">
      <c r="B181" s="1">
        <v>70</v>
      </c>
      <c r="C181" s="1">
        <v>4</v>
      </c>
      <c r="D181" s="14">
        <v>8</v>
      </c>
      <c r="E181" s="6">
        <f t="shared" si="3"/>
        <v>2</v>
      </c>
      <c r="F181" s="108">
        <f>IF(ISBLANK(E181),0,IF(E181=Answers!E181,1,-1))</f>
        <v>1</v>
      </c>
      <c r="G181" s="2" t="s">
        <v>105</v>
      </c>
      <c r="H181" s="2" t="s">
        <v>69</v>
      </c>
      <c r="I181" s="9" t="str">
        <v>W</v>
      </c>
      <c r="J181" s="9"/>
      <c r="K181" s="9"/>
    </row>
    <row r="182" spans="2:11" ht="22.5" customHeight="1">
      <c r="B182" s="1">
        <v>71</v>
      </c>
      <c r="C182" s="1">
        <v>4</v>
      </c>
      <c r="D182" s="14">
        <v>8</v>
      </c>
      <c r="E182" s="6">
        <f t="shared" si="3"/>
        <v>12</v>
      </c>
      <c r="F182" s="108">
        <f>IF(ISBLANK(E182),0,IF(E182=Answers!E182,1,-1))</f>
        <v>1</v>
      </c>
      <c r="G182" s="2" t="s">
        <v>106</v>
      </c>
      <c r="H182" s="2" t="s">
        <v>69</v>
      </c>
      <c r="I182" s="9" t="str">
        <v>W</v>
      </c>
      <c r="J182" s="9"/>
      <c r="K182" s="9"/>
    </row>
    <row r="183" spans="2:11" ht="22.5" customHeight="1">
      <c r="B183" s="1">
        <v>72</v>
      </c>
      <c r="C183" s="1">
        <v>4</v>
      </c>
      <c r="D183" s="14">
        <v>8</v>
      </c>
      <c r="E183" s="6">
        <f t="shared" si="3"/>
        <v>36</v>
      </c>
      <c r="F183" s="108">
        <f>IF(ISBLANK(E183),0,IF(E183=Answers!E183,1,-1))</f>
        <v>1</v>
      </c>
      <c r="G183" s="2" t="s">
        <v>106</v>
      </c>
      <c r="H183" s="2" t="s">
        <v>75</v>
      </c>
      <c r="I183" s="9" t="str">
        <v>R</v>
      </c>
      <c r="J183" s="9"/>
      <c r="K183" s="9"/>
    </row>
    <row r="184" spans="2:11" ht="22.5" customHeight="1">
      <c r="B184" s="1">
        <v>73</v>
      </c>
      <c r="C184" s="1">
        <v>4</v>
      </c>
      <c r="D184" s="14">
        <v>8</v>
      </c>
      <c r="E184" s="6">
        <f t="shared" si="3"/>
        <v>10</v>
      </c>
      <c r="F184" s="108">
        <f>IF(ISBLANK(E184),0,IF(E184=Answers!E184,1,-1))</f>
        <v>1</v>
      </c>
      <c r="G184" s="2" t="s">
        <v>108</v>
      </c>
      <c r="H184" s="2" t="s">
        <v>69</v>
      </c>
      <c r="I184" s="9" t="str">
        <v>W</v>
      </c>
      <c r="J184" s="9"/>
      <c r="K184" s="9"/>
    </row>
    <row r="185" spans="2:11" ht="22.5" customHeight="1">
      <c r="B185" s="1">
        <v>74</v>
      </c>
      <c r="C185" s="1">
        <v>4</v>
      </c>
      <c r="D185" s="14">
        <v>8</v>
      </c>
      <c r="E185" s="6">
        <f t="shared" si="3"/>
        <v>24</v>
      </c>
      <c r="F185" s="108">
        <f>IF(ISBLANK(E185),0,IF(E185=Answers!E185,1,-1))</f>
        <v>1</v>
      </c>
      <c r="G185" s="2" t="s">
        <v>109</v>
      </c>
      <c r="H185" s="2" t="s">
        <v>75</v>
      </c>
      <c r="I185" s="9" t="str">
        <v>R</v>
      </c>
      <c r="J185" s="9"/>
      <c r="K185" s="9"/>
    </row>
    <row r="186" spans="2:11" ht="22.5" customHeight="1">
      <c r="B186" s="1">
        <v>75</v>
      </c>
      <c r="C186" s="1">
        <v>4</v>
      </c>
      <c r="D186" s="14">
        <v>8</v>
      </c>
      <c r="E186" s="6">
        <f t="shared" si="3"/>
        <v>60</v>
      </c>
      <c r="F186" s="108">
        <f>IF(ISBLANK(E186),0,IF(E186=Answers!E186,1,-1))</f>
        <v>1</v>
      </c>
      <c r="G186" s="2" t="s">
        <v>96</v>
      </c>
      <c r="H186" s="2" t="s">
        <v>75</v>
      </c>
      <c r="I186" s="9" t="str">
        <v>R</v>
      </c>
      <c r="J186" s="9"/>
      <c r="K186" s="9"/>
    </row>
    <row r="187" spans="2:11" ht="22.5" customHeight="1">
      <c r="B187" s="1">
        <v>76</v>
      </c>
      <c r="C187" s="1">
        <v>4</v>
      </c>
      <c r="D187" s="14">
        <v>8</v>
      </c>
      <c r="E187" s="6">
        <f t="shared" si="3"/>
        <v>8</v>
      </c>
      <c r="F187" s="108">
        <f>IF(ISBLANK(E187),0,IF(E187=Answers!E187,1,-1))</f>
        <v>1</v>
      </c>
      <c r="G187" s="2" t="s">
        <v>110</v>
      </c>
      <c r="H187" s="2" t="s">
        <v>70</v>
      </c>
      <c r="I187" s="9" t="str">
        <v>S</v>
      </c>
      <c r="J187" s="9"/>
      <c r="K187" s="9"/>
    </row>
    <row r="188" spans="2:11" ht="22.5" customHeight="1">
      <c r="B188" s="1">
        <v>77</v>
      </c>
      <c r="C188" s="1">
        <v>4</v>
      </c>
      <c r="D188" s="14">
        <v>8</v>
      </c>
      <c r="E188" s="6">
        <f t="shared" si="3"/>
        <v>4</v>
      </c>
      <c r="F188" s="108">
        <f>IF(ISBLANK(E188),0,IF(E188=Answers!E188,1,-1))</f>
        <v>1</v>
      </c>
      <c r="G188" s="2" t="s">
        <v>111</v>
      </c>
      <c r="H188" s="2" t="s">
        <v>67</v>
      </c>
      <c r="I188" s="9" t="str">
        <v>B</v>
      </c>
      <c r="J188" s="9"/>
      <c r="K188" s="9"/>
    </row>
    <row r="189" spans="2:11" ht="22.5" customHeight="1">
      <c r="B189" s="1">
        <v>78</v>
      </c>
      <c r="C189" s="1">
        <v>4</v>
      </c>
      <c r="D189" s="14">
        <v>8</v>
      </c>
      <c r="E189" s="6">
        <f t="shared" si="3"/>
        <v>36</v>
      </c>
      <c r="F189" s="108">
        <f>IF(ISBLANK(E189),0,IF(E189=Answers!E189,1,-1))</f>
        <v>1</v>
      </c>
      <c r="G189" s="2" t="s">
        <v>112</v>
      </c>
      <c r="H189" s="2" t="s">
        <v>74</v>
      </c>
      <c r="I189" s="9" t="str">
        <v>Y</v>
      </c>
      <c r="J189" s="9"/>
      <c r="K189" s="9"/>
    </row>
    <row r="190" spans="2:11" ht="22.5" customHeight="1">
      <c r="B190" s="1">
        <v>79</v>
      </c>
      <c r="C190" s="1">
        <v>4</v>
      </c>
      <c r="D190" s="14">
        <v>8</v>
      </c>
      <c r="E190" s="6">
        <f t="shared" si="3"/>
        <v>72</v>
      </c>
      <c r="F190" s="108">
        <f>IF(ISBLANK(E190),0,IF(E190=Answers!E190,1,-1))</f>
        <v>1</v>
      </c>
      <c r="G190" s="2" t="s">
        <v>113</v>
      </c>
      <c r="H190" s="2" t="s">
        <v>75</v>
      </c>
      <c r="I190" s="9" t="str">
        <v>R</v>
      </c>
      <c r="J190" s="9"/>
      <c r="K190" s="9"/>
    </row>
    <row r="191" spans="2:11" ht="22.5" customHeight="1">
      <c r="B191" s="1">
        <v>80</v>
      </c>
      <c r="C191" s="1">
        <v>4</v>
      </c>
      <c r="D191" s="14">
        <v>8</v>
      </c>
      <c r="E191" s="6">
        <f t="shared" si="3"/>
        <v>8</v>
      </c>
      <c r="F191" s="108">
        <f>IF(ISBLANK(E191),0,IF(E191=Answers!E191,1,-1))</f>
        <v>1</v>
      </c>
      <c r="G191" s="2" t="s">
        <v>114</v>
      </c>
      <c r="H191" s="2" t="s">
        <v>67</v>
      </c>
      <c r="I191" s="9" t="str">
        <v>B</v>
      </c>
      <c r="J191" s="9"/>
      <c r="K191" s="9"/>
    </row>
    <row r="192" spans="2:11" ht="15" customHeight="1"/>
    <row r="193" spans="2:4" ht="15" customHeight="1" thickBot="1"/>
    <row r="194" spans="2:4" ht="22.5" customHeight="1" thickBot="1">
      <c r="B194" s="39" t="s">
        <v>131</v>
      </c>
      <c r="C194" s="43" t="s">
        <v>132</v>
      </c>
      <c r="D194" s="77" t="s">
        <v>133</v>
      </c>
    </row>
    <row r="195" spans="2:4" ht="15" customHeight="1">
      <c r="B195" s="16"/>
      <c r="C195" s="17"/>
      <c r="D195" s="13"/>
    </row>
    <row r="196" spans="2:4" ht="15" customHeight="1">
      <c r="B196" s="78" t="s">
        <v>134</v>
      </c>
      <c r="C196" s="78"/>
    </row>
    <row r="197" spans="2:4" ht="15" customHeight="1">
      <c r="B197" s="78" t="s">
        <v>135</v>
      </c>
      <c r="C197" s="78"/>
    </row>
    <row r="198" spans="2:4" ht="15" customHeight="1">
      <c r="B198" s="78"/>
      <c r="C198" s="78"/>
    </row>
    <row r="199" spans="2:4" ht="15" customHeight="1">
      <c r="B199" s="77" t="s">
        <v>136</v>
      </c>
      <c r="C199" s="78"/>
    </row>
    <row r="200" spans="2:4" ht="15" customHeight="1">
      <c r="B200" s="77"/>
      <c r="C200" s="78"/>
    </row>
    <row r="201" spans="2:4" ht="15" customHeight="1">
      <c r="B201" s="73" t="s">
        <v>137</v>
      </c>
      <c r="C201" s="78" t="s">
        <v>138</v>
      </c>
    </row>
    <row r="202" spans="2:4" ht="15" customHeight="1">
      <c r="C202" s="78" t="s">
        <v>139</v>
      </c>
    </row>
    <row r="203" spans="2:4" ht="15" customHeight="1">
      <c r="C203" s="78" t="s">
        <v>140</v>
      </c>
    </row>
    <row r="204" spans="2:4" ht="15" customHeight="1">
      <c r="C204" s="78" t="s">
        <v>141</v>
      </c>
    </row>
    <row r="205" spans="2:4" ht="15" customHeight="1">
      <c r="C205" s="78" t="s">
        <v>142</v>
      </c>
    </row>
    <row r="206" spans="2:4" ht="15" customHeight="1">
      <c r="B206" s="78"/>
      <c r="C206" s="78"/>
    </row>
    <row r="207" spans="2:4" ht="15" customHeight="1">
      <c r="B207" s="77" t="s">
        <v>143</v>
      </c>
      <c r="C207" s="78" t="s">
        <v>144</v>
      </c>
    </row>
    <row r="208" spans="2:4" ht="15" customHeight="1">
      <c r="B208" s="77" t="s">
        <v>145</v>
      </c>
      <c r="C208" s="78" t="s">
        <v>146</v>
      </c>
    </row>
    <row r="209" spans="2:11" ht="15" customHeight="1">
      <c r="B209" s="77" t="s">
        <v>147</v>
      </c>
      <c r="C209" s="78" t="s">
        <v>148</v>
      </c>
    </row>
    <row r="210" spans="2:11" ht="15" customHeight="1" thickBot="1"/>
    <row r="211" spans="2:11" ht="22.5" customHeight="1" thickBot="1">
      <c r="B211" s="34" t="s">
        <v>20</v>
      </c>
      <c r="C211" s="35" t="s">
        <v>50</v>
      </c>
      <c r="D211" s="34" t="s">
        <v>22</v>
      </c>
      <c r="E211" s="41" t="s">
        <v>23</v>
      </c>
      <c r="G211" s="35" t="s">
        <v>149</v>
      </c>
      <c r="H211" s="9"/>
      <c r="I211" s="9"/>
      <c r="J211" s="9"/>
      <c r="K211" s="9"/>
    </row>
    <row r="212" spans="2:11" ht="15" customHeight="1">
      <c r="H212" s="9"/>
      <c r="I212" s="9"/>
      <c r="J212" s="9"/>
      <c r="K212" s="9"/>
    </row>
    <row r="213" spans="2:11" ht="22.5" customHeight="1">
      <c r="B213" s="1" t="s">
        <v>150</v>
      </c>
      <c r="C213" s="1">
        <v>5</v>
      </c>
      <c r="D213" s="14">
        <v>0</v>
      </c>
      <c r="E213" s="6">
        <v>228</v>
      </c>
      <c r="F213" s="108">
        <f>IF(ISBLANK(E213),0,IF(E213=Answers!E213,1,-1))</f>
        <v>1</v>
      </c>
      <c r="G213" s="2" t="s">
        <v>151</v>
      </c>
      <c r="H213" s="9"/>
      <c r="I213" s="9"/>
      <c r="J213" s="9"/>
      <c r="K213" s="9"/>
    </row>
    <row r="214" spans="2:11" ht="15" customHeight="1">
      <c r="B214" s="15"/>
      <c r="C214" s="15"/>
      <c r="D214" s="15"/>
      <c r="E214" s="15"/>
      <c r="H214" s="9"/>
      <c r="I214" s="9"/>
      <c r="J214" s="9"/>
      <c r="K214" s="9"/>
    </row>
    <row r="215" spans="2:11" ht="22.5" customHeight="1">
      <c r="B215" s="1">
        <v>81</v>
      </c>
      <c r="C215" s="1">
        <v>5</v>
      </c>
      <c r="D215" s="14">
        <v>9</v>
      </c>
      <c r="E215" s="6" cm="1">
        <f t="array" ref="E215:E234">_xlfn.XLOOKUP(G215:G234,tblS[Scarf Code],tblS[ManuPrice],,0,1)</f>
        <v>233</v>
      </c>
      <c r="F215" s="108">
        <f>IF(ISBLANK(E215),0,IF(E215=Answers!E215,1,-1))</f>
        <v>1</v>
      </c>
      <c r="G215" s="2" t="s">
        <v>152</v>
      </c>
      <c r="H215" s="9"/>
      <c r="I215" s="9"/>
      <c r="J215" s="9"/>
      <c r="K215" s="9"/>
    </row>
    <row r="216" spans="2:11" ht="22.5" customHeight="1">
      <c r="B216" s="1">
        <v>82</v>
      </c>
      <c r="C216" s="1">
        <v>5</v>
      </c>
      <c r="D216" s="14">
        <v>9</v>
      </c>
      <c r="E216" s="6">
        <v>226</v>
      </c>
      <c r="F216" s="108">
        <f>IF(ISBLANK(E216),0,IF(E216=Answers!E216,1,-1))</f>
        <v>1</v>
      </c>
      <c r="G216" s="2" t="s">
        <v>153</v>
      </c>
      <c r="H216" s="9"/>
      <c r="I216" s="9"/>
      <c r="J216" s="9"/>
      <c r="K216" s="9"/>
    </row>
    <row r="217" spans="2:11" ht="22.5" customHeight="1">
      <c r="B217" s="1">
        <v>83</v>
      </c>
      <c r="C217" s="1">
        <v>5</v>
      </c>
      <c r="D217" s="14">
        <v>9</v>
      </c>
      <c r="E217" s="6">
        <v>298</v>
      </c>
      <c r="F217" s="108">
        <f>IF(ISBLANK(E217),0,IF(E217=Answers!E217,1,-1))</f>
        <v>1</v>
      </c>
      <c r="G217" s="2" t="s">
        <v>154</v>
      </c>
      <c r="H217" s="9"/>
      <c r="I217" s="9"/>
      <c r="J217" s="9"/>
      <c r="K217" s="9"/>
    </row>
    <row r="218" spans="2:11" ht="22.5" customHeight="1">
      <c r="B218" s="1">
        <v>84</v>
      </c>
      <c r="C218" s="1">
        <v>5</v>
      </c>
      <c r="D218" s="14">
        <v>9</v>
      </c>
      <c r="E218" s="6">
        <v>222</v>
      </c>
      <c r="F218" s="108">
        <f>IF(ISBLANK(E218),0,IF(E218=Answers!E218,1,-1))</f>
        <v>1</v>
      </c>
      <c r="G218" s="2" t="s">
        <v>98</v>
      </c>
      <c r="H218" s="9"/>
      <c r="I218" s="9"/>
      <c r="J218" s="9"/>
      <c r="K218" s="9"/>
    </row>
    <row r="219" spans="2:11" ht="22.5" customHeight="1">
      <c r="B219" s="1">
        <v>85</v>
      </c>
      <c r="C219" s="1">
        <v>5</v>
      </c>
      <c r="D219" s="14">
        <v>9</v>
      </c>
      <c r="E219" s="6">
        <v>233</v>
      </c>
      <c r="F219" s="108">
        <f>IF(ISBLANK(E219),0,IF(E219=Answers!E219,1,-1))</f>
        <v>1</v>
      </c>
      <c r="G219" s="2" t="s">
        <v>152</v>
      </c>
      <c r="H219" s="9"/>
      <c r="I219" s="9"/>
      <c r="J219" s="9"/>
      <c r="K219" s="9"/>
    </row>
    <row r="220" spans="2:11" ht="22.5" customHeight="1">
      <c r="B220" s="1">
        <v>86</v>
      </c>
      <c r="C220" s="1">
        <v>5</v>
      </c>
      <c r="D220" s="14">
        <v>9</v>
      </c>
      <c r="E220" s="6">
        <v>248</v>
      </c>
      <c r="F220" s="108">
        <f>IF(ISBLANK(E220),0,IF(E220=Answers!E220,1,-1))</f>
        <v>1</v>
      </c>
      <c r="G220" s="2" t="s">
        <v>100</v>
      </c>
      <c r="H220" s="9"/>
      <c r="I220" s="9"/>
      <c r="J220" s="9"/>
      <c r="K220" s="9"/>
    </row>
    <row r="221" spans="2:11" ht="22.5" customHeight="1">
      <c r="B221" s="1">
        <v>87</v>
      </c>
      <c r="C221" s="1">
        <v>5</v>
      </c>
      <c r="D221" s="14">
        <v>9</v>
      </c>
      <c r="E221" s="6">
        <v>261</v>
      </c>
      <c r="F221" s="108">
        <f>IF(ISBLANK(E221),0,IF(E221=Answers!E221,1,-1))</f>
        <v>1</v>
      </c>
      <c r="G221" s="2" t="s">
        <v>155</v>
      </c>
      <c r="H221" s="9"/>
      <c r="I221" s="9"/>
      <c r="J221" s="9"/>
      <c r="K221" s="9"/>
    </row>
    <row r="222" spans="2:11" ht="22.5" customHeight="1">
      <c r="B222" s="1">
        <v>88</v>
      </c>
      <c r="C222" s="1">
        <v>5</v>
      </c>
      <c r="D222" s="14">
        <v>9</v>
      </c>
      <c r="E222" s="6">
        <v>230</v>
      </c>
      <c r="F222" s="108">
        <f>IF(ISBLANK(E222),0,IF(E222=Answers!E222,1,-1))</f>
        <v>1</v>
      </c>
      <c r="G222" s="2" t="s">
        <v>156</v>
      </c>
      <c r="H222" s="9"/>
      <c r="I222" s="9"/>
      <c r="J222" s="9"/>
      <c r="K222" s="9"/>
    </row>
    <row r="223" spans="2:11" ht="22.5" customHeight="1">
      <c r="B223" s="1">
        <v>89</v>
      </c>
      <c r="C223" s="1">
        <v>5</v>
      </c>
      <c r="D223" s="14">
        <v>9</v>
      </c>
      <c r="E223" s="6">
        <v>270</v>
      </c>
      <c r="F223" s="108">
        <f>IF(ISBLANK(E223),0,IF(E223=Answers!E223,1,-1))</f>
        <v>1</v>
      </c>
      <c r="G223" s="2" t="s">
        <v>111</v>
      </c>
      <c r="H223" s="9"/>
      <c r="I223" s="9"/>
      <c r="J223" s="9"/>
      <c r="K223" s="9"/>
    </row>
    <row r="224" spans="2:11" ht="22.5" customHeight="1">
      <c r="B224" s="1">
        <v>90</v>
      </c>
      <c r="C224" s="1">
        <v>5</v>
      </c>
      <c r="D224" s="14">
        <v>9</v>
      </c>
      <c r="E224" s="6">
        <v>228</v>
      </c>
      <c r="F224" s="108">
        <f>IF(ISBLANK(E224),0,IF(E224=Answers!E224,1,-1))</f>
        <v>1</v>
      </c>
      <c r="G224" s="2" t="s">
        <v>157</v>
      </c>
      <c r="H224" s="9"/>
      <c r="I224" s="9"/>
      <c r="J224" s="9"/>
      <c r="K224" s="9"/>
    </row>
    <row r="225" spans="2:11" ht="22.5" customHeight="1">
      <c r="B225" s="1">
        <v>91</v>
      </c>
      <c r="C225" s="1">
        <v>5</v>
      </c>
      <c r="D225" s="14">
        <v>9</v>
      </c>
      <c r="E225" s="6">
        <v>233</v>
      </c>
      <c r="F225" s="108">
        <f>IF(ISBLANK(E225),0,IF(E225=Answers!E225,1,-1))</f>
        <v>1</v>
      </c>
      <c r="G225" s="2" t="s">
        <v>152</v>
      </c>
      <c r="H225" s="9"/>
      <c r="I225" s="9"/>
      <c r="J225" s="9"/>
      <c r="K225" s="9"/>
    </row>
    <row r="226" spans="2:11" ht="22.5" customHeight="1">
      <c r="B226" s="1">
        <v>92</v>
      </c>
      <c r="C226" s="1">
        <v>5</v>
      </c>
      <c r="D226" s="14">
        <v>9</v>
      </c>
      <c r="E226" s="6">
        <v>226</v>
      </c>
      <c r="F226" s="108">
        <f>IF(ISBLANK(E226),0,IF(E226=Answers!E226,1,-1))</f>
        <v>1</v>
      </c>
      <c r="G226" s="2" t="s">
        <v>108</v>
      </c>
      <c r="H226" s="9"/>
      <c r="I226" s="9"/>
      <c r="J226" s="9"/>
      <c r="K226" s="9"/>
    </row>
    <row r="227" spans="2:11" ht="22.5" customHeight="1">
      <c r="B227" s="1">
        <v>93</v>
      </c>
      <c r="C227" s="1">
        <v>5</v>
      </c>
      <c r="D227" s="14">
        <v>9</v>
      </c>
      <c r="E227" s="6">
        <v>254</v>
      </c>
      <c r="F227" s="108">
        <f>IF(ISBLANK(E227),0,IF(E227=Answers!E227,1,-1))</f>
        <v>1</v>
      </c>
      <c r="G227" s="2" t="s">
        <v>158</v>
      </c>
      <c r="H227" s="9"/>
      <c r="I227" s="9"/>
      <c r="J227" s="9"/>
      <c r="K227" s="9"/>
    </row>
    <row r="228" spans="2:11" ht="22.5" customHeight="1">
      <c r="B228" s="1">
        <v>94</v>
      </c>
      <c r="C228" s="1">
        <v>5</v>
      </c>
      <c r="D228" s="14">
        <v>9</v>
      </c>
      <c r="E228" s="6">
        <v>258</v>
      </c>
      <c r="F228" s="108">
        <f>IF(ISBLANK(E228),0,IF(E228=Answers!E228,1,-1))</f>
        <v>1</v>
      </c>
      <c r="G228" s="2" t="s">
        <v>159</v>
      </c>
      <c r="H228" s="9"/>
      <c r="I228" s="9"/>
      <c r="J228" s="9"/>
      <c r="K228" s="9"/>
    </row>
    <row r="229" spans="2:11" ht="22.5" customHeight="1">
      <c r="B229" s="1">
        <v>95</v>
      </c>
      <c r="C229" s="1">
        <v>5</v>
      </c>
      <c r="D229" s="14">
        <v>9</v>
      </c>
      <c r="E229" s="6">
        <v>226</v>
      </c>
      <c r="F229" s="108">
        <f>IF(ISBLANK(E229),0,IF(E229=Answers!E229,1,-1))</f>
        <v>1</v>
      </c>
      <c r="G229" s="2" t="s">
        <v>153</v>
      </c>
      <c r="H229" s="9"/>
      <c r="I229" s="9"/>
      <c r="J229" s="9"/>
      <c r="K229" s="9"/>
    </row>
    <row r="230" spans="2:11" ht="22.5" customHeight="1">
      <c r="B230" s="1">
        <v>96</v>
      </c>
      <c r="C230" s="1">
        <v>5</v>
      </c>
      <c r="D230" s="14">
        <v>9</v>
      </c>
      <c r="E230" s="6">
        <v>230</v>
      </c>
      <c r="F230" s="108">
        <f>IF(ISBLANK(E230),0,IF(E230=Answers!E230,1,-1))</f>
        <v>1</v>
      </c>
      <c r="G230" s="2" t="s">
        <v>156</v>
      </c>
      <c r="H230" s="9"/>
      <c r="I230" s="9"/>
      <c r="J230" s="9"/>
      <c r="K230" s="9"/>
    </row>
    <row r="231" spans="2:11" ht="22.5" customHeight="1">
      <c r="B231" s="1">
        <v>97</v>
      </c>
      <c r="C231" s="1">
        <v>5</v>
      </c>
      <c r="D231" s="14">
        <v>9</v>
      </c>
      <c r="E231" s="6">
        <v>236</v>
      </c>
      <c r="F231" s="108">
        <f>IF(ISBLANK(E231),0,IF(E231=Answers!E231,1,-1))</f>
        <v>1</v>
      </c>
      <c r="G231" s="2" t="s">
        <v>160</v>
      </c>
      <c r="H231" s="9"/>
      <c r="I231" s="9"/>
      <c r="J231" s="9"/>
      <c r="K231" s="9"/>
    </row>
    <row r="232" spans="2:11" ht="22.5" customHeight="1">
      <c r="B232" s="1">
        <v>98</v>
      </c>
      <c r="C232" s="1">
        <v>5</v>
      </c>
      <c r="D232" s="14">
        <v>9</v>
      </c>
      <c r="E232" s="6">
        <v>268</v>
      </c>
      <c r="F232" s="108">
        <f>IF(ISBLANK(E232),0,IF(E232=Answers!E232,1,-1))</f>
        <v>1</v>
      </c>
      <c r="G232" s="2" t="s">
        <v>161</v>
      </c>
      <c r="H232" s="9"/>
      <c r="I232" s="9"/>
      <c r="J232" s="9"/>
      <c r="K232" s="9"/>
    </row>
    <row r="233" spans="2:11" ht="22.5" customHeight="1">
      <c r="B233" s="1">
        <v>99</v>
      </c>
      <c r="C233" s="1">
        <v>5</v>
      </c>
      <c r="D233" s="14">
        <v>9</v>
      </c>
      <c r="E233" s="6">
        <v>254</v>
      </c>
      <c r="F233" s="108">
        <f>IF(ISBLANK(E233),0,IF(E233=Answers!E233,1,-1))</f>
        <v>1</v>
      </c>
      <c r="G233" s="2" t="s">
        <v>158</v>
      </c>
      <c r="H233" s="9"/>
      <c r="I233" s="9"/>
      <c r="J233" s="9"/>
      <c r="K233" s="9"/>
    </row>
    <row r="234" spans="2:11" ht="22.5" customHeight="1">
      <c r="B234" s="1">
        <v>100</v>
      </c>
      <c r="C234" s="1">
        <v>5</v>
      </c>
      <c r="D234" s="14">
        <v>9</v>
      </c>
      <c r="E234" s="6">
        <v>246</v>
      </c>
      <c r="F234" s="108">
        <f>IF(ISBLANK(E234),0,IF(E234=Answers!E234,1,-1))</f>
        <v>1</v>
      </c>
      <c r="G234" s="2" t="s">
        <v>109</v>
      </c>
      <c r="H234" s="9"/>
      <c r="I234" s="9"/>
      <c r="J234" s="9"/>
      <c r="K234" s="9"/>
    </row>
    <row r="235" spans="2:11" ht="15" customHeight="1"/>
    <row r="236" spans="2:11" ht="15" customHeight="1" thickBot="1"/>
    <row r="237" spans="2:11" ht="22.5" customHeight="1" thickBot="1">
      <c r="B237" s="39" t="s">
        <v>162</v>
      </c>
      <c r="C237" s="40" t="s">
        <v>38</v>
      </c>
      <c r="D237" s="77" t="s">
        <v>163</v>
      </c>
    </row>
    <row r="238" spans="2:11" ht="15" customHeight="1"/>
    <row r="239" spans="2:11" ht="15" customHeight="1">
      <c r="B239" s="77" t="s">
        <v>164</v>
      </c>
      <c r="C239" s="78"/>
    </row>
    <row r="240" spans="2:11" ht="15" customHeight="1">
      <c r="B240" s="83" t="s">
        <v>165</v>
      </c>
      <c r="C240" s="78"/>
    </row>
    <row r="241" spans="2:12" ht="15" customHeight="1">
      <c r="B241" s="83"/>
      <c r="C241" s="78"/>
    </row>
    <row r="242" spans="2:12" ht="15" customHeight="1">
      <c r="B242" s="73" t="s">
        <v>166</v>
      </c>
      <c r="C242" s="78" t="s">
        <v>167</v>
      </c>
    </row>
    <row r="243" spans="2:12" ht="15" customHeight="1">
      <c r="B243" s="83"/>
      <c r="C243" s="78"/>
    </row>
    <row r="244" spans="2:12" ht="15" customHeight="1">
      <c r="B244" s="77" t="s">
        <v>168</v>
      </c>
      <c r="C244" s="78" t="s">
        <v>169</v>
      </c>
    </row>
    <row r="245" spans="2:12" ht="15" customHeight="1">
      <c r="B245" s="77" t="s">
        <v>170</v>
      </c>
      <c r="C245" s="78" t="s">
        <v>171</v>
      </c>
    </row>
    <row r="246" spans="2:12" ht="15" customHeight="1">
      <c r="B246" s="77" t="s">
        <v>172</v>
      </c>
      <c r="C246" s="78" t="s">
        <v>173</v>
      </c>
    </row>
    <row r="247" spans="2:12" ht="15" customHeight="1" thickBot="1"/>
    <row r="248" spans="2:12" ht="22.5" customHeight="1" thickBot="1">
      <c r="B248" s="34" t="s">
        <v>20</v>
      </c>
      <c r="C248" s="35" t="s">
        <v>50</v>
      </c>
      <c r="D248" s="34" t="s">
        <v>22</v>
      </c>
      <c r="E248" s="41" t="s">
        <v>23</v>
      </c>
      <c r="G248" s="34" t="s">
        <v>149</v>
      </c>
    </row>
    <row r="249" spans="2:12" ht="15" customHeight="1"/>
    <row r="250" spans="2:12" ht="22.5" customHeight="1">
      <c r="B250" s="1" t="s">
        <v>174</v>
      </c>
      <c r="C250" s="1">
        <v>6</v>
      </c>
      <c r="D250" s="14">
        <v>0</v>
      </c>
      <c r="E250" s="6" t="s">
        <v>175</v>
      </c>
      <c r="F250" s="108">
        <f>IF(ISBLANK(E250),0,IF(E250=Answers!E250,1,-1))</f>
        <v>1</v>
      </c>
      <c r="G250" s="1" t="s">
        <v>101</v>
      </c>
    </row>
    <row r="251" spans="2:12" ht="15" customHeight="1">
      <c r="B251" s="15"/>
      <c r="C251" s="15"/>
      <c r="D251" s="15"/>
      <c r="E251" s="15"/>
    </row>
    <row r="252" spans="2:12" ht="22.5" customHeight="1">
      <c r="B252" s="1">
        <v>101</v>
      </c>
      <c r="C252" s="1">
        <v>6</v>
      </c>
      <c r="D252" s="14">
        <v>5</v>
      </c>
      <c r="E252" s="6" t="str" cm="1">
        <f t="array" ref="E252:E271">_xlfn.XLOOKUP(G252:G271,tblS[Scarf Code],tblS[City],,0,1)</f>
        <v>Freiburg</v>
      </c>
      <c r="F252" s="108">
        <f>IF(ISBLANK(E252),0,IF(E252=Answers!E252,1,-1))</f>
        <v>1</v>
      </c>
      <c r="G252" s="1" t="s">
        <v>176</v>
      </c>
      <c r="I252" s="9"/>
      <c r="J252" s="9"/>
      <c r="K252" s="9"/>
      <c r="L252" s="9"/>
    </row>
    <row r="253" spans="2:12" ht="22.5" customHeight="1">
      <c r="B253" s="1">
        <v>102</v>
      </c>
      <c r="C253" s="1">
        <v>6</v>
      </c>
      <c r="D253" s="14">
        <v>5</v>
      </c>
      <c r="E253" s="6" t="str">
        <v>Valencia</v>
      </c>
      <c r="F253" s="108">
        <f>IF(ISBLANK(E253),0,IF(E253=Answers!E253,1,-1))</f>
        <v>1</v>
      </c>
      <c r="G253" s="1" t="s">
        <v>177</v>
      </c>
      <c r="I253" s="9"/>
      <c r="J253" s="9"/>
      <c r="K253" s="9"/>
      <c r="L253" s="9"/>
    </row>
    <row r="254" spans="2:12" ht="22.5" customHeight="1">
      <c r="B254" s="1">
        <v>103</v>
      </c>
      <c r="C254" s="1">
        <v>6</v>
      </c>
      <c r="D254" s="14">
        <v>5</v>
      </c>
      <c r="E254" s="6" t="str">
        <v>Barcelona</v>
      </c>
      <c r="F254" s="108">
        <f>IF(ISBLANK(E254),0,IF(E254=Answers!E254,1,-1))</f>
        <v>1</v>
      </c>
      <c r="G254" s="1" t="s">
        <v>178</v>
      </c>
      <c r="I254" s="9"/>
      <c r="J254" s="9"/>
      <c r="K254" s="9"/>
      <c r="L254" s="9"/>
    </row>
    <row r="255" spans="2:12" ht="22.5" customHeight="1">
      <c r="B255" s="1">
        <v>104</v>
      </c>
      <c r="C255" s="1">
        <v>6</v>
      </c>
      <c r="D255" s="14">
        <v>5</v>
      </c>
      <c r="E255" s="6" t="str">
        <v>Cologne</v>
      </c>
      <c r="F255" s="108">
        <f>IF(ISBLANK(E255),0,IF(E255=Answers!E255,1,-1))</f>
        <v>1</v>
      </c>
      <c r="G255" s="1" t="s">
        <v>179</v>
      </c>
      <c r="I255" s="9"/>
      <c r="J255" s="9"/>
      <c r="K255" s="9"/>
      <c r="L255" s="9"/>
    </row>
    <row r="256" spans="2:12" ht="22.5" customHeight="1">
      <c r="B256" s="1">
        <v>105</v>
      </c>
      <c r="C256" s="1">
        <v>6</v>
      </c>
      <c r="D256" s="14">
        <v>5</v>
      </c>
      <c r="E256" s="6" t="str">
        <v>Prague</v>
      </c>
      <c r="F256" s="108">
        <f>IF(ISBLANK(E256),0,IF(E256=Answers!E256,1,-1))</f>
        <v>1</v>
      </c>
      <c r="G256" s="1" t="s">
        <v>180</v>
      </c>
      <c r="I256" s="9"/>
      <c r="J256" s="9"/>
      <c r="K256" s="9"/>
      <c r="L256" s="9"/>
    </row>
    <row r="257" spans="2:12" ht="22.5" customHeight="1">
      <c r="B257" s="1">
        <v>106</v>
      </c>
      <c r="C257" s="1">
        <v>6</v>
      </c>
      <c r="D257" s="14">
        <v>5</v>
      </c>
      <c r="E257" s="6" t="str">
        <v>Mattersburg</v>
      </c>
      <c r="F257" s="108">
        <f>IF(ISBLANK(E257),0,IF(E257=Answers!E257,1,-1))</f>
        <v>1</v>
      </c>
      <c r="G257" s="1" t="s">
        <v>181</v>
      </c>
      <c r="I257" s="9"/>
      <c r="J257" s="9"/>
      <c r="K257" s="9"/>
      <c r="L257" s="9"/>
    </row>
    <row r="258" spans="2:12" ht="22.5" customHeight="1">
      <c r="B258" s="1">
        <v>107</v>
      </c>
      <c r="C258" s="1">
        <v>6</v>
      </c>
      <c r="D258" s="14">
        <v>5</v>
      </c>
      <c r="E258" s="6" t="str">
        <v>Graz</v>
      </c>
      <c r="F258" s="108">
        <f>IF(ISBLANK(E258),0,IF(E258=Answers!E258,1,-1))</f>
        <v>1</v>
      </c>
      <c r="G258" s="1" t="s">
        <v>182</v>
      </c>
      <c r="I258" s="9"/>
      <c r="J258" s="9"/>
      <c r="K258" s="9"/>
      <c r="L258" s="9"/>
    </row>
    <row r="259" spans="2:12" ht="22.5" customHeight="1">
      <c r="B259" s="1">
        <v>108</v>
      </c>
      <c r="C259" s="1">
        <v>6</v>
      </c>
      <c r="D259" s="14">
        <v>5</v>
      </c>
      <c r="E259" s="6" t="str">
        <v>Lens</v>
      </c>
      <c r="F259" s="108">
        <f>IF(ISBLANK(E259),0,IF(E259=Answers!E259,1,-1))</f>
        <v>1</v>
      </c>
      <c r="G259" s="1" t="s">
        <v>183</v>
      </c>
      <c r="I259" s="9"/>
      <c r="J259" s="9"/>
      <c r="K259" s="9"/>
      <c r="L259" s="9"/>
    </row>
    <row r="260" spans="2:12" ht="22.5" customHeight="1">
      <c r="B260" s="1">
        <v>109</v>
      </c>
      <c r="C260" s="1">
        <v>6</v>
      </c>
      <c r="D260" s="14">
        <v>5</v>
      </c>
      <c r="E260" s="6" t="str">
        <v>Nice</v>
      </c>
      <c r="F260" s="108">
        <f>IF(ISBLANK(E260),0,IF(E260=Answers!E260,1,-1))</f>
        <v>1</v>
      </c>
      <c r="G260" s="1" t="s">
        <v>184</v>
      </c>
      <c r="I260" s="9"/>
      <c r="J260" s="9"/>
      <c r="K260" s="9"/>
      <c r="L260" s="9"/>
    </row>
    <row r="261" spans="2:12" ht="22.5" customHeight="1">
      <c r="B261" s="1">
        <v>110</v>
      </c>
      <c r="C261" s="1">
        <v>6</v>
      </c>
      <c r="D261" s="14">
        <v>5</v>
      </c>
      <c r="E261" s="6" t="str">
        <v>Berlin</v>
      </c>
      <c r="F261" s="108">
        <f>IF(ISBLANK(E261),0,IF(E261=Answers!E261,1,-1))</f>
        <v>1</v>
      </c>
      <c r="G261" s="1" t="s">
        <v>185</v>
      </c>
      <c r="I261" s="9"/>
      <c r="J261" s="9"/>
      <c r="K261" s="9"/>
      <c r="L261" s="9"/>
    </row>
    <row r="262" spans="2:12" ht="22.5" customHeight="1">
      <c r="B262" s="1">
        <v>111</v>
      </c>
      <c r="C262" s="1">
        <v>6</v>
      </c>
      <c r="D262" s="14">
        <v>5</v>
      </c>
      <c r="E262" s="6" t="str">
        <v>Hamburg</v>
      </c>
      <c r="F262" s="108">
        <f>IF(ISBLANK(E262),0,IF(E262=Answers!E262,1,-1))</f>
        <v>1</v>
      </c>
      <c r="G262" s="1" t="s">
        <v>186</v>
      </c>
      <c r="I262" s="9"/>
      <c r="J262" s="9"/>
      <c r="K262" s="9"/>
      <c r="L262" s="9"/>
    </row>
    <row r="263" spans="2:12" ht="22.5" customHeight="1">
      <c r="B263" s="1">
        <v>112</v>
      </c>
      <c r="C263" s="1">
        <v>6</v>
      </c>
      <c r="D263" s="14">
        <v>5</v>
      </c>
      <c r="E263" s="6" t="str">
        <v>Berlin</v>
      </c>
      <c r="F263" s="108">
        <f>IF(ISBLANK(E263),0,IF(E263=Answers!E263,1,-1))</f>
        <v>1</v>
      </c>
      <c r="G263" s="1" t="s">
        <v>187</v>
      </c>
      <c r="I263" s="9"/>
      <c r="J263" s="9"/>
      <c r="K263" s="9"/>
      <c r="L263" s="9"/>
    </row>
    <row r="264" spans="2:12" ht="22.5" customHeight="1">
      <c r="B264" s="1">
        <v>113</v>
      </c>
      <c r="C264" s="1">
        <v>6</v>
      </c>
      <c r="D264" s="14">
        <v>5</v>
      </c>
      <c r="E264" s="6" t="str">
        <v>Lisbon</v>
      </c>
      <c r="F264" s="108">
        <f>IF(ISBLANK(E264),0,IF(E264=Answers!E264,1,-1))</f>
        <v>1</v>
      </c>
      <c r="G264" s="1" t="s">
        <v>152</v>
      </c>
      <c r="I264" s="9"/>
      <c r="J264" s="9"/>
      <c r="K264" s="9"/>
      <c r="L264" s="9"/>
    </row>
    <row r="265" spans="2:12" ht="22.5" customHeight="1">
      <c r="B265" s="1">
        <v>114</v>
      </c>
      <c r="C265" s="1">
        <v>6</v>
      </c>
      <c r="D265" s="14">
        <v>5</v>
      </c>
      <c r="E265" s="6" t="str">
        <v>Warsaw</v>
      </c>
      <c r="F265" s="108">
        <f>IF(ISBLANK(E265),0,IF(E265=Answers!E265,1,-1))</f>
        <v>1</v>
      </c>
      <c r="G265" s="1" t="s">
        <v>160</v>
      </c>
      <c r="I265" s="9"/>
      <c r="J265" s="9"/>
      <c r="K265" s="9"/>
      <c r="L265" s="9"/>
    </row>
    <row r="266" spans="2:12" ht="22.5" customHeight="1">
      <c r="B266" s="1">
        <v>115</v>
      </c>
      <c r="C266" s="1">
        <v>6</v>
      </c>
      <c r="D266" s="14">
        <v>5</v>
      </c>
      <c r="E266" s="6" t="str">
        <v>Gladbach</v>
      </c>
      <c r="F266" s="108">
        <f>IF(ISBLANK(E266),0,IF(E266=Answers!E266,1,-1))</f>
        <v>1</v>
      </c>
      <c r="G266" s="1" t="s">
        <v>188</v>
      </c>
      <c r="I266" s="9"/>
      <c r="J266" s="9"/>
      <c r="K266" s="9"/>
      <c r="L266" s="9"/>
    </row>
    <row r="267" spans="2:12" ht="22.5" customHeight="1">
      <c r="B267" s="1">
        <v>116</v>
      </c>
      <c r="C267" s="1">
        <v>6</v>
      </c>
      <c r="D267" s="14">
        <v>5</v>
      </c>
      <c r="E267" s="6" t="str">
        <v>Maribor</v>
      </c>
      <c r="F267" s="108">
        <f>IF(ISBLANK(E267),0,IF(E267=Answers!E267,1,-1))</f>
        <v>1</v>
      </c>
      <c r="G267" s="1" t="s">
        <v>189</v>
      </c>
      <c r="I267" s="9"/>
      <c r="J267" s="9"/>
      <c r="K267" s="9"/>
      <c r="L267" s="9"/>
    </row>
    <row r="268" spans="2:12" ht="22.5" customHeight="1">
      <c r="B268" s="1">
        <v>117</v>
      </c>
      <c r="C268" s="1">
        <v>6</v>
      </c>
      <c r="D268" s="14">
        <v>5</v>
      </c>
      <c r="E268" s="6" t="str">
        <v>Genk</v>
      </c>
      <c r="F268" s="108">
        <f>IF(ISBLANK(E268),0,IF(E268=Answers!E268,1,-1))</f>
        <v>1</v>
      </c>
      <c r="G268" s="1" t="s">
        <v>190</v>
      </c>
      <c r="I268" s="9"/>
      <c r="J268" s="9"/>
      <c r="K268" s="9"/>
      <c r="L268" s="9"/>
    </row>
    <row r="269" spans="2:12" ht="22.5" customHeight="1">
      <c r="B269" s="1">
        <v>118</v>
      </c>
      <c r="C269" s="1">
        <v>6</v>
      </c>
      <c r="D269" s="14">
        <v>5</v>
      </c>
      <c r="E269" s="6" t="str">
        <v>Frankfurt</v>
      </c>
      <c r="F269" s="108">
        <f>IF(ISBLANK(E269),0,IF(E269=Answers!E269,1,-1))</f>
        <v>1</v>
      </c>
      <c r="G269" s="1" t="s">
        <v>191</v>
      </c>
      <c r="I269" s="9"/>
      <c r="J269" s="9"/>
      <c r="K269" s="9"/>
      <c r="L269" s="9"/>
    </row>
    <row r="270" spans="2:12" ht="22.5" customHeight="1">
      <c r="B270" s="1">
        <v>119</v>
      </c>
      <c r="C270" s="1">
        <v>6</v>
      </c>
      <c r="D270" s="14">
        <v>5</v>
      </c>
      <c r="E270" s="6" t="str">
        <v>Essen</v>
      </c>
      <c r="F270" s="108">
        <f>IF(ISBLANK(E270),0,IF(E270=Answers!E270,1,-1))</f>
        <v>1</v>
      </c>
      <c r="G270" s="1" t="s">
        <v>159</v>
      </c>
      <c r="I270" s="9"/>
      <c r="J270" s="9"/>
      <c r="K270" s="9"/>
      <c r="L270" s="9"/>
    </row>
    <row r="271" spans="2:12" ht="22.5" customHeight="1">
      <c r="B271" s="1">
        <v>120</v>
      </c>
      <c r="C271" s="1">
        <v>6</v>
      </c>
      <c r="D271" s="14">
        <v>5</v>
      </c>
      <c r="E271" s="6" t="str">
        <v>Rotterdam</v>
      </c>
      <c r="F271" s="108">
        <f>IF(ISBLANK(E271),0,IF(E271=Answers!E271,1,-1))</f>
        <v>1</v>
      </c>
      <c r="G271" s="1" t="s">
        <v>192</v>
      </c>
      <c r="I271" s="9"/>
      <c r="J271" s="9"/>
      <c r="K271" s="9"/>
      <c r="L271" s="9"/>
    </row>
    <row r="272" spans="2:12" s="9" customFormat="1" ht="15" customHeight="1"/>
    <row r="273" spans="2:4" s="9" customFormat="1" ht="15" customHeight="1" thickBot="1"/>
    <row r="274" spans="2:4" ht="22.5" customHeight="1" thickBot="1">
      <c r="B274" s="39" t="s">
        <v>193</v>
      </c>
      <c r="C274" s="43" t="s">
        <v>132</v>
      </c>
      <c r="D274" s="77" t="s">
        <v>194</v>
      </c>
    </row>
    <row r="275" spans="2:4" ht="15" customHeight="1"/>
    <row r="276" spans="2:4" ht="15" customHeight="1">
      <c r="B276" s="78" t="s">
        <v>195</v>
      </c>
      <c r="C276" s="78"/>
    </row>
    <row r="277" spans="2:4" s="13" customFormat="1" ht="15" customHeight="1">
      <c r="B277" s="23" t="s">
        <v>196</v>
      </c>
      <c r="C277" s="77"/>
    </row>
    <row r="278" spans="2:4" s="13" customFormat="1" ht="15" customHeight="1">
      <c r="B278" s="23" t="s">
        <v>197</v>
      </c>
      <c r="C278" s="77"/>
    </row>
    <row r="279" spans="2:4" ht="15" customHeight="1">
      <c r="B279" s="78" t="s">
        <v>198</v>
      </c>
      <c r="C279" s="78"/>
    </row>
    <row r="280" spans="2:4" ht="15" customHeight="1">
      <c r="B280" s="78" t="s">
        <v>199</v>
      </c>
      <c r="C280" s="78"/>
    </row>
    <row r="281" spans="2:4" ht="15" customHeight="1">
      <c r="B281" s="78" t="s">
        <v>200</v>
      </c>
      <c r="C281" s="78"/>
    </row>
    <row r="282" spans="2:4" ht="15" customHeight="1">
      <c r="B282" s="77"/>
      <c r="C282" s="78"/>
    </row>
    <row r="283" spans="2:4" ht="15" customHeight="1">
      <c r="B283" s="77" t="s">
        <v>201</v>
      </c>
      <c r="C283" s="78"/>
    </row>
    <row r="284" spans="2:4" ht="15" customHeight="1">
      <c r="B284" s="78"/>
      <c r="C284" s="78"/>
    </row>
    <row r="285" spans="2:4" ht="15" customHeight="1">
      <c r="B285" s="73" t="s">
        <v>202</v>
      </c>
      <c r="C285" s="78" t="s">
        <v>203</v>
      </c>
    </row>
    <row r="286" spans="2:4" ht="15" customHeight="1">
      <c r="C286" s="78" t="s">
        <v>204</v>
      </c>
    </row>
    <row r="287" spans="2:4" ht="15" customHeight="1">
      <c r="C287" s="78" t="s">
        <v>205</v>
      </c>
    </row>
    <row r="288" spans="2:4" ht="15" customHeight="1">
      <c r="C288" s="78" t="s">
        <v>206</v>
      </c>
    </row>
    <row r="289" spans="2:10" ht="15" customHeight="1">
      <c r="C289" s="78" t="s">
        <v>207</v>
      </c>
    </row>
    <row r="290" spans="2:10" ht="15" customHeight="1">
      <c r="B290" s="78"/>
      <c r="C290" s="84"/>
    </row>
    <row r="291" spans="2:10" ht="15" customHeight="1">
      <c r="B291" s="77" t="s">
        <v>208</v>
      </c>
      <c r="C291" s="78" t="s">
        <v>209</v>
      </c>
    </row>
    <row r="292" spans="2:10" ht="15" customHeight="1">
      <c r="B292" s="77" t="s">
        <v>210</v>
      </c>
      <c r="C292" s="78" t="s">
        <v>211</v>
      </c>
    </row>
    <row r="293" spans="2:10" ht="15" customHeight="1">
      <c r="B293" s="77" t="s">
        <v>212</v>
      </c>
      <c r="C293" s="78" t="s">
        <v>213</v>
      </c>
    </row>
    <row r="294" spans="2:10" ht="15" customHeight="1" thickBot="1"/>
    <row r="295" spans="2:10" ht="22.5" customHeight="1" thickBot="1">
      <c r="B295" s="34" t="s">
        <v>20</v>
      </c>
      <c r="C295" s="35" t="s">
        <v>50</v>
      </c>
      <c r="D295" s="34" t="s">
        <v>22</v>
      </c>
      <c r="E295" s="41" t="s">
        <v>23</v>
      </c>
      <c r="G295" s="35" t="s">
        <v>149</v>
      </c>
      <c r="H295" s="9"/>
      <c r="I295" s="9"/>
    </row>
    <row r="296" spans="2:10" ht="15" customHeight="1">
      <c r="H296" s="9"/>
      <c r="I296" s="9"/>
    </row>
    <row r="297" spans="2:10" ht="22.5" customHeight="1">
      <c r="B297" s="1" t="s">
        <v>214</v>
      </c>
      <c r="C297" s="1">
        <v>7</v>
      </c>
      <c r="D297" s="14">
        <v>0</v>
      </c>
      <c r="E297" s="6">
        <v>2801</v>
      </c>
      <c r="F297" s="108">
        <f>IF(ISBLANK(E297),0,IF(E297=Answers!E297,1,-1))</f>
        <v>1</v>
      </c>
      <c r="G297" s="2" t="s">
        <v>215</v>
      </c>
      <c r="H297" s="9"/>
      <c r="I297"/>
      <c r="J297"/>
    </row>
    <row r="298" spans="2:10" ht="15" customHeight="1">
      <c r="B298" s="15"/>
      <c r="C298" s="15"/>
      <c r="D298" s="15"/>
      <c r="E298" s="15"/>
      <c r="H298" s="9"/>
      <c r="I298"/>
      <c r="J298"/>
    </row>
    <row r="299" spans="2:10" ht="22.5" customHeight="1">
      <c r="B299" s="1">
        <v>121</v>
      </c>
      <c r="C299" s="1">
        <v>7</v>
      </c>
      <c r="D299" s="14">
        <v>10</v>
      </c>
      <c r="E299" s="6" cm="1">
        <f t="array" ref="E299:E318">ROUND(_xlfn.XLOOKUP(G299:G318, tblS[Scarf Code], tblS[BuyPrice]), 0)</f>
        <v>115</v>
      </c>
      <c r="F299" s="108">
        <f>IF(ISBLANK(E299),0,IF(E299=Answers!E299,1,-1))</f>
        <v>1</v>
      </c>
      <c r="G299" s="2" t="s">
        <v>216</v>
      </c>
      <c r="H299" s="9"/>
      <c r="I299"/>
      <c r="J299"/>
    </row>
    <row r="300" spans="2:10" ht="22.5" customHeight="1">
      <c r="B300" s="1">
        <v>122</v>
      </c>
      <c r="C300" s="1">
        <v>7</v>
      </c>
      <c r="D300" s="14">
        <v>10</v>
      </c>
      <c r="E300" s="6">
        <v>515</v>
      </c>
      <c r="F300" s="108">
        <f>IF(ISBLANK(E300),0,IF(E300=Answers!E300,1,-1))</f>
        <v>1</v>
      </c>
      <c r="G300" s="2" t="s">
        <v>187</v>
      </c>
      <c r="H300" s="9"/>
      <c r="I300"/>
      <c r="J300"/>
    </row>
    <row r="301" spans="2:10" ht="22.5" customHeight="1">
      <c r="B301" s="1">
        <v>123</v>
      </c>
      <c r="C301" s="1">
        <v>7</v>
      </c>
      <c r="D301" s="14">
        <v>10</v>
      </c>
      <c r="E301" s="6">
        <v>2040</v>
      </c>
      <c r="F301" s="108">
        <f>IF(ISBLANK(E301),0,IF(E301=Answers!E301,1,-1))</f>
        <v>1</v>
      </c>
      <c r="G301" s="2" t="s">
        <v>217</v>
      </c>
      <c r="H301" s="9"/>
      <c r="I301"/>
      <c r="J301"/>
    </row>
    <row r="302" spans="2:10" ht="22.5" customHeight="1">
      <c r="B302" s="1">
        <v>124</v>
      </c>
      <c r="C302" s="1">
        <v>7</v>
      </c>
      <c r="D302" s="14">
        <v>10</v>
      </c>
      <c r="E302" s="6">
        <v>715</v>
      </c>
      <c r="F302" s="108">
        <f>IF(ISBLANK(E302),0,IF(E302=Answers!E302,1,-1))</f>
        <v>1</v>
      </c>
      <c r="G302" s="2" t="s">
        <v>218</v>
      </c>
      <c r="H302" s="9"/>
      <c r="I302"/>
      <c r="J302"/>
    </row>
    <row r="303" spans="2:10" ht="22.5" customHeight="1">
      <c r="B303" s="1">
        <v>125</v>
      </c>
      <c r="C303" s="1">
        <v>7</v>
      </c>
      <c r="D303" s="14">
        <v>10</v>
      </c>
      <c r="E303" s="6">
        <v>1045</v>
      </c>
      <c r="F303" s="108">
        <f>IF(ISBLANK(E303),0,IF(E303=Answers!E303,1,-1))</f>
        <v>1</v>
      </c>
      <c r="G303" s="2" t="s">
        <v>219</v>
      </c>
      <c r="H303" s="9"/>
      <c r="I303"/>
      <c r="J303"/>
    </row>
    <row r="304" spans="2:10" ht="22.5" customHeight="1">
      <c r="B304" s="1">
        <v>126</v>
      </c>
      <c r="C304" s="1">
        <v>7</v>
      </c>
      <c r="D304" s="14">
        <v>10</v>
      </c>
      <c r="E304" s="6">
        <v>298</v>
      </c>
      <c r="F304" s="108">
        <f>IF(ISBLANK(E304),0,IF(E304=Answers!E304,1,-1))</f>
        <v>1</v>
      </c>
      <c r="G304" s="2" t="s">
        <v>103</v>
      </c>
      <c r="H304" s="9"/>
      <c r="I304"/>
      <c r="J304"/>
    </row>
    <row r="305" spans="2:10" ht="22.5" customHeight="1">
      <c r="B305" s="1">
        <v>127</v>
      </c>
      <c r="C305" s="1">
        <v>7</v>
      </c>
      <c r="D305" s="14">
        <v>10</v>
      </c>
      <c r="E305" s="6">
        <v>439</v>
      </c>
      <c r="F305" s="108">
        <f>IF(ISBLANK(E305),0,IF(E305=Answers!E305,1,-1))</f>
        <v>1</v>
      </c>
      <c r="G305" s="2" t="s">
        <v>112</v>
      </c>
      <c r="H305" s="9"/>
      <c r="I305"/>
      <c r="J305"/>
    </row>
    <row r="306" spans="2:10" ht="22.5" customHeight="1">
      <c r="B306" s="1">
        <v>128</v>
      </c>
      <c r="C306" s="1">
        <v>7</v>
      </c>
      <c r="D306" s="14">
        <v>10</v>
      </c>
      <c r="E306" s="6">
        <v>815</v>
      </c>
      <c r="F306" s="108">
        <f>IF(ISBLANK(E306),0,IF(E306=Answers!E306,1,-1))</f>
        <v>1</v>
      </c>
      <c r="G306" s="2" t="s">
        <v>176</v>
      </c>
      <c r="H306" s="9"/>
      <c r="I306"/>
      <c r="J306"/>
    </row>
    <row r="307" spans="2:10" ht="22.5" customHeight="1">
      <c r="B307" s="1">
        <v>129</v>
      </c>
      <c r="C307" s="1">
        <v>7</v>
      </c>
      <c r="D307" s="14">
        <v>10</v>
      </c>
      <c r="E307" s="6">
        <v>315</v>
      </c>
      <c r="F307" s="108">
        <f>IF(ISBLANK(E307),0,IF(E307=Answers!E307,1,-1))</f>
        <v>1</v>
      </c>
      <c r="G307" s="2" t="s">
        <v>158</v>
      </c>
      <c r="H307" s="9"/>
      <c r="I307"/>
      <c r="J307"/>
    </row>
    <row r="308" spans="2:10" ht="22.5" customHeight="1">
      <c r="B308" s="1">
        <v>130</v>
      </c>
      <c r="C308" s="1">
        <v>7</v>
      </c>
      <c r="D308" s="14">
        <v>10</v>
      </c>
      <c r="E308" s="6">
        <v>777</v>
      </c>
      <c r="F308" s="108">
        <f>IF(ISBLANK(E308),0,IF(E308=Answers!E308,1,-1))</f>
        <v>1</v>
      </c>
      <c r="G308" s="2" t="s">
        <v>102</v>
      </c>
      <c r="H308" s="9"/>
      <c r="I308"/>
      <c r="J308"/>
    </row>
    <row r="309" spans="2:10" ht="22.5" customHeight="1">
      <c r="B309" s="1">
        <v>131</v>
      </c>
      <c r="C309" s="1">
        <v>7</v>
      </c>
      <c r="D309" s="14">
        <v>10</v>
      </c>
      <c r="E309" s="6">
        <v>1429</v>
      </c>
      <c r="F309" s="108">
        <f>IF(ISBLANK(E309),0,IF(E309=Answers!E309,1,-1))</f>
        <v>1</v>
      </c>
      <c r="G309" s="2" t="s">
        <v>183</v>
      </c>
      <c r="H309" s="9"/>
      <c r="I309"/>
      <c r="J309"/>
    </row>
    <row r="310" spans="2:10" ht="22.5" customHeight="1">
      <c r="B310" s="1">
        <v>132</v>
      </c>
      <c r="C310" s="1">
        <v>7</v>
      </c>
      <c r="D310" s="14">
        <v>10</v>
      </c>
      <c r="E310" s="6">
        <v>777</v>
      </c>
      <c r="F310" s="108">
        <f>IF(ISBLANK(E310),0,IF(E310=Answers!E310,1,-1))</f>
        <v>1</v>
      </c>
      <c r="G310" s="2" t="s">
        <v>108</v>
      </c>
      <c r="H310" s="9"/>
      <c r="I310"/>
      <c r="J310"/>
    </row>
    <row r="311" spans="2:10" ht="22.5" customHeight="1">
      <c r="B311" s="1">
        <v>133</v>
      </c>
      <c r="C311" s="1">
        <v>7</v>
      </c>
      <c r="D311" s="14">
        <v>10</v>
      </c>
      <c r="E311" s="6">
        <v>331</v>
      </c>
      <c r="F311" s="108">
        <f>IF(ISBLANK(E311),0,IF(E311=Answers!E311,1,-1))</f>
        <v>1</v>
      </c>
      <c r="G311" s="2" t="s">
        <v>220</v>
      </c>
      <c r="H311" s="9"/>
      <c r="I311"/>
      <c r="J311"/>
    </row>
    <row r="312" spans="2:10" ht="22.5" customHeight="1">
      <c r="B312" s="1">
        <v>134</v>
      </c>
      <c r="C312" s="1">
        <v>7</v>
      </c>
      <c r="D312" s="14">
        <v>10</v>
      </c>
      <c r="E312" s="6">
        <v>1980</v>
      </c>
      <c r="F312" s="108">
        <f>IF(ISBLANK(E312),0,IF(E312=Answers!E312,1,-1))</f>
        <v>1</v>
      </c>
      <c r="G312" s="2" t="s">
        <v>221</v>
      </c>
      <c r="H312" s="9"/>
      <c r="I312"/>
      <c r="J312"/>
    </row>
    <row r="313" spans="2:10" ht="22.5" customHeight="1">
      <c r="B313" s="1">
        <v>135</v>
      </c>
      <c r="C313" s="1">
        <v>7</v>
      </c>
      <c r="D313" s="14">
        <v>10</v>
      </c>
      <c r="E313" s="6">
        <v>554</v>
      </c>
      <c r="F313" s="108">
        <f>IF(ISBLANK(E313),0,IF(E313=Answers!E313,1,-1))</f>
        <v>1</v>
      </c>
      <c r="G313" s="2" t="s">
        <v>222</v>
      </c>
      <c r="H313" s="9"/>
      <c r="I313"/>
      <c r="J313"/>
    </row>
    <row r="314" spans="2:10" ht="22.5" customHeight="1">
      <c r="B314" s="1">
        <v>136</v>
      </c>
      <c r="C314" s="1">
        <v>7</v>
      </c>
      <c r="D314" s="14">
        <v>10</v>
      </c>
      <c r="E314" s="6">
        <v>655</v>
      </c>
      <c r="F314" s="108">
        <f>IF(ISBLANK(E314),0,IF(E314=Answers!E314,1,-1))</f>
        <v>1</v>
      </c>
      <c r="G314" s="2" t="s">
        <v>160</v>
      </c>
      <c r="H314" s="9"/>
      <c r="I314"/>
      <c r="J314"/>
    </row>
    <row r="315" spans="2:10" ht="22.5" customHeight="1">
      <c r="B315" s="1">
        <v>137</v>
      </c>
      <c r="C315" s="1">
        <v>7</v>
      </c>
      <c r="D315" s="14">
        <v>10</v>
      </c>
      <c r="E315" s="6">
        <v>427</v>
      </c>
      <c r="F315" s="108">
        <f>IF(ISBLANK(E315),0,IF(E315=Answers!E315,1,-1))</f>
        <v>1</v>
      </c>
      <c r="G315" s="2" t="s">
        <v>161</v>
      </c>
      <c r="H315" s="9"/>
      <c r="I315"/>
      <c r="J315"/>
    </row>
    <row r="316" spans="2:10" ht="22.5" customHeight="1">
      <c r="B316" s="1">
        <v>138</v>
      </c>
      <c r="C316" s="1">
        <v>7</v>
      </c>
      <c r="D316" s="14">
        <v>10</v>
      </c>
      <c r="E316" s="6">
        <v>1349</v>
      </c>
      <c r="F316" s="108">
        <f>IF(ISBLANK(E316),0,IF(E316=Answers!E316,1,-1))</f>
        <v>1</v>
      </c>
      <c r="G316" s="2" t="s">
        <v>95</v>
      </c>
      <c r="H316" s="9"/>
      <c r="I316"/>
      <c r="J316"/>
    </row>
    <row r="317" spans="2:10" ht="22.5" customHeight="1">
      <c r="B317" s="1">
        <v>139</v>
      </c>
      <c r="C317" s="1">
        <v>7</v>
      </c>
      <c r="D317" s="14">
        <v>10</v>
      </c>
      <c r="E317" s="6">
        <v>2169</v>
      </c>
      <c r="F317" s="108">
        <f>IF(ISBLANK(E317),0,IF(E317=Answers!E317,1,-1))</f>
        <v>1</v>
      </c>
      <c r="G317" s="2" t="s">
        <v>223</v>
      </c>
      <c r="H317" s="9"/>
      <c r="I317"/>
      <c r="J317"/>
    </row>
    <row r="318" spans="2:10" ht="22.5" customHeight="1">
      <c r="B318" s="1">
        <v>140</v>
      </c>
      <c r="C318" s="1">
        <v>7</v>
      </c>
      <c r="D318" s="14">
        <v>10</v>
      </c>
      <c r="E318" s="6">
        <v>1883</v>
      </c>
      <c r="F318" s="108">
        <f>IF(ISBLANK(E318),0,IF(E318=Answers!E318,1,-1))</f>
        <v>1</v>
      </c>
      <c r="G318" s="2" t="s">
        <v>224</v>
      </c>
      <c r="H318" s="9"/>
      <c r="I318"/>
      <c r="J318"/>
    </row>
    <row r="319" spans="2:10" ht="15" customHeight="1">
      <c r="H319" s="9"/>
      <c r="I319"/>
      <c r="J319"/>
    </row>
    <row r="320" spans="2:10" ht="15" customHeight="1">
      <c r="I320"/>
      <c r="J320"/>
    </row>
    <row r="369" spans="7:9" ht="24.95" customHeight="1">
      <c r="G369" s="9"/>
      <c r="H369" s="9"/>
      <c r="I369" s="9"/>
    </row>
    <row r="371" spans="7:9" ht="24.95" customHeight="1">
      <c r="G371" s="9"/>
    </row>
    <row r="374" spans="7:9" ht="24.95" customHeight="1">
      <c r="G374" s="9"/>
      <c r="H374" s="9"/>
      <c r="I374" s="9"/>
    </row>
    <row r="378" spans="7:9" ht="24.95" customHeight="1">
      <c r="G378" s="9"/>
      <c r="H378" s="9"/>
      <c r="I378" s="9"/>
    </row>
    <row r="1000" spans="648:648" ht="15">
      <c r="XX1000" s="110">
        <v>125713</v>
      </c>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2" id="{44811CEB-796C-414B-9114-CA9BA9D576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F31:F35</xm:sqref>
        </x14:conditionalFormatting>
        <x14:conditionalFormatting xmlns:xm="http://schemas.microsoft.com/office/excel/2006/main">
          <x14:cfRule type="iconSet" priority="27" id="{F179EAF0-627D-48DC-9E26-57D3FD3954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F32:F33 F35</xm:sqref>
        </x14:conditionalFormatting>
        <x14:conditionalFormatting xmlns:xm="http://schemas.microsoft.com/office/excel/2006/main">
          <x14:cfRule type="iconSet" priority="23" id="{850B0977-9DB9-4F23-8622-7BB32574545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xm:sqref>
        </x14:conditionalFormatting>
        <x14:conditionalFormatting xmlns:xm="http://schemas.microsoft.com/office/excel/2006/main">
          <x14:cfRule type="iconSet" priority="26" id="{2644189C-378B-4F2A-9E3A-9F9BD68D02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1" id="{A0DDF83B-11B2-4D67-A450-DBA75F9C5E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xm:sqref>
        </x14:conditionalFormatting>
        <x14:conditionalFormatting xmlns:xm="http://schemas.microsoft.com/office/excel/2006/main">
          <x14:cfRule type="iconSet" priority="19" id="{80683346-F1E7-4E22-AE8B-2C3FCDB178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F54:F73</xm:sqref>
        </x14:conditionalFormatting>
        <x14:conditionalFormatting xmlns:xm="http://schemas.microsoft.com/office/excel/2006/main">
          <x14:cfRule type="iconSet" priority="18" id="{D70767F1-CCBC-45AB-92CC-CB537FE242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F89</xm:sqref>
        </x14:conditionalFormatting>
        <x14:conditionalFormatting xmlns:xm="http://schemas.microsoft.com/office/excel/2006/main">
          <x14:cfRule type="iconSet" priority="16" id="{1B24DF9E-4C07-481F-84EA-006CA814E4E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F91:F110</xm:sqref>
        </x14:conditionalFormatting>
        <x14:conditionalFormatting xmlns:xm="http://schemas.microsoft.com/office/excel/2006/main">
          <x14:cfRule type="iconSet" priority="15" id="{E9C8BA68-051F-4994-B7F2-B551F194682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F130</xm:sqref>
        </x14:conditionalFormatting>
        <x14:conditionalFormatting xmlns:xm="http://schemas.microsoft.com/office/excel/2006/main">
          <x14:cfRule type="iconSet" priority="13" id="{14458BD7-B793-4734-8C31-8826CBDE040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F132:F151</xm:sqref>
        </x14:conditionalFormatting>
        <x14:conditionalFormatting xmlns:xm="http://schemas.microsoft.com/office/excel/2006/main">
          <x14:cfRule type="iconSet" priority="12" id="{06316CEE-18B6-473D-8112-2FE2D6C06A6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F170</xm:sqref>
        </x14:conditionalFormatting>
        <x14:conditionalFormatting xmlns:xm="http://schemas.microsoft.com/office/excel/2006/main">
          <x14:cfRule type="iconSet" priority="10" id="{D13B8E9F-8FBE-4C8C-9DBD-3669E5D4FC3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F172:F191</xm:sqref>
        </x14:conditionalFormatting>
        <x14:conditionalFormatting xmlns:xm="http://schemas.microsoft.com/office/excel/2006/main">
          <x14:cfRule type="iconSet" priority="9" id="{D75E3304-C533-4970-919F-72C386591CA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7" id="{9F084B1E-ACED-4127-BDEC-F5FE41BC2B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F215:F234</xm:sqref>
        </x14:conditionalFormatting>
        <x14:conditionalFormatting xmlns:xm="http://schemas.microsoft.com/office/excel/2006/main">
          <x14:cfRule type="iconSet" priority="6" id="{BA990FEE-6B14-4F85-B068-A10F5B877B8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F250</xm:sqref>
        </x14:conditionalFormatting>
        <x14:conditionalFormatting xmlns:xm="http://schemas.microsoft.com/office/excel/2006/main">
          <x14:cfRule type="iconSet" priority="4" id="{00E514D5-3405-4276-8772-E0A641F081B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F252:F271</xm:sqref>
        </x14:conditionalFormatting>
        <x14:conditionalFormatting xmlns:xm="http://schemas.microsoft.com/office/excel/2006/main">
          <x14:cfRule type="iconSet" priority="3" id="{DCABDDD9-C8C9-4C9C-8DA7-17CD18DFE9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F297</xm:sqref>
        </x14:conditionalFormatting>
        <x14:conditionalFormatting xmlns:xm="http://schemas.microsoft.com/office/excel/2006/main">
          <x14:cfRule type="iconSet" priority="1" id="{96E946C3-9FB3-4E27-AD91-6B6F1DBDD4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F299:F318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2566-20DB-4DD7-B449-BFD1A2569A6E}">
  <sheetPr codeName="Sheet3"/>
  <dimension ref="B1:XZ1000"/>
  <sheetViews>
    <sheetView showGridLines="0" zoomScaleNormal="100" workbookViewId="0">
      <selection activeCell="AB66" sqref="AB66"/>
    </sheetView>
  </sheetViews>
  <sheetFormatPr defaultColWidth="9" defaultRowHeight="15"/>
  <cols>
    <col min="1" max="1" width="2.625" customWidth="1"/>
    <col min="2" max="2" width="11.5" customWidth="1"/>
    <col min="3" max="3" width="16.125" customWidth="1"/>
    <col min="4" max="4" width="17.875" customWidth="1"/>
    <col min="5" max="5" width="18.125" customWidth="1"/>
    <col min="6" max="6" width="7.625" customWidth="1"/>
    <col min="7" max="14" width="11.875" customWidth="1"/>
    <col min="15" max="15" width="18.125" customWidth="1"/>
    <col min="16" max="17" width="16.375" style="9" customWidth="1"/>
    <col min="18" max="18" width="9" style="9"/>
    <col min="19" max="19" width="14.5" bestFit="1" customWidth="1"/>
    <col min="21" max="21" width="18.875" bestFit="1" customWidth="1"/>
    <col min="24" max="24" width="16.25" customWidth="1"/>
    <col min="28" max="28" width="11.625" bestFit="1" customWidth="1"/>
  </cols>
  <sheetData>
    <row r="1" spans="2:29" ht="15.75" thickBot="1"/>
    <row r="2" spans="2:29" ht="24.95" customHeight="1" thickBot="1">
      <c r="B2" s="34" t="s">
        <v>225</v>
      </c>
      <c r="C2" s="34" t="s">
        <v>226</v>
      </c>
      <c r="D2" s="34" t="s">
        <v>227</v>
      </c>
      <c r="E2" s="34" t="s">
        <v>228</v>
      </c>
      <c r="F2" s="36" t="s">
        <v>354</v>
      </c>
      <c r="G2" s="36" t="s">
        <v>355</v>
      </c>
      <c r="H2" s="36" t="s">
        <v>356</v>
      </c>
      <c r="I2" s="36" t="s">
        <v>357</v>
      </c>
      <c r="J2" s="36" t="s">
        <v>358</v>
      </c>
      <c r="K2" s="36" t="s">
        <v>359</v>
      </c>
      <c r="L2" s="36" t="s">
        <v>360</v>
      </c>
      <c r="M2" s="36" t="s">
        <v>361</v>
      </c>
      <c r="N2" s="36" t="s">
        <v>362</v>
      </c>
      <c r="O2" s="34" t="s">
        <v>229</v>
      </c>
      <c r="P2" s="34" t="s">
        <v>363</v>
      </c>
      <c r="Q2" s="129" t="s">
        <v>364</v>
      </c>
      <c r="S2" s="127" t="s">
        <v>63</v>
      </c>
      <c r="T2" s="127" t="s">
        <v>64</v>
      </c>
      <c r="U2" s="127" t="s">
        <v>65</v>
      </c>
      <c r="X2" s="34" t="s">
        <v>365</v>
      </c>
      <c r="Y2" s="34" t="s">
        <v>366</v>
      </c>
      <c r="Z2" s="34" t="s">
        <v>58</v>
      </c>
      <c r="AB2" s="125" t="s">
        <v>367</v>
      </c>
    </row>
    <row r="3" spans="2:29" s="7" customFormat="1" ht="20.100000000000001" customHeight="1">
      <c r="B3" s="10">
        <v>1</v>
      </c>
      <c r="C3" s="10" t="s">
        <v>175</v>
      </c>
      <c r="D3" s="10">
        <v>48</v>
      </c>
      <c r="E3" s="10">
        <v>27</v>
      </c>
      <c r="F3" s="92" t="s">
        <v>54</v>
      </c>
      <c r="G3" s="92" t="s">
        <v>54</v>
      </c>
      <c r="H3" s="92" t="s">
        <v>54</v>
      </c>
      <c r="I3" s="88" t="s">
        <v>55</v>
      </c>
      <c r="J3" s="88" t="s">
        <v>55</v>
      </c>
      <c r="K3" s="88" t="s">
        <v>55</v>
      </c>
      <c r="L3" s="92" t="s">
        <v>54</v>
      </c>
      <c r="M3" s="92" t="s">
        <v>54</v>
      </c>
      <c r="N3" s="92" t="s">
        <v>54</v>
      </c>
      <c r="O3" s="10" t="s">
        <v>156</v>
      </c>
      <c r="P3" s="10" cm="1">
        <f t="array" ref="P3">200 + SUM(_xlfn.XLOOKUP(F3:N3,tblPrices[Abbreviation],tblPrices[Cost per element],NA(),0,1))</f>
        <v>230</v>
      </c>
      <c r="Q3" s="126">
        <f>100 * SQRT(POWER(startX-tblS[[#This Row],[X-Coordinates]], 2) + POWER(startY - tblS[[#This Row],[Y-Coordinates]], 2)) + 15</f>
        <v>15</v>
      </c>
      <c r="R3" s="9"/>
      <c r="S3" s="10" t="s">
        <v>57</v>
      </c>
      <c r="T3" s="10" t="s">
        <v>67</v>
      </c>
      <c r="U3" s="10">
        <v>4</v>
      </c>
      <c r="W3"/>
      <c r="X3" s="130" t="s">
        <v>175</v>
      </c>
      <c r="Y3" s="130">
        <v>48</v>
      </c>
      <c r="Z3" s="130">
        <v>27</v>
      </c>
      <c r="AA3"/>
      <c r="AB3">
        <f>COUNTIFS(tblS[[#This Row],[Color1]:[Color9]], "s")</f>
        <v>0</v>
      </c>
      <c r="AC3"/>
    </row>
    <row r="4" spans="2:29" s="7" customFormat="1" ht="20.100000000000001" customHeight="1">
      <c r="B4" s="10">
        <v>2</v>
      </c>
      <c r="C4" s="10" t="s">
        <v>175</v>
      </c>
      <c r="D4" s="10">
        <v>48</v>
      </c>
      <c r="E4" s="10">
        <v>27</v>
      </c>
      <c r="F4" s="91" t="s">
        <v>59</v>
      </c>
      <c r="G4" s="91" t="s">
        <v>59</v>
      </c>
      <c r="H4" s="91" t="s">
        <v>59</v>
      </c>
      <c r="I4" s="88" t="s">
        <v>55</v>
      </c>
      <c r="J4" s="88" t="s">
        <v>55</v>
      </c>
      <c r="K4" s="88" t="s">
        <v>55</v>
      </c>
      <c r="L4" s="91" t="s">
        <v>59</v>
      </c>
      <c r="M4" s="91" t="s">
        <v>59</v>
      </c>
      <c r="N4" s="91" t="s">
        <v>59</v>
      </c>
      <c r="O4" s="10" t="s">
        <v>101</v>
      </c>
      <c r="P4" s="10" cm="1">
        <f t="array" ref="P4">200 + SUM(_xlfn.XLOOKUP(F4:N4,tblPrices[Abbreviation],tblPrices[Cost per element],NA(),0,1))</f>
        <v>326</v>
      </c>
      <c r="Q4" s="126">
        <f>100 * SQRT(POWER(startX-tblS[[#This Row],[X-Coordinates]], 2) + POWER(startY - tblS[[#This Row],[Y-Coordinates]], 2)) + 15</f>
        <v>15</v>
      </c>
      <c r="R4" s="9"/>
      <c r="S4" s="10" t="s">
        <v>55</v>
      </c>
      <c r="T4" s="10" t="s">
        <v>69</v>
      </c>
      <c r="U4" s="10">
        <v>2</v>
      </c>
      <c r="W4"/>
      <c r="X4"/>
      <c r="Y4"/>
      <c r="Z4"/>
      <c r="AA4"/>
      <c r="AB4">
        <f>COUNTIFS(tblS[[#This Row],[Color1]:[Color9]], "s")</f>
        <v>0</v>
      </c>
      <c r="AC4"/>
    </row>
    <row r="5" spans="2:29" s="7" customFormat="1" ht="20.100000000000001" customHeight="1">
      <c r="B5" s="10">
        <v>3</v>
      </c>
      <c r="C5" s="10" t="s">
        <v>230</v>
      </c>
      <c r="D5" s="10">
        <v>47</v>
      </c>
      <c r="E5" s="10">
        <v>26</v>
      </c>
      <c r="F5" s="89" t="s">
        <v>56</v>
      </c>
      <c r="G5" s="88" t="s">
        <v>55</v>
      </c>
      <c r="H5" s="89" t="s">
        <v>56</v>
      </c>
      <c r="I5" s="88" t="s">
        <v>55</v>
      </c>
      <c r="J5" s="89" t="s">
        <v>56</v>
      </c>
      <c r="K5" s="88" t="s">
        <v>55</v>
      </c>
      <c r="L5" s="89" t="s">
        <v>56</v>
      </c>
      <c r="M5" s="88" t="s">
        <v>55</v>
      </c>
      <c r="N5" s="89" t="s">
        <v>56</v>
      </c>
      <c r="O5" s="10" t="s">
        <v>231</v>
      </c>
      <c r="P5" s="10" cm="1">
        <f t="array" ref="P5">200 + SUM(_xlfn.XLOOKUP(F5:N5,tblPrices[Abbreviation],tblPrices[Cost per element],NA(),0,1))</f>
        <v>218</v>
      </c>
      <c r="Q5" s="126">
        <f>100 * SQRT(POWER(startX-tblS[[#This Row],[X-Coordinates]], 2) + POWER(startY - tblS[[#This Row],[Y-Coordinates]], 2)) + 15</f>
        <v>156.42135623730951</v>
      </c>
      <c r="R5" s="8"/>
      <c r="S5" s="10" t="s">
        <v>56</v>
      </c>
      <c r="T5" s="10" t="s">
        <v>70</v>
      </c>
      <c r="U5" s="10">
        <v>2</v>
      </c>
      <c r="W5"/>
      <c r="X5"/>
      <c r="Y5"/>
      <c r="Z5"/>
      <c r="AA5"/>
      <c r="AB5">
        <f>COUNTIFS(tblS[[#This Row],[Color1]:[Color9]], "s")</f>
        <v>5</v>
      </c>
      <c r="AC5"/>
    </row>
    <row r="6" spans="2:29" s="7" customFormat="1" ht="20.100000000000001" customHeight="1">
      <c r="B6" s="10">
        <v>4</v>
      </c>
      <c r="C6" s="10" t="s">
        <v>232</v>
      </c>
      <c r="D6" s="10">
        <v>53</v>
      </c>
      <c r="E6" s="10">
        <v>21</v>
      </c>
      <c r="F6" s="87" t="s">
        <v>57</v>
      </c>
      <c r="G6" s="87" t="s">
        <v>57</v>
      </c>
      <c r="H6" s="88" t="s">
        <v>55</v>
      </c>
      <c r="I6" s="89" t="s">
        <v>56</v>
      </c>
      <c r="J6" s="88" t="s">
        <v>55</v>
      </c>
      <c r="K6" s="89" t="s">
        <v>56</v>
      </c>
      <c r="L6" s="88" t="s">
        <v>55</v>
      </c>
      <c r="M6" s="87" t="s">
        <v>57</v>
      </c>
      <c r="N6" s="87" t="s">
        <v>57</v>
      </c>
      <c r="O6" s="10" t="s">
        <v>186</v>
      </c>
      <c r="P6" s="10" cm="1">
        <f t="array" ref="P6">200 + SUM(_xlfn.XLOOKUP(F6:N6,tblPrices[Abbreviation],tblPrices[Cost per element],NA(),0,1))</f>
        <v>226</v>
      </c>
      <c r="Q6" s="126">
        <f>100 * SQRT(POWER(startX-tblS[[#This Row],[X-Coordinates]], 2) + POWER(startY - tblS[[#This Row],[Y-Coordinates]], 2)) + 15</f>
        <v>796.02496759066537</v>
      </c>
      <c r="R6" s="8"/>
      <c r="S6" s="10" t="s">
        <v>54</v>
      </c>
      <c r="T6" s="10" t="s">
        <v>73</v>
      </c>
      <c r="U6" s="10">
        <v>4</v>
      </c>
      <c r="W6"/>
      <c r="X6"/>
      <c r="Y6"/>
      <c r="Z6"/>
      <c r="AA6"/>
      <c r="AB6">
        <f>COUNTIFS(tblS[[#This Row],[Color1]:[Color9]], "s")</f>
        <v>2</v>
      </c>
      <c r="AC6"/>
    </row>
    <row r="7" spans="2:29" s="7" customFormat="1" ht="20.100000000000001" customHeight="1">
      <c r="B7" s="10">
        <v>5</v>
      </c>
      <c r="C7" s="10" t="s">
        <v>233</v>
      </c>
      <c r="D7" s="10">
        <v>48</v>
      </c>
      <c r="E7" s="10">
        <v>22</v>
      </c>
      <c r="F7" s="93" t="s">
        <v>60</v>
      </c>
      <c r="G7" s="88" t="s">
        <v>55</v>
      </c>
      <c r="H7" s="93" t="s">
        <v>60</v>
      </c>
      <c r="I7" s="88" t="s">
        <v>55</v>
      </c>
      <c r="J7" s="93" t="s">
        <v>60</v>
      </c>
      <c r="K7" s="88" t="s">
        <v>55</v>
      </c>
      <c r="L7" s="93" t="s">
        <v>60</v>
      </c>
      <c r="M7" s="88" t="s">
        <v>55</v>
      </c>
      <c r="N7" s="93" t="s">
        <v>60</v>
      </c>
      <c r="O7" s="10" t="s">
        <v>234</v>
      </c>
      <c r="P7" s="10" cm="1">
        <f t="array" ref="P7">200 + SUM(_xlfn.XLOOKUP(F7:N7,tblPrices[Abbreviation],tblPrices[Cost per element],NA(),0,1))</f>
        <v>268</v>
      </c>
      <c r="Q7" s="126">
        <f>100 * SQRT(POWER(startX-tblS[[#This Row],[X-Coordinates]], 2) + POWER(startY - tblS[[#This Row],[Y-Coordinates]], 2)) + 15</f>
        <v>515</v>
      </c>
      <c r="R7" s="8"/>
      <c r="S7" s="10" t="s">
        <v>58</v>
      </c>
      <c r="T7" s="10" t="s">
        <v>74</v>
      </c>
      <c r="U7" s="10">
        <v>9</v>
      </c>
      <c r="W7"/>
      <c r="X7"/>
      <c r="Y7"/>
      <c r="Z7"/>
      <c r="AA7"/>
      <c r="AB7">
        <f>COUNTIFS(tblS[[#This Row],[Color1]:[Color9]], "s")</f>
        <v>0</v>
      </c>
      <c r="AC7"/>
    </row>
    <row r="8" spans="2:29" s="7" customFormat="1" ht="20.100000000000001" customHeight="1">
      <c r="B8" s="10">
        <v>6</v>
      </c>
      <c r="C8" s="10" t="s">
        <v>235</v>
      </c>
      <c r="D8" s="10">
        <v>50</v>
      </c>
      <c r="E8" s="10">
        <v>19</v>
      </c>
      <c r="F8" s="89" t="s">
        <v>56</v>
      </c>
      <c r="G8" s="88" t="s">
        <v>55</v>
      </c>
      <c r="H8" s="93" t="s">
        <v>60</v>
      </c>
      <c r="I8" s="88" t="s">
        <v>55</v>
      </c>
      <c r="J8" s="89" t="s">
        <v>56</v>
      </c>
      <c r="K8" s="88" t="s">
        <v>55</v>
      </c>
      <c r="L8" s="93" t="s">
        <v>60</v>
      </c>
      <c r="M8" s="88" t="s">
        <v>55</v>
      </c>
      <c r="N8" s="89" t="s">
        <v>56</v>
      </c>
      <c r="O8" s="10" t="s">
        <v>191</v>
      </c>
      <c r="P8" s="10" cm="1">
        <f t="array" ref="P8">200 + SUM(_xlfn.XLOOKUP(F8:N8,tblPrices[Abbreviation],tblPrices[Cost per element],NA(),0,1))</f>
        <v>238</v>
      </c>
      <c r="Q8" s="126">
        <f>100 * SQRT(POWER(startX-tblS[[#This Row],[X-Coordinates]], 2) + POWER(startY - tblS[[#This Row],[Y-Coordinates]], 2)) + 15</f>
        <v>839.62112512353212</v>
      </c>
      <c r="R8" s="8"/>
      <c r="S8" s="10" t="s">
        <v>60</v>
      </c>
      <c r="T8" s="10" t="s">
        <v>75</v>
      </c>
      <c r="U8" s="10">
        <v>12</v>
      </c>
      <c r="W8"/>
      <c r="X8"/>
      <c r="Y8"/>
      <c r="Z8"/>
      <c r="AA8"/>
      <c r="AB8">
        <f>COUNTIFS(tblS[[#This Row],[Color1]:[Color9]], "s")</f>
        <v>3</v>
      </c>
      <c r="AC8"/>
    </row>
    <row r="9" spans="2:29" s="7" customFormat="1" ht="20.100000000000001" customHeight="1">
      <c r="B9" s="10">
        <v>7</v>
      </c>
      <c r="C9" s="10" t="s">
        <v>236</v>
      </c>
      <c r="D9" s="10">
        <v>48</v>
      </c>
      <c r="E9" s="10">
        <v>19</v>
      </c>
      <c r="F9" s="93" t="s">
        <v>60</v>
      </c>
      <c r="G9" s="88" t="s">
        <v>55</v>
      </c>
      <c r="H9" s="89" t="s">
        <v>56</v>
      </c>
      <c r="I9" s="88" t="s">
        <v>55</v>
      </c>
      <c r="J9" s="93" t="s">
        <v>60</v>
      </c>
      <c r="K9" s="88" t="s">
        <v>55</v>
      </c>
      <c r="L9" s="89" t="s">
        <v>56</v>
      </c>
      <c r="M9" s="88" t="s">
        <v>55</v>
      </c>
      <c r="N9" s="93" t="s">
        <v>60</v>
      </c>
      <c r="O9" s="10" t="s">
        <v>176</v>
      </c>
      <c r="P9" s="10" cm="1">
        <f t="array" ref="P9">200 + SUM(_xlfn.XLOOKUP(F9:N9,tblPrices[Abbreviation],tblPrices[Cost per element],NA(),0,1))</f>
        <v>248</v>
      </c>
      <c r="Q9" s="126">
        <f>100 * SQRT(POWER(startX-tblS[[#This Row],[X-Coordinates]], 2) + POWER(startY - tblS[[#This Row],[Y-Coordinates]], 2)) + 15</f>
        <v>815</v>
      </c>
      <c r="R9" s="8"/>
      <c r="S9" s="128" t="s">
        <v>59</v>
      </c>
      <c r="T9" s="128" t="s">
        <v>76</v>
      </c>
      <c r="U9" s="128">
        <v>20</v>
      </c>
      <c r="W9"/>
      <c r="X9"/>
      <c r="Y9"/>
      <c r="Z9"/>
      <c r="AA9"/>
      <c r="AB9">
        <f>COUNTIFS(tblS[[#This Row],[Color1]:[Color9]], "s")</f>
        <v>2</v>
      </c>
      <c r="AC9"/>
    </row>
    <row r="10" spans="2:29" s="7" customFormat="1" ht="20.100000000000001" customHeight="1">
      <c r="B10" s="10">
        <v>8</v>
      </c>
      <c r="C10" s="10" t="s">
        <v>237</v>
      </c>
      <c r="D10" s="10">
        <v>52</v>
      </c>
      <c r="E10" s="10">
        <v>24</v>
      </c>
      <c r="F10" s="87" t="s">
        <v>57</v>
      </c>
      <c r="G10" s="87" t="s">
        <v>57</v>
      </c>
      <c r="H10" s="87" t="s">
        <v>57</v>
      </c>
      <c r="I10" s="88" t="s">
        <v>55</v>
      </c>
      <c r="J10" s="88" t="s">
        <v>55</v>
      </c>
      <c r="K10" s="88" t="s">
        <v>55</v>
      </c>
      <c r="L10" s="87" t="s">
        <v>57</v>
      </c>
      <c r="M10" s="87" t="s">
        <v>57</v>
      </c>
      <c r="N10" s="87" t="s">
        <v>57</v>
      </c>
      <c r="O10" s="10" t="s">
        <v>185</v>
      </c>
      <c r="P10" s="10" cm="1">
        <f t="array" ref="P10">200 + SUM(_xlfn.XLOOKUP(F10:N10,tblPrices[Abbreviation],tblPrices[Cost per element],NA(),0,1))</f>
        <v>230</v>
      </c>
      <c r="Q10" s="126">
        <f>100 * SQRT(POWER(startX-tblS[[#This Row],[X-Coordinates]], 2) + POWER(startY - tblS[[#This Row],[Y-Coordinates]], 2)) + 15</f>
        <v>515</v>
      </c>
      <c r="R10" s="8"/>
      <c r="W10"/>
      <c r="X10"/>
      <c r="Y10"/>
      <c r="Z10"/>
      <c r="AA10"/>
      <c r="AB10">
        <f>COUNTIFS(tblS[[#This Row],[Color1]:[Color9]], "s")</f>
        <v>0</v>
      </c>
      <c r="AC10"/>
    </row>
    <row r="11" spans="2:29" s="7" customFormat="1" ht="20.100000000000001" customHeight="1">
      <c r="B11" s="10">
        <v>9</v>
      </c>
      <c r="C11" s="10" t="s">
        <v>237</v>
      </c>
      <c r="D11" s="10">
        <v>52</v>
      </c>
      <c r="E11" s="10">
        <v>24</v>
      </c>
      <c r="F11" s="93" t="s">
        <v>60</v>
      </c>
      <c r="G11" s="93" t="s">
        <v>60</v>
      </c>
      <c r="H11" s="93" t="s">
        <v>60</v>
      </c>
      <c r="I11" s="88" t="s">
        <v>55</v>
      </c>
      <c r="J11" s="88" t="s">
        <v>55</v>
      </c>
      <c r="K11" s="88" t="s">
        <v>55</v>
      </c>
      <c r="L11" s="93" t="s">
        <v>60</v>
      </c>
      <c r="M11" s="93" t="s">
        <v>60</v>
      </c>
      <c r="N11" s="93" t="s">
        <v>60</v>
      </c>
      <c r="O11" s="10" t="s">
        <v>187</v>
      </c>
      <c r="P11" s="10" cm="1">
        <f t="array" ref="P11">200 + SUM(_xlfn.XLOOKUP(F11:N11,tblPrices[Abbreviation],tblPrices[Cost per element],NA(),0,1))</f>
        <v>278</v>
      </c>
      <c r="Q11" s="126">
        <f>100 * SQRT(POWER(startX-tblS[[#This Row],[X-Coordinates]], 2) + POWER(startY - tblS[[#This Row],[Y-Coordinates]], 2)) + 15</f>
        <v>515</v>
      </c>
      <c r="R11" s="8"/>
      <c r="W11"/>
      <c r="X11"/>
      <c r="Y11"/>
      <c r="Z11"/>
      <c r="AA11"/>
      <c r="AB11">
        <f>COUNTIFS(tblS[[#This Row],[Color1]:[Color9]], "s")</f>
        <v>0</v>
      </c>
      <c r="AC11"/>
    </row>
    <row r="12" spans="2:29" s="7" customFormat="1" ht="20.100000000000001" customHeight="1">
      <c r="B12" s="10">
        <v>10</v>
      </c>
      <c r="C12" s="10" t="s">
        <v>238</v>
      </c>
      <c r="D12" s="10">
        <v>48</v>
      </c>
      <c r="E12" s="10">
        <v>20</v>
      </c>
      <c r="F12" s="93" t="s">
        <v>60</v>
      </c>
      <c r="G12" s="88" t="s">
        <v>55</v>
      </c>
      <c r="H12" s="88" t="s">
        <v>55</v>
      </c>
      <c r="I12" s="93" t="s">
        <v>60</v>
      </c>
      <c r="J12" s="93" t="s">
        <v>60</v>
      </c>
      <c r="K12" s="93" t="s">
        <v>60</v>
      </c>
      <c r="L12" s="88" t="s">
        <v>55</v>
      </c>
      <c r="M12" s="88" t="s">
        <v>55</v>
      </c>
      <c r="N12" s="93" t="s">
        <v>60</v>
      </c>
      <c r="O12" s="10" t="s">
        <v>218</v>
      </c>
      <c r="P12" s="10" cm="1">
        <f t="array" ref="P12">200 + SUM(_xlfn.XLOOKUP(F12:N12,tblPrices[Abbreviation],tblPrices[Cost per element],NA(),0,1))</f>
        <v>268</v>
      </c>
      <c r="Q12" s="126">
        <f>100 * SQRT(POWER(startX-tblS[[#This Row],[X-Coordinates]], 2) + POWER(startY - tblS[[#This Row],[Y-Coordinates]], 2)) + 15</f>
        <v>715</v>
      </c>
      <c r="R12" s="8"/>
      <c r="W12"/>
      <c r="X12"/>
      <c r="Y12"/>
      <c r="Z12"/>
      <c r="AA12"/>
      <c r="AB12">
        <f>COUNTIFS(tblS[[#This Row],[Color1]:[Color9]], "s")</f>
        <v>0</v>
      </c>
      <c r="AC12"/>
    </row>
    <row r="13" spans="2:29" s="7" customFormat="1" ht="20.100000000000001" customHeight="1">
      <c r="B13" s="10">
        <v>11</v>
      </c>
      <c r="C13" s="10" t="s">
        <v>239</v>
      </c>
      <c r="D13" s="10">
        <v>51</v>
      </c>
      <c r="E13" s="10">
        <v>16</v>
      </c>
      <c r="F13" s="92" t="s">
        <v>54</v>
      </c>
      <c r="G13" s="88" t="s">
        <v>55</v>
      </c>
      <c r="H13" s="89" t="s">
        <v>56</v>
      </c>
      <c r="I13" s="92" t="s">
        <v>54</v>
      </c>
      <c r="J13" s="88" t="s">
        <v>55</v>
      </c>
      <c r="K13" s="89" t="s">
        <v>56</v>
      </c>
      <c r="L13" s="92" t="s">
        <v>54</v>
      </c>
      <c r="M13" s="88" t="s">
        <v>55</v>
      </c>
      <c r="N13" s="89" t="s">
        <v>56</v>
      </c>
      <c r="O13" s="10" t="s">
        <v>188</v>
      </c>
      <c r="P13" s="10" cm="1">
        <f t="array" ref="P13">200 + SUM(_xlfn.XLOOKUP(F13:N13,tblPrices[Abbreviation],tblPrices[Cost per element],NA(),0,1))</f>
        <v>224</v>
      </c>
      <c r="Q13" s="126">
        <f>100 * SQRT(POWER(startX-tblS[[#This Row],[X-Coordinates]], 2) + POWER(startY - tblS[[#This Row],[Y-Coordinates]], 2)) + 15</f>
        <v>1155.175425099138</v>
      </c>
      <c r="R13" s="8"/>
      <c r="W13"/>
      <c r="X13"/>
      <c r="Y13"/>
      <c r="Z13"/>
      <c r="AA13"/>
      <c r="AB13">
        <f>COUNTIFS(tblS[[#This Row],[Color1]:[Color9]], "s")</f>
        <v>3</v>
      </c>
      <c r="AC13"/>
    </row>
    <row r="14" spans="2:29" s="7" customFormat="1" ht="20.100000000000001" customHeight="1">
      <c r="B14" s="10">
        <v>12</v>
      </c>
      <c r="C14" s="10" t="s">
        <v>240</v>
      </c>
      <c r="D14" s="10">
        <v>53</v>
      </c>
      <c r="E14" s="10">
        <v>19</v>
      </c>
      <c r="F14" s="92" t="s">
        <v>54</v>
      </c>
      <c r="G14" s="88" t="s">
        <v>55</v>
      </c>
      <c r="H14" s="88" t="s">
        <v>55</v>
      </c>
      <c r="I14" s="92" t="s">
        <v>54</v>
      </c>
      <c r="J14" s="92" t="s">
        <v>54</v>
      </c>
      <c r="K14" s="92" t="s">
        <v>54</v>
      </c>
      <c r="L14" s="88" t="s">
        <v>55</v>
      </c>
      <c r="M14" s="88" t="s">
        <v>55</v>
      </c>
      <c r="N14" s="92" t="s">
        <v>54</v>
      </c>
      <c r="O14" s="10" t="s">
        <v>241</v>
      </c>
      <c r="P14" s="10" cm="1">
        <f t="array" ref="P14">200 + SUM(_xlfn.XLOOKUP(F14:N14,tblPrices[Abbreviation],tblPrices[Cost per element],NA(),0,1))</f>
        <v>228</v>
      </c>
      <c r="Q14" s="126">
        <f>100 * SQRT(POWER(startX-tblS[[#This Row],[X-Coordinates]], 2) + POWER(startY - tblS[[#This Row],[Y-Coordinates]], 2)) + 15</f>
        <v>958.39811320566037</v>
      </c>
      <c r="R14" s="8"/>
      <c r="S14" s="7" t="str" cm="1">
        <f t="array" ref="S14:S95">_xlfn.UNIQUE(tblS[City])</f>
        <v>Vienna</v>
      </c>
      <c r="T14" s="7" cm="1">
        <f t="array" ref="T14:T95">LEN(_xlfn.ANCHORARRAY(S14))</f>
        <v>6</v>
      </c>
      <c r="V14" s="7">
        <f>MAX(_xlfn.ANCHORARRAY(T14))</f>
        <v>14</v>
      </c>
      <c r="W14"/>
      <c r="X14"/>
      <c r="Y14"/>
      <c r="Z14"/>
      <c r="AA14"/>
      <c r="AB14">
        <f>COUNTIFS(tblS[[#This Row],[Color1]:[Color9]], "s")</f>
        <v>0</v>
      </c>
      <c r="AC14"/>
    </row>
    <row r="15" spans="2:29" s="7" customFormat="1" ht="20.100000000000001" customHeight="1">
      <c r="B15" s="10">
        <v>13</v>
      </c>
      <c r="C15" s="10" t="s">
        <v>242</v>
      </c>
      <c r="D15" s="10">
        <v>51</v>
      </c>
      <c r="E15" s="10">
        <v>19</v>
      </c>
      <c r="F15" s="87" t="s">
        <v>57</v>
      </c>
      <c r="G15" s="88" t="s">
        <v>55</v>
      </c>
      <c r="H15" s="87" t="s">
        <v>57</v>
      </c>
      <c r="I15" s="87" t="s">
        <v>57</v>
      </c>
      <c r="J15" s="88" t="s">
        <v>55</v>
      </c>
      <c r="K15" s="87" t="s">
        <v>57</v>
      </c>
      <c r="L15" s="87" t="s">
        <v>57</v>
      </c>
      <c r="M15" s="88" t="s">
        <v>55</v>
      </c>
      <c r="N15" s="87" t="s">
        <v>57</v>
      </c>
      <c r="O15" s="10" t="s">
        <v>97</v>
      </c>
      <c r="P15" s="10" cm="1">
        <f t="array" ref="P15">200 + SUM(_xlfn.XLOOKUP(F15:N15,tblPrices[Abbreviation],tblPrices[Cost per element],NA(),0,1))</f>
        <v>230</v>
      </c>
      <c r="Q15" s="126">
        <f>100 * SQRT(POWER(startX-tblS[[#This Row],[X-Coordinates]], 2) + POWER(startY - tblS[[#This Row],[Y-Coordinates]], 2)) + 15</f>
        <v>869.40037453175307</v>
      </c>
      <c r="R15" s="8"/>
      <c r="S15" s="7" t="str">
        <v>Graz</v>
      </c>
      <c r="T15" s="7">
        <v>4</v>
      </c>
      <c r="V15" s="7" t="str" cm="1">
        <f t="array" ref="V15">_xlfn.XLOOKUP(V14,_xlfn.ANCHORARRAY($T$14),_xlfn.ANCHORARRAY($S$14),, 0, 1)</f>
        <v>Kaiserslautern</v>
      </c>
      <c r="W15"/>
      <c r="X15"/>
      <c r="Y15"/>
      <c r="Z15"/>
      <c r="AA15"/>
      <c r="AB15">
        <f>COUNTIFS(tblS[[#This Row],[Color1]:[Color9]], "s")</f>
        <v>0</v>
      </c>
      <c r="AC15"/>
    </row>
    <row r="16" spans="2:29" s="7" customFormat="1" ht="20.100000000000001" customHeight="1">
      <c r="B16" s="10">
        <v>14</v>
      </c>
      <c r="C16" s="10" t="s">
        <v>243</v>
      </c>
      <c r="D16" s="10">
        <v>51</v>
      </c>
      <c r="E16" s="10">
        <v>14</v>
      </c>
      <c r="F16" s="93" t="s">
        <v>60</v>
      </c>
      <c r="G16" s="93" t="s">
        <v>60</v>
      </c>
      <c r="H16" s="88" t="s">
        <v>55</v>
      </c>
      <c r="I16" s="88" t="s">
        <v>55</v>
      </c>
      <c r="J16" s="93" t="s">
        <v>60</v>
      </c>
      <c r="K16" s="88" t="s">
        <v>55</v>
      </c>
      <c r="L16" s="88" t="s">
        <v>55</v>
      </c>
      <c r="M16" s="93" t="s">
        <v>60</v>
      </c>
      <c r="N16" s="93" t="s">
        <v>60</v>
      </c>
      <c r="O16" s="10" t="s">
        <v>95</v>
      </c>
      <c r="P16" s="10" cm="1">
        <f t="array" ref="P16">200 + SUM(_xlfn.XLOOKUP(F16:N16,tblPrices[Abbreviation],tblPrices[Cost per element],NA(),0,1))</f>
        <v>268</v>
      </c>
      <c r="Q16" s="126">
        <f>100 * SQRT(POWER(startX-tblS[[#This Row],[X-Coordinates]], 2) + POWER(startY - tblS[[#This Row],[Y-Coordinates]], 2)) + 15</f>
        <v>1349.1664064126335</v>
      </c>
      <c r="R16" s="8"/>
      <c r="S16" s="7" t="str">
        <v>Hamburg</v>
      </c>
      <c r="T16" s="7">
        <v>7</v>
      </c>
      <c r="W16"/>
      <c r="X16"/>
      <c r="Y16"/>
      <c r="Z16"/>
      <c r="AA16"/>
      <c r="AB16">
        <f>COUNTIFS(tblS[[#This Row],[Color1]:[Color9]], "s")</f>
        <v>0</v>
      </c>
      <c r="AC16"/>
    </row>
    <row r="17" spans="2:29" s="7" customFormat="1" ht="20.100000000000001" customHeight="1">
      <c r="B17" s="10">
        <v>15</v>
      </c>
      <c r="C17" s="10" t="s">
        <v>244</v>
      </c>
      <c r="D17" s="10">
        <v>52</v>
      </c>
      <c r="E17" s="10">
        <v>20</v>
      </c>
      <c r="F17" s="89" t="s">
        <v>56</v>
      </c>
      <c r="G17" s="88" t="s">
        <v>55</v>
      </c>
      <c r="H17" s="92" t="s">
        <v>54</v>
      </c>
      <c r="I17" s="89" t="s">
        <v>56</v>
      </c>
      <c r="J17" s="88" t="s">
        <v>55</v>
      </c>
      <c r="K17" s="92" t="s">
        <v>54</v>
      </c>
      <c r="L17" s="89" t="s">
        <v>56</v>
      </c>
      <c r="M17" s="88" t="s">
        <v>55</v>
      </c>
      <c r="N17" s="92" t="s">
        <v>54</v>
      </c>
      <c r="O17" s="10" t="s">
        <v>245</v>
      </c>
      <c r="P17" s="10" cm="1">
        <f t="array" ref="P17">200 + SUM(_xlfn.XLOOKUP(F17:N17,tblPrices[Abbreviation],tblPrices[Cost per element],NA(),0,1))</f>
        <v>224</v>
      </c>
      <c r="Q17" s="126">
        <f>100 * SQRT(POWER(startX-tblS[[#This Row],[X-Coordinates]], 2) + POWER(startY - tblS[[#This Row],[Y-Coordinates]], 2)) + 15</f>
        <v>821.22577482985491</v>
      </c>
      <c r="R17" s="8"/>
      <c r="S17" s="7" t="str">
        <v>Munich</v>
      </c>
      <c r="T17" s="7">
        <v>6</v>
      </c>
      <c r="W17"/>
      <c r="X17"/>
      <c r="Y17"/>
      <c r="Z17"/>
      <c r="AA17"/>
      <c r="AB17">
        <f>COUNTIFS(tblS[[#This Row],[Color1]:[Color9]], "s")</f>
        <v>3</v>
      </c>
      <c r="AC17"/>
    </row>
    <row r="18" spans="2:29" s="7" customFormat="1" ht="20.100000000000001" customHeight="1">
      <c r="B18" s="10">
        <v>16</v>
      </c>
      <c r="C18" s="10" t="s">
        <v>246</v>
      </c>
      <c r="D18" s="10">
        <v>52</v>
      </c>
      <c r="E18" s="10">
        <v>22</v>
      </c>
      <c r="F18" s="87" t="s">
        <v>57</v>
      </c>
      <c r="G18" s="87" t="s">
        <v>57</v>
      </c>
      <c r="H18" s="88" t="s">
        <v>55</v>
      </c>
      <c r="I18" s="88" t="s">
        <v>55</v>
      </c>
      <c r="J18" s="87" t="s">
        <v>57</v>
      </c>
      <c r="K18" s="88" t="s">
        <v>55</v>
      </c>
      <c r="L18" s="88" t="s">
        <v>55</v>
      </c>
      <c r="M18" s="87" t="s">
        <v>57</v>
      </c>
      <c r="N18" s="87" t="s">
        <v>57</v>
      </c>
      <c r="O18" s="10" t="s">
        <v>157</v>
      </c>
      <c r="P18" s="10" cm="1">
        <f t="array" ref="P18">200 + SUM(_xlfn.XLOOKUP(F18:N18,tblPrices[Abbreviation],tblPrices[Cost per element],NA(),0,1))</f>
        <v>228</v>
      </c>
      <c r="Q18" s="126">
        <f>100 * SQRT(POWER(startX-tblS[[#This Row],[X-Coordinates]], 2) + POWER(startY - tblS[[#This Row],[Y-Coordinates]], 2)) + 15</f>
        <v>655.31242374328485</v>
      </c>
      <c r="R18" s="8"/>
      <c r="S18" s="7" t="str">
        <v>Frankfurt</v>
      </c>
      <c r="T18" s="7">
        <v>9</v>
      </c>
      <c r="W18"/>
      <c r="X18"/>
      <c r="Y18"/>
      <c r="Z18"/>
      <c r="AA18"/>
      <c r="AB18">
        <f>COUNTIFS(tblS[[#This Row],[Color1]:[Color9]], "s")</f>
        <v>0</v>
      </c>
      <c r="AC18"/>
    </row>
    <row r="19" spans="2:29" s="7" customFormat="1" ht="20.100000000000001" customHeight="1">
      <c r="B19" s="10">
        <v>17</v>
      </c>
      <c r="C19" s="10" t="s">
        <v>247</v>
      </c>
      <c r="D19" s="10">
        <v>49</v>
      </c>
      <c r="E19" s="10">
        <v>23</v>
      </c>
      <c r="F19" s="93" t="s">
        <v>60</v>
      </c>
      <c r="G19" s="93" t="s">
        <v>60</v>
      </c>
      <c r="H19" s="89" t="s">
        <v>56</v>
      </c>
      <c r="I19" s="89" t="s">
        <v>56</v>
      </c>
      <c r="J19" s="93" t="s">
        <v>60</v>
      </c>
      <c r="K19" s="89" t="s">
        <v>56</v>
      </c>
      <c r="L19" s="89" t="s">
        <v>56</v>
      </c>
      <c r="M19" s="93" t="s">
        <v>60</v>
      </c>
      <c r="N19" s="93" t="s">
        <v>60</v>
      </c>
      <c r="O19" s="10" t="s">
        <v>161</v>
      </c>
      <c r="P19" s="10" cm="1">
        <f t="array" ref="P19">200 + SUM(_xlfn.XLOOKUP(F19:N19,tblPrices[Abbreviation],tblPrices[Cost per element],NA(),0,1))</f>
        <v>268</v>
      </c>
      <c r="Q19" s="126">
        <f>100 * SQRT(POWER(startX-tblS[[#This Row],[X-Coordinates]], 2) + POWER(startY - tblS[[#This Row],[Y-Coordinates]], 2)) + 15</f>
        <v>427.31056256176606</v>
      </c>
      <c r="R19" s="8"/>
      <c r="S19" s="7" t="str">
        <v>Freiburg</v>
      </c>
      <c r="T19" s="7">
        <v>8</v>
      </c>
      <c r="W19"/>
      <c r="X19"/>
      <c r="Y19"/>
      <c r="Z19"/>
      <c r="AA19"/>
      <c r="AB19">
        <f>COUNTIFS(tblS[[#This Row],[Color1]:[Color9]], "s")</f>
        <v>4</v>
      </c>
      <c r="AC19"/>
    </row>
    <row r="20" spans="2:29" s="7" customFormat="1" ht="20.100000000000001" customHeight="1">
      <c r="B20" s="10">
        <v>18</v>
      </c>
      <c r="C20" s="10" t="s">
        <v>248</v>
      </c>
      <c r="D20" s="10">
        <v>50</v>
      </c>
      <c r="E20" s="10">
        <v>17</v>
      </c>
      <c r="F20" s="93" t="s">
        <v>60</v>
      </c>
      <c r="G20" s="88" t="s">
        <v>55</v>
      </c>
      <c r="H20" s="93" t="s">
        <v>60</v>
      </c>
      <c r="I20" s="88" t="s">
        <v>55</v>
      </c>
      <c r="J20" s="88" t="s">
        <v>55</v>
      </c>
      <c r="K20" s="88" t="s">
        <v>55</v>
      </c>
      <c r="L20" s="93" t="s">
        <v>60</v>
      </c>
      <c r="M20" s="88" t="s">
        <v>55</v>
      </c>
      <c r="N20" s="93" t="s">
        <v>60</v>
      </c>
      <c r="O20" s="10" t="s">
        <v>179</v>
      </c>
      <c r="P20" s="10" cm="1">
        <f t="array" ref="P20">200 + SUM(_xlfn.XLOOKUP(F20:N20,tblPrices[Abbreviation],tblPrices[Cost per element],NA(),0,1))</f>
        <v>258</v>
      </c>
      <c r="Q20" s="126">
        <f>100 * SQRT(POWER(startX-tblS[[#This Row],[X-Coordinates]], 2) + POWER(startY - tblS[[#This Row],[Y-Coordinates]], 2)) + 15</f>
        <v>1034.8039027185569</v>
      </c>
      <c r="R20" s="8"/>
      <c r="S20" s="7" t="str">
        <v>Berlin</v>
      </c>
      <c r="T20" s="7">
        <v>6</v>
      </c>
      <c r="W20"/>
      <c r="X20"/>
      <c r="Y20"/>
      <c r="Z20"/>
      <c r="AA20"/>
      <c r="AB20">
        <f>COUNTIFS(tblS[[#This Row],[Color1]:[Color9]], "s")</f>
        <v>0</v>
      </c>
      <c r="AC20"/>
    </row>
    <row r="21" spans="2:29" s="7" customFormat="1" ht="20.100000000000001" customHeight="1">
      <c r="B21" s="10">
        <v>19</v>
      </c>
      <c r="C21" s="10" t="s">
        <v>249</v>
      </c>
      <c r="D21" s="10">
        <v>49</v>
      </c>
      <c r="E21" s="10">
        <v>17</v>
      </c>
      <c r="F21" s="88" t="s">
        <v>55</v>
      </c>
      <c r="G21" s="88" t="s">
        <v>55</v>
      </c>
      <c r="H21" s="93" t="s">
        <v>60</v>
      </c>
      <c r="I21" s="93" t="s">
        <v>60</v>
      </c>
      <c r="J21" s="88" t="s">
        <v>55</v>
      </c>
      <c r="K21" s="93" t="s">
        <v>60</v>
      </c>
      <c r="L21" s="93" t="s">
        <v>60</v>
      </c>
      <c r="M21" s="88" t="s">
        <v>55</v>
      </c>
      <c r="N21" s="88" t="s">
        <v>55</v>
      </c>
      <c r="O21" s="10" t="s">
        <v>250</v>
      </c>
      <c r="P21" s="10" cm="1">
        <f t="array" ref="P21">200 + SUM(_xlfn.XLOOKUP(F21:N21,tblPrices[Abbreviation],tblPrices[Cost per element],NA(),0,1))</f>
        <v>258</v>
      </c>
      <c r="Q21" s="126">
        <f>100 * SQRT(POWER(startX-tblS[[#This Row],[X-Coordinates]], 2) + POWER(startY - tblS[[#This Row],[Y-Coordinates]], 2)) + 15</f>
        <v>1019.987562112089</v>
      </c>
      <c r="R21" s="8"/>
      <c r="S21" s="7" t="str">
        <v>Stuttgart</v>
      </c>
      <c r="T21" s="7">
        <v>9</v>
      </c>
      <c r="W21"/>
      <c r="X21"/>
      <c r="Y21"/>
      <c r="Z21"/>
      <c r="AA21"/>
      <c r="AB21">
        <f>COUNTIFS(tblS[[#This Row],[Color1]:[Color9]], "s")</f>
        <v>0</v>
      </c>
      <c r="AC21"/>
    </row>
    <row r="22" spans="2:29" s="7" customFormat="1" ht="20.100000000000001" customHeight="1">
      <c r="B22" s="10">
        <v>20</v>
      </c>
      <c r="C22" s="10" t="s">
        <v>251</v>
      </c>
      <c r="D22" s="10">
        <v>54</v>
      </c>
      <c r="E22" s="10">
        <v>23</v>
      </c>
      <c r="F22" s="87" t="s">
        <v>57</v>
      </c>
      <c r="G22" s="87" t="s">
        <v>57</v>
      </c>
      <c r="H22" s="88" t="s">
        <v>55</v>
      </c>
      <c r="I22" s="93" t="s">
        <v>60</v>
      </c>
      <c r="J22" s="88" t="s">
        <v>55</v>
      </c>
      <c r="K22" s="93" t="s">
        <v>60</v>
      </c>
      <c r="L22" s="88" t="s">
        <v>55</v>
      </c>
      <c r="M22" s="87" t="s">
        <v>57</v>
      </c>
      <c r="N22" s="87" t="s">
        <v>57</v>
      </c>
      <c r="O22" s="10" t="s">
        <v>109</v>
      </c>
      <c r="P22" s="10" cm="1">
        <f t="array" ref="P22">200 + SUM(_xlfn.XLOOKUP(F22:N22,tblPrices[Abbreviation],tblPrices[Cost per element],NA(),0,1))</f>
        <v>246</v>
      </c>
      <c r="Q22" s="126">
        <f>100 * SQRT(POWER(startX-tblS[[#This Row],[X-Coordinates]], 2) + POWER(startY - tblS[[#This Row],[Y-Coordinates]], 2)) + 15</f>
        <v>736.11025509279784</v>
      </c>
      <c r="R22" s="8"/>
      <c r="S22" s="7" t="str">
        <v>Gladbach</v>
      </c>
      <c r="T22" s="7">
        <v>8</v>
      </c>
      <c r="W22"/>
      <c r="X22"/>
      <c r="Y22"/>
      <c r="Z22"/>
      <c r="AA22"/>
      <c r="AB22">
        <f>COUNTIFS(tblS[[#This Row],[Color1]:[Color9]], "s")</f>
        <v>0</v>
      </c>
      <c r="AC22"/>
    </row>
    <row r="23" spans="2:29" s="7" customFormat="1" ht="20.100000000000001" customHeight="1">
      <c r="B23" s="10">
        <v>21</v>
      </c>
      <c r="C23" s="10" t="s">
        <v>252</v>
      </c>
      <c r="D23" s="10">
        <v>51</v>
      </c>
      <c r="E23" s="10">
        <v>23</v>
      </c>
      <c r="F23" s="93" t="s">
        <v>60</v>
      </c>
      <c r="G23" s="93" t="s">
        <v>60</v>
      </c>
      <c r="H23" s="93" t="s">
        <v>60</v>
      </c>
      <c r="I23" s="88" t="s">
        <v>55</v>
      </c>
      <c r="J23" s="93" t="s">
        <v>60</v>
      </c>
      <c r="K23" s="93" t="s">
        <v>60</v>
      </c>
      <c r="L23" s="88" t="s">
        <v>55</v>
      </c>
      <c r="M23" s="88" t="s">
        <v>55</v>
      </c>
      <c r="N23" s="93" t="s">
        <v>60</v>
      </c>
      <c r="O23" s="10" t="s">
        <v>113</v>
      </c>
      <c r="P23" s="10" cm="1">
        <f t="array" ref="P23">200 + SUM(_xlfn.XLOOKUP(F23:N23,tblPrices[Abbreviation],tblPrices[Cost per element],NA(),0,1))</f>
        <v>278</v>
      </c>
      <c r="Q23" s="126">
        <f>100 * SQRT(POWER(startX-tblS[[#This Row],[X-Coordinates]], 2) + POWER(startY - tblS[[#This Row],[Y-Coordinates]], 2)) + 15</f>
        <v>515</v>
      </c>
      <c r="R23" s="8"/>
      <c r="S23" s="7" t="str">
        <v>Bremen</v>
      </c>
      <c r="T23" s="7">
        <v>6</v>
      </c>
      <c r="W23"/>
      <c r="X23"/>
      <c r="Y23"/>
      <c r="Z23"/>
      <c r="AA23"/>
      <c r="AB23">
        <f>COUNTIFS(tblS[[#This Row],[Color1]:[Color9]], "s")</f>
        <v>0</v>
      </c>
      <c r="AC23"/>
    </row>
    <row r="24" spans="2:29" s="7" customFormat="1" ht="20.100000000000001" customHeight="1">
      <c r="B24" s="10">
        <v>22</v>
      </c>
      <c r="C24" s="10" t="s">
        <v>253</v>
      </c>
      <c r="D24" s="10">
        <v>52</v>
      </c>
      <c r="E24" s="10">
        <v>21</v>
      </c>
      <c r="F24" s="87" t="s">
        <v>57</v>
      </c>
      <c r="G24" s="87" t="s">
        <v>57</v>
      </c>
      <c r="H24" s="87" t="s">
        <v>57</v>
      </c>
      <c r="I24" s="90" t="s">
        <v>58</v>
      </c>
      <c r="J24" s="90" t="s">
        <v>58</v>
      </c>
      <c r="K24" s="90" t="s">
        <v>58</v>
      </c>
      <c r="L24" s="87" t="s">
        <v>57</v>
      </c>
      <c r="M24" s="87" t="s">
        <v>57</v>
      </c>
      <c r="N24" s="87" t="s">
        <v>57</v>
      </c>
      <c r="O24" s="10" t="s">
        <v>254</v>
      </c>
      <c r="P24" s="10" cm="1">
        <f t="array" ref="P24">200 + SUM(_xlfn.XLOOKUP(F24:N24,tblPrices[Abbreviation],tblPrices[Cost per element],NA(),0,1))</f>
        <v>251</v>
      </c>
      <c r="Q24" s="126">
        <f>100 * SQRT(POWER(startX-tblS[[#This Row],[X-Coordinates]], 2) + POWER(startY - tblS[[#This Row],[Y-Coordinates]], 2)) + 15</f>
        <v>736.11025509279784</v>
      </c>
      <c r="R24" s="8"/>
      <c r="S24" s="7" t="str">
        <v>Gelsenkirchen</v>
      </c>
      <c r="T24" s="7">
        <v>13</v>
      </c>
      <c r="W24"/>
      <c r="X24"/>
      <c r="Y24"/>
      <c r="Z24"/>
      <c r="AA24"/>
      <c r="AB24">
        <f>COUNTIFS(tblS[[#This Row],[Color1]:[Color9]], "s")</f>
        <v>0</v>
      </c>
      <c r="AC24"/>
    </row>
    <row r="25" spans="2:29" s="7" customFormat="1" ht="20.100000000000001" customHeight="1">
      <c r="B25" s="10">
        <v>23</v>
      </c>
      <c r="C25" s="10" t="s">
        <v>255</v>
      </c>
      <c r="D25" s="10">
        <v>47</v>
      </c>
      <c r="E25" s="10">
        <v>20</v>
      </c>
      <c r="F25" s="92" t="s">
        <v>54</v>
      </c>
      <c r="G25" s="88" t="s">
        <v>55</v>
      </c>
      <c r="H25" s="92" t="s">
        <v>54</v>
      </c>
      <c r="I25" s="88" t="s">
        <v>55</v>
      </c>
      <c r="J25" s="92" t="s">
        <v>54</v>
      </c>
      <c r="K25" s="88" t="s">
        <v>55</v>
      </c>
      <c r="L25" s="92" t="s">
        <v>54</v>
      </c>
      <c r="M25" s="88" t="s">
        <v>55</v>
      </c>
      <c r="N25" s="92" t="s">
        <v>54</v>
      </c>
      <c r="O25" s="10" t="s">
        <v>256</v>
      </c>
      <c r="P25" s="10" cm="1">
        <f t="array" ref="P25">200 + SUM(_xlfn.XLOOKUP(F25:N25,tblPrices[Abbreviation],tblPrices[Cost per element],NA(),0,1))</f>
        <v>228</v>
      </c>
      <c r="Q25" s="126">
        <f>100 * SQRT(POWER(startX-tblS[[#This Row],[X-Coordinates]], 2) + POWER(startY - tblS[[#This Row],[Y-Coordinates]], 2)) + 15</f>
        <v>722.10678118654755</v>
      </c>
      <c r="R25" s="8"/>
      <c r="S25" s="7" t="str">
        <v>Dusseldorf</v>
      </c>
      <c r="T25" s="7">
        <v>10</v>
      </c>
      <c r="W25"/>
      <c r="X25"/>
      <c r="Y25"/>
      <c r="Z25"/>
      <c r="AA25"/>
      <c r="AB25">
        <f>COUNTIFS(tblS[[#This Row],[Color1]:[Color9]], "s")</f>
        <v>0</v>
      </c>
      <c r="AC25"/>
    </row>
    <row r="26" spans="2:29" s="7" customFormat="1" ht="20.100000000000001" customHeight="1">
      <c r="B26" s="10">
        <v>24</v>
      </c>
      <c r="C26" s="10" t="s">
        <v>257</v>
      </c>
      <c r="D26" s="10">
        <v>47</v>
      </c>
      <c r="E26" s="10">
        <v>18</v>
      </c>
      <c r="F26" s="93" t="s">
        <v>60</v>
      </c>
      <c r="G26" s="93" t="s">
        <v>60</v>
      </c>
      <c r="H26" s="93" t="s">
        <v>60</v>
      </c>
      <c r="I26" s="87" t="s">
        <v>57</v>
      </c>
      <c r="J26" s="87" t="s">
        <v>57</v>
      </c>
      <c r="K26" s="87" t="s">
        <v>57</v>
      </c>
      <c r="L26" s="93" t="s">
        <v>60</v>
      </c>
      <c r="M26" s="93" t="s">
        <v>60</v>
      </c>
      <c r="N26" s="93" t="s">
        <v>60</v>
      </c>
      <c r="O26" s="10" t="s">
        <v>258</v>
      </c>
      <c r="P26" s="10" cm="1">
        <f t="array" ref="P26">200 + SUM(_xlfn.XLOOKUP(F26:N26,tblPrices[Abbreviation],tblPrices[Cost per element],NA(),0,1))</f>
        <v>284</v>
      </c>
      <c r="Q26" s="126">
        <f>100 * SQRT(POWER(startX-tblS[[#This Row],[X-Coordinates]], 2) + POWER(startY - tblS[[#This Row],[Y-Coordinates]], 2)) + 15</f>
        <v>920.5385138137417</v>
      </c>
      <c r="R26" s="8"/>
      <c r="S26" s="7" t="str">
        <v>Hannover</v>
      </c>
      <c r="T26" s="7">
        <v>8</v>
      </c>
      <c r="W26"/>
      <c r="X26"/>
      <c r="Y26"/>
      <c r="Z26"/>
      <c r="AA26"/>
      <c r="AB26">
        <f>COUNTIFS(tblS[[#This Row],[Color1]:[Color9]], "s")</f>
        <v>0</v>
      </c>
      <c r="AC26"/>
    </row>
    <row r="27" spans="2:29" s="7" customFormat="1" ht="20.100000000000001" customHeight="1">
      <c r="B27" s="10">
        <v>25</v>
      </c>
      <c r="C27" s="10" t="s">
        <v>259</v>
      </c>
      <c r="D27" s="10">
        <v>46</v>
      </c>
      <c r="E27" s="10">
        <v>18</v>
      </c>
      <c r="F27" s="90" t="s">
        <v>58</v>
      </c>
      <c r="G27" s="90" t="s">
        <v>58</v>
      </c>
      <c r="H27" s="90" t="s">
        <v>58</v>
      </c>
      <c r="I27" s="89" t="s">
        <v>56</v>
      </c>
      <c r="J27" s="89" t="s">
        <v>56</v>
      </c>
      <c r="K27" s="89" t="s">
        <v>56</v>
      </c>
      <c r="L27" s="90" t="s">
        <v>58</v>
      </c>
      <c r="M27" s="90" t="s">
        <v>58</v>
      </c>
      <c r="N27" s="90" t="s">
        <v>58</v>
      </c>
      <c r="O27" s="10" t="s">
        <v>260</v>
      </c>
      <c r="P27" s="10" cm="1">
        <f t="array" ref="P27">200 + SUM(_xlfn.XLOOKUP(F27:N27,tblPrices[Abbreviation],tblPrices[Cost per element],NA(),0,1))</f>
        <v>260</v>
      </c>
      <c r="Q27" s="126">
        <f>100 * SQRT(POWER(startX-tblS[[#This Row],[X-Coordinates]], 2) + POWER(startY - tblS[[#This Row],[Y-Coordinates]], 2)) + 15</f>
        <v>936.95444572928875</v>
      </c>
      <c r="R27" s="8"/>
      <c r="S27" s="7" t="str">
        <v>Magdeburg</v>
      </c>
      <c r="T27" s="7">
        <v>9</v>
      </c>
      <c r="W27"/>
      <c r="X27"/>
      <c r="Y27"/>
      <c r="Z27"/>
      <c r="AA27"/>
      <c r="AB27">
        <f>COUNTIFS(tblS[[#This Row],[Color1]:[Color9]], "s")</f>
        <v>3</v>
      </c>
      <c r="AC27"/>
    </row>
    <row r="28" spans="2:29" s="7" customFormat="1" ht="20.100000000000001" customHeight="1">
      <c r="B28" s="10">
        <v>26</v>
      </c>
      <c r="C28" s="10" t="s">
        <v>261</v>
      </c>
      <c r="D28" s="10">
        <v>47</v>
      </c>
      <c r="E28" s="10">
        <v>17</v>
      </c>
      <c r="F28" s="87" t="s">
        <v>57</v>
      </c>
      <c r="G28" s="88" t="s">
        <v>55</v>
      </c>
      <c r="H28" s="87" t="s">
        <v>57</v>
      </c>
      <c r="I28" s="87" t="s">
        <v>57</v>
      </c>
      <c r="J28" s="87" t="s">
        <v>57</v>
      </c>
      <c r="K28" s="87" t="s">
        <v>57</v>
      </c>
      <c r="L28" s="87" t="s">
        <v>57</v>
      </c>
      <c r="M28" s="88" t="s">
        <v>55</v>
      </c>
      <c r="N28" s="87" t="s">
        <v>57</v>
      </c>
      <c r="O28" s="10" t="s">
        <v>262</v>
      </c>
      <c r="P28" s="10" cm="1">
        <f t="array" ref="P28">200 + SUM(_xlfn.XLOOKUP(F28:N28,tblPrices[Abbreviation],tblPrices[Cost per element],NA(),0,1))</f>
        <v>232</v>
      </c>
      <c r="Q28" s="126">
        <f>100 * SQRT(POWER(startX-tblS[[#This Row],[X-Coordinates]], 2) + POWER(startY - tblS[[#This Row],[Y-Coordinates]], 2)) + 15</f>
        <v>1019.987562112089</v>
      </c>
      <c r="R28" s="8"/>
      <c r="S28" s="7" t="str">
        <v>Nueremberg</v>
      </c>
      <c r="T28" s="7">
        <v>10</v>
      </c>
      <c r="W28"/>
      <c r="X28"/>
      <c r="Y28"/>
      <c r="Z28"/>
      <c r="AA28"/>
      <c r="AB28">
        <f>COUNTIFS(tblS[[#This Row],[Color1]:[Color9]], "s")</f>
        <v>0</v>
      </c>
      <c r="AC28"/>
    </row>
    <row r="29" spans="2:29" s="7" customFormat="1" ht="20.100000000000001" customHeight="1">
      <c r="B29" s="10">
        <v>27</v>
      </c>
      <c r="C29" s="10" t="s">
        <v>263</v>
      </c>
      <c r="D29" s="10">
        <v>47</v>
      </c>
      <c r="E29" s="10">
        <v>19</v>
      </c>
      <c r="F29" s="88" t="s">
        <v>55</v>
      </c>
      <c r="G29" s="88" t="s">
        <v>55</v>
      </c>
      <c r="H29" s="87" t="s">
        <v>57</v>
      </c>
      <c r="I29" s="87" t="s">
        <v>57</v>
      </c>
      <c r="J29" s="87" t="s">
        <v>57</v>
      </c>
      <c r="K29" s="87" t="s">
        <v>57</v>
      </c>
      <c r="L29" s="87" t="s">
        <v>57</v>
      </c>
      <c r="M29" s="88" t="s">
        <v>55</v>
      </c>
      <c r="N29" s="88" t="s">
        <v>55</v>
      </c>
      <c r="O29" s="10" t="s">
        <v>264</v>
      </c>
      <c r="P29" s="10" cm="1">
        <f t="array" ref="P29">200 + SUM(_xlfn.XLOOKUP(F29:N29,tblPrices[Abbreviation],tblPrices[Cost per element],NA(),0,1))</f>
        <v>228</v>
      </c>
      <c r="Q29" s="126">
        <f>100 * SQRT(POWER(startX-tblS[[#This Row],[X-Coordinates]], 2) + POWER(startY - tblS[[#This Row],[Y-Coordinates]], 2)) + 15</f>
        <v>821.22577482985491</v>
      </c>
      <c r="R29" s="8"/>
      <c r="S29" s="7" t="str">
        <v>Cologne</v>
      </c>
      <c r="T29" s="7">
        <v>7</v>
      </c>
      <c r="W29"/>
      <c r="X29"/>
      <c r="Y29"/>
      <c r="Z29"/>
      <c r="AA29"/>
      <c r="AB29">
        <f>COUNTIFS(tblS[[#This Row],[Color1]:[Color9]], "s")</f>
        <v>0</v>
      </c>
      <c r="AC29"/>
    </row>
    <row r="30" spans="2:29" s="7" customFormat="1" ht="20.100000000000001" customHeight="1">
      <c r="B30" s="10">
        <v>28</v>
      </c>
      <c r="C30" s="10" t="s">
        <v>265</v>
      </c>
      <c r="D30" s="10">
        <v>43</v>
      </c>
      <c r="E30" s="10">
        <v>16</v>
      </c>
      <c r="F30" s="88" t="s">
        <v>55</v>
      </c>
      <c r="G30" s="90" t="s">
        <v>58</v>
      </c>
      <c r="H30" s="87" t="s">
        <v>57</v>
      </c>
      <c r="I30" s="88" t="s">
        <v>55</v>
      </c>
      <c r="J30" s="88" t="s">
        <v>55</v>
      </c>
      <c r="K30" s="88" t="s">
        <v>55</v>
      </c>
      <c r="L30" s="87" t="s">
        <v>57</v>
      </c>
      <c r="M30" s="90" t="s">
        <v>58</v>
      </c>
      <c r="N30" s="88" t="s">
        <v>55</v>
      </c>
      <c r="O30" s="10" t="s">
        <v>266</v>
      </c>
      <c r="P30" s="10" cm="1">
        <f t="array" ref="P30">200 + SUM(_xlfn.XLOOKUP(F30:N30,tblPrices[Abbreviation],tblPrices[Cost per element],NA(),0,1))</f>
        <v>236</v>
      </c>
      <c r="Q30" s="126">
        <f>100 * SQRT(POWER(startX-tblS[[#This Row],[X-Coordinates]], 2) + POWER(startY - tblS[[#This Row],[Y-Coordinates]], 2)) + 15</f>
        <v>1223.3045973594571</v>
      </c>
      <c r="R30" s="8"/>
      <c r="S30" s="7" t="str">
        <v>Kaiserslautern</v>
      </c>
      <c r="T30" s="7">
        <v>14</v>
      </c>
      <c r="W30"/>
      <c r="X30"/>
      <c r="Y30"/>
      <c r="Z30"/>
      <c r="AA30"/>
      <c r="AB30">
        <f>COUNTIFS(tblS[[#This Row],[Color1]:[Color9]], "s")</f>
        <v>0</v>
      </c>
      <c r="AC30"/>
    </row>
    <row r="31" spans="2:29" s="7" customFormat="1" ht="20.100000000000001" customHeight="1">
      <c r="B31" s="10">
        <v>29</v>
      </c>
      <c r="C31" s="10" t="s">
        <v>267</v>
      </c>
      <c r="D31" s="10">
        <v>45</v>
      </c>
      <c r="E31" s="10">
        <v>16</v>
      </c>
      <c r="F31" s="93" t="s">
        <v>60</v>
      </c>
      <c r="G31" s="88" t="s">
        <v>55</v>
      </c>
      <c r="H31" s="87" t="s">
        <v>57</v>
      </c>
      <c r="I31" s="87" t="s">
        <v>57</v>
      </c>
      <c r="J31" s="87" t="s">
        <v>57</v>
      </c>
      <c r="K31" s="87" t="s">
        <v>57</v>
      </c>
      <c r="L31" s="87" t="s">
        <v>57</v>
      </c>
      <c r="M31" s="88" t="s">
        <v>55</v>
      </c>
      <c r="N31" s="93" t="s">
        <v>60</v>
      </c>
      <c r="O31" s="10" t="s">
        <v>100</v>
      </c>
      <c r="P31" s="10" cm="1">
        <f t="array" ref="P31">200 + SUM(_xlfn.XLOOKUP(F31:N31,tblPrices[Abbreviation],tblPrices[Cost per element],NA(),0,1))</f>
        <v>248</v>
      </c>
      <c r="Q31" s="126">
        <f>100 * SQRT(POWER(startX-tblS[[#This Row],[X-Coordinates]], 2) + POWER(startY - tblS[[#This Row],[Y-Coordinates]], 2)) + 15</f>
        <v>1155.175425099138</v>
      </c>
      <c r="R31" s="8"/>
      <c r="S31" s="7" t="str">
        <v>Rostock</v>
      </c>
      <c r="T31" s="7">
        <v>7</v>
      </c>
      <c r="W31"/>
      <c r="X31"/>
      <c r="Y31"/>
      <c r="Z31"/>
      <c r="AA31"/>
      <c r="AB31">
        <f>COUNTIFS(tblS[[#This Row],[Color1]:[Color9]], "s")</f>
        <v>0</v>
      </c>
      <c r="AC31"/>
    </row>
    <row r="32" spans="2:29" s="7" customFormat="1" ht="20.100000000000001" customHeight="1">
      <c r="B32" s="10">
        <v>30</v>
      </c>
      <c r="C32" s="10" t="s">
        <v>268</v>
      </c>
      <c r="D32" s="10">
        <v>43</v>
      </c>
      <c r="E32" s="10">
        <v>18</v>
      </c>
      <c r="F32" s="89" t="s">
        <v>56</v>
      </c>
      <c r="G32" s="93" t="s">
        <v>60</v>
      </c>
      <c r="H32" s="89" t="s">
        <v>56</v>
      </c>
      <c r="I32" s="93" t="s">
        <v>60</v>
      </c>
      <c r="J32" s="89" t="s">
        <v>56</v>
      </c>
      <c r="K32" s="93" t="s">
        <v>60</v>
      </c>
      <c r="L32" s="89" t="s">
        <v>56</v>
      </c>
      <c r="M32" s="93" t="s">
        <v>60</v>
      </c>
      <c r="N32" s="89" t="s">
        <v>56</v>
      </c>
      <c r="O32" s="10" t="s">
        <v>184</v>
      </c>
      <c r="P32" s="10" cm="1">
        <f t="array" ref="P32">200 + SUM(_xlfn.XLOOKUP(F32:N32,tblPrices[Abbreviation],tblPrices[Cost per element],NA(),0,1))</f>
        <v>258</v>
      </c>
      <c r="Q32" s="126">
        <f>100 * SQRT(POWER(startX-tblS[[#This Row],[X-Coordinates]], 2) + POWER(startY - tblS[[#This Row],[Y-Coordinates]], 2)) + 15</f>
        <v>1044.5630140987</v>
      </c>
      <c r="R32" s="8"/>
      <c r="S32" s="7" t="str">
        <v>Meuselwitz</v>
      </c>
      <c r="T32" s="7">
        <v>10</v>
      </c>
      <c r="W32"/>
      <c r="X32"/>
      <c r="Y32"/>
      <c r="Z32"/>
      <c r="AA32"/>
      <c r="AB32">
        <f>COUNTIFS(tblS[[#This Row],[Color1]:[Color9]], "s")</f>
        <v>5</v>
      </c>
      <c r="AC32"/>
    </row>
    <row r="33" spans="2:29" s="7" customFormat="1" ht="20.100000000000001" customHeight="1">
      <c r="B33" s="10">
        <v>31</v>
      </c>
      <c r="C33" s="10" t="s">
        <v>269</v>
      </c>
      <c r="D33" s="10">
        <v>45</v>
      </c>
      <c r="E33" s="10">
        <v>15</v>
      </c>
      <c r="F33" s="88" t="s">
        <v>55</v>
      </c>
      <c r="G33" s="92" t="s">
        <v>54</v>
      </c>
      <c r="H33" s="92" t="s">
        <v>54</v>
      </c>
      <c r="I33" s="92" t="s">
        <v>54</v>
      </c>
      <c r="J33" s="92" t="s">
        <v>54</v>
      </c>
      <c r="K33" s="92" t="s">
        <v>54</v>
      </c>
      <c r="L33" s="92" t="s">
        <v>54</v>
      </c>
      <c r="M33" s="92" t="s">
        <v>54</v>
      </c>
      <c r="N33" s="88" t="s">
        <v>55</v>
      </c>
      <c r="O33" s="10" t="s">
        <v>270</v>
      </c>
      <c r="P33" s="10" cm="1">
        <f t="array" ref="P33">200 + SUM(_xlfn.XLOOKUP(F33:N33,tblPrices[Abbreviation],tblPrices[Cost per element],NA(),0,1))</f>
        <v>232</v>
      </c>
      <c r="Q33" s="126">
        <f>100 * SQRT(POWER(startX-tblS[[#This Row],[X-Coordinates]], 2) + POWER(startY - tblS[[#This Row],[Y-Coordinates]], 2)) + 15</f>
        <v>1251.9316876852981</v>
      </c>
      <c r="R33" s="8"/>
      <c r="S33" s="7" t="str">
        <v>Braunschweig</v>
      </c>
      <c r="T33" s="7">
        <v>12</v>
      </c>
      <c r="W33"/>
      <c r="X33"/>
      <c r="Y33"/>
      <c r="Z33"/>
      <c r="AA33"/>
      <c r="AB33">
        <f>COUNTIFS(tblS[[#This Row],[Color1]:[Color9]], "s")</f>
        <v>0</v>
      </c>
      <c r="AC33"/>
    </row>
    <row r="34" spans="2:29" s="7" customFormat="1" ht="20.100000000000001" customHeight="1">
      <c r="B34" s="10">
        <v>32</v>
      </c>
      <c r="C34" s="10" t="s">
        <v>271</v>
      </c>
      <c r="D34" s="10">
        <v>44</v>
      </c>
      <c r="E34" s="10">
        <v>10</v>
      </c>
      <c r="F34" s="87" t="s">
        <v>57</v>
      </c>
      <c r="G34" s="88" t="s">
        <v>55</v>
      </c>
      <c r="H34" s="88" t="s">
        <v>55</v>
      </c>
      <c r="I34" s="87" t="s">
        <v>57</v>
      </c>
      <c r="J34" s="87" t="s">
        <v>57</v>
      </c>
      <c r="K34" s="87" t="s">
        <v>57</v>
      </c>
      <c r="L34" s="88" t="s">
        <v>55</v>
      </c>
      <c r="M34" s="88" t="s">
        <v>55</v>
      </c>
      <c r="N34" s="87" t="s">
        <v>57</v>
      </c>
      <c r="O34" s="10" t="s">
        <v>272</v>
      </c>
      <c r="P34" s="10" cm="1">
        <f t="array" ref="P34">200 + SUM(_xlfn.XLOOKUP(F34:N34,tblPrices[Abbreviation],tblPrices[Cost per element],NA(),0,1))</f>
        <v>228</v>
      </c>
      <c r="Q34" s="126">
        <f>100 * SQRT(POWER(startX-tblS[[#This Row],[X-Coordinates]], 2) + POWER(startY - tblS[[#This Row],[Y-Coordinates]], 2)) + 15</f>
        <v>1761.4249196572978</v>
      </c>
      <c r="R34" s="8"/>
      <c r="S34" s="7" t="str">
        <v>St. Gallen</v>
      </c>
      <c r="T34" s="7">
        <v>10</v>
      </c>
      <c r="W34"/>
      <c r="X34"/>
      <c r="Y34"/>
      <c r="Z34"/>
      <c r="AA34"/>
      <c r="AB34">
        <f>COUNTIFS(tblS[[#This Row],[Color1]:[Color9]], "s")</f>
        <v>0</v>
      </c>
      <c r="AC34"/>
    </row>
    <row r="35" spans="2:29" s="7" customFormat="1" ht="20.100000000000001" customHeight="1">
      <c r="B35" s="10">
        <v>33</v>
      </c>
      <c r="C35" s="10" t="s">
        <v>273</v>
      </c>
      <c r="D35" s="10">
        <v>50</v>
      </c>
      <c r="E35" s="10">
        <v>13</v>
      </c>
      <c r="F35" s="93" t="s">
        <v>60</v>
      </c>
      <c r="G35" s="90" t="s">
        <v>58</v>
      </c>
      <c r="H35" s="93" t="s">
        <v>60</v>
      </c>
      <c r="I35" s="93" t="s">
        <v>60</v>
      </c>
      <c r="J35" s="93" t="s">
        <v>60</v>
      </c>
      <c r="K35" s="93" t="s">
        <v>60</v>
      </c>
      <c r="L35" s="93" t="s">
        <v>60</v>
      </c>
      <c r="M35" s="90" t="s">
        <v>58</v>
      </c>
      <c r="N35" s="93" t="s">
        <v>60</v>
      </c>
      <c r="O35" s="10" t="s">
        <v>183</v>
      </c>
      <c r="P35" s="10" cm="1">
        <f t="array" ref="P35">200 + SUM(_xlfn.XLOOKUP(F35:N35,tblPrices[Abbreviation],tblPrices[Cost per element],NA(),0,1))</f>
        <v>302</v>
      </c>
      <c r="Q35" s="126">
        <f>100 * SQRT(POWER(startX-tblS[[#This Row],[X-Coordinates]], 2) + POWER(startY - tblS[[#This Row],[Y-Coordinates]], 2)) + 15</f>
        <v>1429.2135623730951</v>
      </c>
      <c r="R35" s="8"/>
      <c r="S35" s="7" t="str">
        <v>Basel</v>
      </c>
      <c r="T35" s="7">
        <v>5</v>
      </c>
      <c r="W35"/>
      <c r="X35"/>
      <c r="Y35"/>
      <c r="Z35"/>
      <c r="AA35"/>
      <c r="AB35">
        <f>COUNTIFS(tblS[[#This Row],[Color1]:[Color9]], "s")</f>
        <v>0</v>
      </c>
      <c r="AC35"/>
    </row>
    <row r="36" spans="2:29" s="7" customFormat="1" ht="20.100000000000001" customHeight="1">
      <c r="B36" s="10">
        <v>34</v>
      </c>
      <c r="C36" s="10" t="s">
        <v>274</v>
      </c>
      <c r="D36" s="10">
        <v>48</v>
      </c>
      <c r="E36" s="10">
        <v>9</v>
      </c>
      <c r="F36" s="93" t="s">
        <v>60</v>
      </c>
      <c r="G36" s="89" t="s">
        <v>56</v>
      </c>
      <c r="H36" s="89" t="s">
        <v>56</v>
      </c>
      <c r="I36" s="93" t="s">
        <v>60</v>
      </c>
      <c r="J36" s="93" t="s">
        <v>60</v>
      </c>
      <c r="K36" s="93" t="s">
        <v>60</v>
      </c>
      <c r="L36" s="89" t="s">
        <v>56</v>
      </c>
      <c r="M36" s="89" t="s">
        <v>56</v>
      </c>
      <c r="N36" s="93" t="s">
        <v>60</v>
      </c>
      <c r="O36" s="10" t="s">
        <v>275</v>
      </c>
      <c r="P36" s="10" cm="1">
        <f t="array" ref="P36">200 + SUM(_xlfn.XLOOKUP(F36:N36,tblPrices[Abbreviation],tblPrices[Cost per element],NA(),0,1))</f>
        <v>268</v>
      </c>
      <c r="Q36" s="126">
        <f>100 * SQRT(POWER(startX-tblS[[#This Row],[X-Coordinates]], 2) + POWER(startY - tblS[[#This Row],[Y-Coordinates]], 2)) + 15</f>
        <v>1815</v>
      </c>
      <c r="R36" s="8"/>
      <c r="S36" s="7" t="str">
        <v>Bern</v>
      </c>
      <c r="T36" s="7">
        <v>4</v>
      </c>
      <c r="W36"/>
      <c r="X36"/>
      <c r="Y36"/>
      <c r="Z36"/>
      <c r="AA36"/>
      <c r="AB36">
        <f>COUNTIFS(tblS[[#This Row],[Color1]:[Color9]], "s")</f>
        <v>4</v>
      </c>
      <c r="AC36"/>
    </row>
    <row r="37" spans="2:29" s="7" customFormat="1" ht="20.100000000000001" customHeight="1">
      <c r="B37" s="10">
        <v>35</v>
      </c>
      <c r="C37" s="10" t="s">
        <v>276</v>
      </c>
      <c r="D37" s="10">
        <v>47</v>
      </c>
      <c r="E37" s="10">
        <v>9</v>
      </c>
      <c r="F37" s="90" t="s">
        <v>58</v>
      </c>
      <c r="G37" s="92" t="s">
        <v>54</v>
      </c>
      <c r="H37" s="90" t="s">
        <v>58</v>
      </c>
      <c r="I37" s="90" t="s">
        <v>58</v>
      </c>
      <c r="J37" s="92" t="s">
        <v>54</v>
      </c>
      <c r="K37" s="90" t="s">
        <v>58</v>
      </c>
      <c r="L37" s="90" t="s">
        <v>58</v>
      </c>
      <c r="M37" s="92" t="s">
        <v>54</v>
      </c>
      <c r="N37" s="90" t="s">
        <v>58</v>
      </c>
      <c r="O37" s="10" t="s">
        <v>277</v>
      </c>
      <c r="P37" s="10" cm="1">
        <f t="array" ref="P37">200 + SUM(_xlfn.XLOOKUP(F37:N37,tblPrices[Abbreviation],tblPrices[Cost per element],NA(),0,1))</f>
        <v>266</v>
      </c>
      <c r="Q37" s="126">
        <f>100 * SQRT(POWER(startX-tblS[[#This Row],[X-Coordinates]], 2) + POWER(startY - tblS[[#This Row],[Y-Coordinates]], 2)) + 15</f>
        <v>1817.7756377319947</v>
      </c>
      <c r="R37" s="8"/>
      <c r="S37" s="7" t="str">
        <v>Luzern</v>
      </c>
      <c r="T37" s="7">
        <v>6</v>
      </c>
      <c r="W37"/>
      <c r="X37"/>
      <c r="Y37"/>
      <c r="Z37"/>
      <c r="AA37"/>
      <c r="AB37">
        <f>COUNTIFS(tblS[[#This Row],[Color1]:[Color9]], "s")</f>
        <v>0</v>
      </c>
      <c r="AC37"/>
    </row>
    <row r="38" spans="2:29" s="7" customFormat="1" ht="20.100000000000001" customHeight="1">
      <c r="B38" s="10">
        <v>36</v>
      </c>
      <c r="C38" s="10" t="s">
        <v>278</v>
      </c>
      <c r="D38" s="10">
        <v>41</v>
      </c>
      <c r="E38" s="10">
        <v>13</v>
      </c>
      <c r="F38" s="93" t="s">
        <v>60</v>
      </c>
      <c r="G38" s="87" t="s">
        <v>57</v>
      </c>
      <c r="H38" s="93" t="s">
        <v>60</v>
      </c>
      <c r="I38" s="87" t="s">
        <v>57</v>
      </c>
      <c r="J38" s="93" t="s">
        <v>60</v>
      </c>
      <c r="K38" s="87" t="s">
        <v>57</v>
      </c>
      <c r="L38" s="93" t="s">
        <v>60</v>
      </c>
      <c r="M38" s="87" t="s">
        <v>57</v>
      </c>
      <c r="N38" s="93" t="s">
        <v>60</v>
      </c>
      <c r="O38" s="10" t="s">
        <v>178</v>
      </c>
      <c r="P38" s="10" cm="1">
        <f t="array" ref="P38">200 + SUM(_xlfn.XLOOKUP(F38:N38,tblPrices[Abbreviation],tblPrices[Cost per element],NA(),0,1))</f>
        <v>276</v>
      </c>
      <c r="Q38" s="126">
        <f>100 * SQRT(POWER(startX-tblS[[#This Row],[X-Coordinates]], 2) + POWER(startY - tblS[[#This Row],[Y-Coordinates]], 2)) + 15</f>
        <v>1580.2475842498529</v>
      </c>
      <c r="R38" s="8"/>
      <c r="S38" s="7" t="str">
        <v>Zurich</v>
      </c>
      <c r="T38" s="7">
        <v>6</v>
      </c>
      <c r="W38"/>
      <c r="X38"/>
      <c r="Y38"/>
      <c r="Z38"/>
      <c r="AA38"/>
      <c r="AB38">
        <f>COUNTIFS(tblS[[#This Row],[Color1]:[Color9]], "s")</f>
        <v>0</v>
      </c>
      <c r="AC38"/>
    </row>
    <row r="39" spans="2:29" s="7" customFormat="1" ht="20.100000000000001" customHeight="1">
      <c r="B39" s="10">
        <v>37</v>
      </c>
      <c r="C39" s="10" t="s">
        <v>279</v>
      </c>
      <c r="D39" s="10">
        <v>40</v>
      </c>
      <c r="E39" s="10">
        <v>7</v>
      </c>
      <c r="F39" s="89" t="s">
        <v>56</v>
      </c>
      <c r="G39" s="90" t="s">
        <v>58</v>
      </c>
      <c r="H39" s="88" t="s">
        <v>55</v>
      </c>
      <c r="I39" s="88" t="s">
        <v>55</v>
      </c>
      <c r="J39" s="88" t="s">
        <v>55</v>
      </c>
      <c r="K39" s="88" t="s">
        <v>55</v>
      </c>
      <c r="L39" s="88" t="s">
        <v>55</v>
      </c>
      <c r="M39" s="90" t="s">
        <v>58</v>
      </c>
      <c r="N39" s="89" t="s">
        <v>56</v>
      </c>
      <c r="O39" s="10" t="s">
        <v>223</v>
      </c>
      <c r="P39" s="10" cm="1">
        <f t="array" ref="P39">200 + SUM(_xlfn.XLOOKUP(F39:N39,tblPrices[Abbreviation],tblPrices[Cost per element],NA(),0,1))</f>
        <v>232</v>
      </c>
      <c r="Q39" s="126">
        <f>100 * SQRT(POWER(startX-tblS[[#This Row],[X-Coordinates]], 2) + POWER(startY - tblS[[#This Row],[Y-Coordinates]], 2)) + 15</f>
        <v>2169.0659228538016</v>
      </c>
      <c r="R39" s="8"/>
      <c r="S39" s="7" t="str">
        <v>Marseille</v>
      </c>
      <c r="T39" s="7">
        <v>9</v>
      </c>
      <c r="W39"/>
      <c r="X39"/>
      <c r="Y39"/>
      <c r="Z39"/>
      <c r="AA39"/>
      <c r="AB39">
        <f>COUNTIFS(tblS[[#This Row],[Color1]:[Color9]], "s")</f>
        <v>2</v>
      </c>
      <c r="AC39"/>
    </row>
    <row r="40" spans="2:29" s="7" customFormat="1" ht="20.100000000000001" customHeight="1">
      <c r="B40" s="10">
        <v>38</v>
      </c>
      <c r="C40" s="10" t="s">
        <v>279</v>
      </c>
      <c r="D40" s="10">
        <v>40</v>
      </c>
      <c r="E40" s="10">
        <v>7</v>
      </c>
      <c r="F40" s="93" t="s">
        <v>60</v>
      </c>
      <c r="G40" s="87" t="s">
        <v>57</v>
      </c>
      <c r="H40" s="88" t="s">
        <v>55</v>
      </c>
      <c r="I40" s="93" t="s">
        <v>60</v>
      </c>
      <c r="J40" s="87" t="s">
        <v>57</v>
      </c>
      <c r="K40" s="88" t="s">
        <v>55</v>
      </c>
      <c r="L40" s="93" t="s">
        <v>60</v>
      </c>
      <c r="M40" s="87" t="s">
        <v>57</v>
      </c>
      <c r="N40" s="88" t="s">
        <v>55</v>
      </c>
      <c r="O40" s="10" t="s">
        <v>280</v>
      </c>
      <c r="P40" s="10" cm="1">
        <f t="array" ref="P40">200 + SUM(_xlfn.XLOOKUP(F40:N40,tblPrices[Abbreviation],tblPrices[Cost per element],NA(),0,1))</f>
        <v>254</v>
      </c>
      <c r="Q40" s="126">
        <f>100 * SQRT(POWER(startX-tblS[[#This Row],[X-Coordinates]], 2) + POWER(startY - tblS[[#This Row],[Y-Coordinates]], 2)) + 15</f>
        <v>2169.0659228538016</v>
      </c>
      <c r="R40" s="8"/>
      <c r="S40" s="7" t="str">
        <v>Lyon</v>
      </c>
      <c r="T40" s="7">
        <v>4</v>
      </c>
      <c r="W40"/>
      <c r="X40"/>
      <c r="Y40"/>
      <c r="Z40"/>
      <c r="AA40"/>
      <c r="AB40">
        <f>COUNTIFS(tblS[[#This Row],[Color1]:[Color9]], "s")</f>
        <v>0</v>
      </c>
      <c r="AC40"/>
    </row>
    <row r="41" spans="2:29" s="7" customFormat="1" ht="20.100000000000001" customHeight="1">
      <c r="B41" s="10">
        <v>39</v>
      </c>
      <c r="C41" s="10" t="s">
        <v>281</v>
      </c>
      <c r="D41" s="10">
        <v>43</v>
      </c>
      <c r="E41" s="10">
        <v>8</v>
      </c>
      <c r="F41" s="93" t="s">
        <v>60</v>
      </c>
      <c r="G41" s="88" t="s">
        <v>55</v>
      </c>
      <c r="H41" s="93" t="s">
        <v>60</v>
      </c>
      <c r="I41" s="93" t="s">
        <v>60</v>
      </c>
      <c r="J41" s="93" t="s">
        <v>60</v>
      </c>
      <c r="K41" s="93" t="s">
        <v>60</v>
      </c>
      <c r="L41" s="93" t="s">
        <v>60</v>
      </c>
      <c r="M41" s="88" t="s">
        <v>55</v>
      </c>
      <c r="N41" s="93" t="s">
        <v>60</v>
      </c>
      <c r="O41" s="10" t="s">
        <v>221</v>
      </c>
      <c r="P41" s="10" cm="1">
        <f t="array" ref="P41">200 + SUM(_xlfn.XLOOKUP(F41:N41,tblPrices[Abbreviation],tblPrices[Cost per element],NA(),0,1))</f>
        <v>288</v>
      </c>
      <c r="Q41" s="126">
        <f>100 * SQRT(POWER(startX-tblS[[#This Row],[X-Coordinates]], 2) + POWER(startY - tblS[[#This Row],[Y-Coordinates]], 2)) + 15</f>
        <v>1979.6882704388499</v>
      </c>
      <c r="R41" s="8"/>
      <c r="S41" s="7" t="str">
        <v>Nice</v>
      </c>
      <c r="T41" s="7">
        <v>4</v>
      </c>
      <c r="W41"/>
      <c r="X41"/>
      <c r="Y41"/>
      <c r="Z41"/>
      <c r="AA41"/>
      <c r="AB41">
        <f>COUNTIFS(tblS[[#This Row],[Color1]:[Color9]], "s")</f>
        <v>0</v>
      </c>
      <c r="AC41"/>
    </row>
    <row r="42" spans="2:29" s="7" customFormat="1" ht="20.100000000000001" customHeight="1">
      <c r="B42" s="10">
        <v>40</v>
      </c>
      <c r="C42" s="10" t="s">
        <v>282</v>
      </c>
      <c r="D42" s="10">
        <v>43</v>
      </c>
      <c r="E42" s="10">
        <v>9</v>
      </c>
      <c r="F42" s="87" t="s">
        <v>57</v>
      </c>
      <c r="G42" s="88" t="s">
        <v>55</v>
      </c>
      <c r="H42" s="88" t="s">
        <v>55</v>
      </c>
      <c r="I42" s="88" t="s">
        <v>55</v>
      </c>
      <c r="J42" s="88" t="s">
        <v>55</v>
      </c>
      <c r="K42" s="88" t="s">
        <v>55</v>
      </c>
      <c r="L42" s="88" t="s">
        <v>55</v>
      </c>
      <c r="M42" s="88" t="s">
        <v>55</v>
      </c>
      <c r="N42" s="87" t="s">
        <v>57</v>
      </c>
      <c r="O42" s="10" t="s">
        <v>224</v>
      </c>
      <c r="P42" s="10" cm="1">
        <f t="array" ref="P42">200 + SUM(_xlfn.XLOOKUP(F42:N42,tblPrices[Abbreviation],tblPrices[Cost per element],NA(),0,1))</f>
        <v>222</v>
      </c>
      <c r="Q42" s="126">
        <f>100 * SQRT(POWER(startX-tblS[[#This Row],[X-Coordinates]], 2) + POWER(startY - tblS[[#This Row],[Y-Coordinates]], 2)) + 15</f>
        <v>1883.1541692269407</v>
      </c>
      <c r="R42" s="8"/>
      <c r="S42" s="7" t="str">
        <v>St. Etienne</v>
      </c>
      <c r="T42" s="7">
        <v>11</v>
      </c>
      <c r="W42"/>
      <c r="X42"/>
      <c r="Y42"/>
      <c r="Z42"/>
      <c r="AA42"/>
      <c r="AB42">
        <f>COUNTIFS(tblS[[#This Row],[Color1]:[Color9]], "s")</f>
        <v>0</v>
      </c>
      <c r="AC42"/>
    </row>
    <row r="43" spans="2:29" s="7" customFormat="1" ht="20.100000000000001" customHeight="1">
      <c r="B43" s="10">
        <v>41</v>
      </c>
      <c r="C43" s="10" t="s">
        <v>283</v>
      </c>
      <c r="D43" s="10">
        <v>37</v>
      </c>
      <c r="E43" s="10">
        <v>3</v>
      </c>
      <c r="F43" s="88" t="s">
        <v>55</v>
      </c>
      <c r="G43" s="88" t="s">
        <v>55</v>
      </c>
      <c r="H43" s="93" t="s">
        <v>60</v>
      </c>
      <c r="I43" s="88" t="s">
        <v>55</v>
      </c>
      <c r="J43" s="93" t="s">
        <v>60</v>
      </c>
      <c r="K43" s="93" t="s">
        <v>60</v>
      </c>
      <c r="L43" s="88" t="s">
        <v>55</v>
      </c>
      <c r="M43" s="93" t="s">
        <v>60</v>
      </c>
      <c r="N43" s="93" t="s">
        <v>60</v>
      </c>
      <c r="O43" s="10" t="s">
        <v>284</v>
      </c>
      <c r="P43" s="10" cm="1">
        <f t="array" ref="P43">200 + SUM(_xlfn.XLOOKUP(F43:N43,tblPrices[Abbreviation],tblPrices[Cost per element],NA(),0,1))</f>
        <v>268</v>
      </c>
      <c r="Q43" s="126">
        <f>100 * SQRT(POWER(startX-tblS[[#This Row],[X-Coordinates]], 2) + POWER(startY - tblS[[#This Row],[Y-Coordinates]], 2)) + 15</f>
        <v>2655.0757564888172</v>
      </c>
      <c r="R43" s="8"/>
      <c r="S43" s="7" t="str">
        <v>Bordeaux</v>
      </c>
      <c r="T43" s="7">
        <v>8</v>
      </c>
      <c r="W43"/>
      <c r="X43"/>
      <c r="Y43"/>
      <c r="Z43"/>
      <c r="AA43"/>
      <c r="AB43">
        <f>COUNTIFS(tblS[[#This Row],[Color1]:[Color9]], "s")</f>
        <v>0</v>
      </c>
      <c r="AC43"/>
    </row>
    <row r="44" spans="2:29" s="7" customFormat="1" ht="20.100000000000001" customHeight="1">
      <c r="B44" s="10">
        <v>42</v>
      </c>
      <c r="C44" s="10" t="s">
        <v>283</v>
      </c>
      <c r="D44" s="10">
        <v>37</v>
      </c>
      <c r="E44" s="10">
        <v>3</v>
      </c>
      <c r="F44" s="92" t="s">
        <v>54</v>
      </c>
      <c r="G44" s="92" t="s">
        <v>54</v>
      </c>
      <c r="H44" s="92" t="s">
        <v>54</v>
      </c>
      <c r="I44" s="89" t="s">
        <v>56</v>
      </c>
      <c r="J44" s="88" t="s">
        <v>55</v>
      </c>
      <c r="K44" s="89" t="s">
        <v>56</v>
      </c>
      <c r="L44" s="92" t="s">
        <v>54</v>
      </c>
      <c r="M44" s="92" t="s">
        <v>54</v>
      </c>
      <c r="N44" s="92" t="s">
        <v>54</v>
      </c>
      <c r="O44" s="10" t="s">
        <v>105</v>
      </c>
      <c r="P44" s="10" cm="1">
        <f t="array" ref="P44">200 + SUM(_xlfn.XLOOKUP(F44:N44,tblPrices[Abbreviation],tblPrices[Cost per element],NA(),0,1))</f>
        <v>230</v>
      </c>
      <c r="Q44" s="126">
        <f>100 * SQRT(POWER(startX-tblS[[#This Row],[X-Coordinates]], 2) + POWER(startY - tblS[[#This Row],[Y-Coordinates]], 2)) + 15</f>
        <v>2655.0757564888172</v>
      </c>
      <c r="R44" s="8"/>
      <c r="S44" s="7" t="str">
        <v>Lens</v>
      </c>
      <c r="T44" s="7">
        <v>4</v>
      </c>
      <c r="W44"/>
      <c r="X44"/>
      <c r="Y44"/>
      <c r="Z44"/>
      <c r="AA44"/>
      <c r="AB44">
        <f>COUNTIFS(tblS[[#This Row],[Color1]:[Color9]], "s")</f>
        <v>2</v>
      </c>
      <c r="AC44"/>
    </row>
    <row r="45" spans="2:29" s="7" customFormat="1" ht="20.100000000000001" customHeight="1">
      <c r="B45" s="10">
        <v>43</v>
      </c>
      <c r="C45" s="10" t="s">
        <v>285</v>
      </c>
      <c r="D45" s="10">
        <v>39</v>
      </c>
      <c r="E45" s="10">
        <v>10</v>
      </c>
      <c r="F45" s="90" t="s">
        <v>58</v>
      </c>
      <c r="G45" s="90" t="s">
        <v>58</v>
      </c>
      <c r="H45" s="89" t="s">
        <v>56</v>
      </c>
      <c r="I45" s="89" t="s">
        <v>56</v>
      </c>
      <c r="J45" s="90" t="s">
        <v>58</v>
      </c>
      <c r="K45" s="89" t="s">
        <v>56</v>
      </c>
      <c r="L45" s="89" t="s">
        <v>56</v>
      </c>
      <c r="M45" s="90" t="s">
        <v>58</v>
      </c>
      <c r="N45" s="90" t="s">
        <v>58</v>
      </c>
      <c r="O45" s="10" t="s">
        <v>177</v>
      </c>
      <c r="P45" s="10" cm="1">
        <f t="array" ref="P45">200 + SUM(_xlfn.XLOOKUP(F45:N45,tblPrices[Abbreviation],tblPrices[Cost per element],NA(),0,1))</f>
        <v>253</v>
      </c>
      <c r="Q45" s="126">
        <f>100 * SQRT(POWER(startX-tblS[[#This Row],[X-Coordinates]], 2) + POWER(startY - tblS[[#This Row],[Y-Coordinates]], 2)) + 15</f>
        <v>1938.5384061671343</v>
      </c>
      <c r="R45" s="8"/>
      <c r="S45" s="7" t="str">
        <v>Rennes</v>
      </c>
      <c r="T45" s="7">
        <v>6</v>
      </c>
      <c r="W45"/>
      <c r="X45"/>
      <c r="Y45"/>
      <c r="Z45"/>
      <c r="AA45"/>
      <c r="AB45">
        <f>COUNTIFS(tblS[[#This Row],[Color1]:[Color9]], "s")</f>
        <v>4</v>
      </c>
      <c r="AC45"/>
    </row>
    <row r="46" spans="2:29" s="7" customFormat="1" ht="20.100000000000001" customHeight="1">
      <c r="B46" s="10">
        <v>44</v>
      </c>
      <c r="C46" s="10" t="s">
        <v>286</v>
      </c>
      <c r="D46" s="10">
        <v>38</v>
      </c>
      <c r="E46" s="10">
        <v>1</v>
      </c>
      <c r="F46" s="92" t="s">
        <v>54</v>
      </c>
      <c r="G46" s="92" t="s">
        <v>54</v>
      </c>
      <c r="H46" s="88" t="s">
        <v>55</v>
      </c>
      <c r="I46" s="88" t="s">
        <v>55</v>
      </c>
      <c r="J46" s="90" t="s">
        <v>58</v>
      </c>
      <c r="K46" s="88" t="s">
        <v>55</v>
      </c>
      <c r="L46" s="88" t="s">
        <v>55</v>
      </c>
      <c r="M46" s="92" t="s">
        <v>54</v>
      </c>
      <c r="N46" s="92" t="s">
        <v>54</v>
      </c>
      <c r="O46" s="10" t="s">
        <v>152</v>
      </c>
      <c r="P46" s="10" cm="1">
        <f t="array" ref="P46">200 + SUM(_xlfn.XLOOKUP(F46:N46,tblPrices[Abbreviation],tblPrices[Cost per element],NA(),0,1))</f>
        <v>233</v>
      </c>
      <c r="Q46" s="126">
        <f>100 * SQRT(POWER(startX-tblS[[#This Row],[X-Coordinates]], 2) + POWER(startY - tblS[[#This Row],[Y-Coordinates]], 2)) + 15</f>
        <v>2800.6776554368239</v>
      </c>
      <c r="R46" s="8"/>
      <c r="S46" s="7" t="str">
        <v>Nantes</v>
      </c>
      <c r="T46" s="7">
        <v>6</v>
      </c>
      <c r="W46"/>
      <c r="X46"/>
      <c r="Y46"/>
      <c r="Z46"/>
      <c r="AA46"/>
      <c r="AB46">
        <f>COUNTIFS(tblS[[#This Row],[Color1]:[Color9]], "s")</f>
        <v>0</v>
      </c>
      <c r="AC46"/>
    </row>
    <row r="47" spans="2:29" s="7" customFormat="1" ht="20.100000000000001" customHeight="1">
      <c r="B47" s="10">
        <v>45</v>
      </c>
      <c r="C47" s="10" t="s">
        <v>286</v>
      </c>
      <c r="D47" s="10">
        <v>38</v>
      </c>
      <c r="E47" s="10">
        <v>1</v>
      </c>
      <c r="F47" s="88" t="s">
        <v>55</v>
      </c>
      <c r="G47" s="93" t="s">
        <v>60</v>
      </c>
      <c r="H47" s="93" t="s">
        <v>60</v>
      </c>
      <c r="I47" s="88" t="s">
        <v>55</v>
      </c>
      <c r="J47" s="88" t="s">
        <v>55</v>
      </c>
      <c r="K47" s="88" t="s">
        <v>55</v>
      </c>
      <c r="L47" s="93" t="s">
        <v>60</v>
      </c>
      <c r="M47" s="93" t="s">
        <v>60</v>
      </c>
      <c r="N47" s="88" t="s">
        <v>55</v>
      </c>
      <c r="O47" s="10" t="s">
        <v>215</v>
      </c>
      <c r="P47" s="10" cm="1">
        <f t="array" ref="P47">200 + SUM(_xlfn.XLOOKUP(F47:N47,tblPrices[Abbreviation],tblPrices[Cost per element],NA(),0,1))</f>
        <v>258</v>
      </c>
      <c r="Q47" s="126">
        <f>100 * SQRT(POWER(startX-tblS[[#This Row],[X-Coordinates]], 2) + POWER(startY - tblS[[#This Row],[Y-Coordinates]], 2)) + 15</f>
        <v>2800.6776554368239</v>
      </c>
      <c r="R47" s="8"/>
      <c r="S47" s="7" t="str">
        <v>Barcelona</v>
      </c>
      <c r="T47" s="7">
        <v>9</v>
      </c>
      <c r="W47"/>
      <c r="X47"/>
      <c r="Y47"/>
      <c r="Z47"/>
      <c r="AA47"/>
      <c r="AB47">
        <f>COUNTIFS(tblS[[#This Row],[Color1]:[Color9]], "s")</f>
        <v>0</v>
      </c>
      <c r="AC47"/>
    </row>
    <row r="48" spans="2:29" s="7" customFormat="1" ht="20.100000000000001" customHeight="1">
      <c r="B48" s="10">
        <v>46</v>
      </c>
      <c r="C48" s="10" t="s">
        <v>287</v>
      </c>
      <c r="D48" s="10">
        <v>41</v>
      </c>
      <c r="E48" s="10">
        <v>20</v>
      </c>
      <c r="F48" s="88" t="s">
        <v>55</v>
      </c>
      <c r="G48" s="88" t="s">
        <v>55</v>
      </c>
      <c r="H48" s="88" t="s">
        <v>55</v>
      </c>
      <c r="I48" s="87" t="s">
        <v>57</v>
      </c>
      <c r="J48" s="87" t="s">
        <v>57</v>
      </c>
      <c r="K48" s="87" t="s">
        <v>57</v>
      </c>
      <c r="L48" s="88" t="s">
        <v>55</v>
      </c>
      <c r="M48" s="88" t="s">
        <v>55</v>
      </c>
      <c r="N48" s="88" t="s">
        <v>55</v>
      </c>
      <c r="O48" s="10" t="s">
        <v>288</v>
      </c>
      <c r="P48" s="10" cm="1">
        <f t="array" ref="P48">200 + SUM(_xlfn.XLOOKUP(F48:N48,tblPrices[Abbreviation],tblPrices[Cost per element],NA(),0,1))</f>
        <v>224</v>
      </c>
      <c r="Q48" s="126">
        <f>100 * SQRT(POWER(startX-tblS[[#This Row],[X-Coordinates]], 2) + POWER(startY - tblS[[#This Row],[Y-Coordinates]], 2)) + 15</f>
        <v>1004.9494936611666</v>
      </c>
      <c r="R48" s="8"/>
      <c r="S48" s="7" t="str">
        <v>Madrid</v>
      </c>
      <c r="T48" s="7">
        <v>6</v>
      </c>
      <c r="W48"/>
      <c r="X48"/>
      <c r="Y48"/>
      <c r="Z48"/>
      <c r="AA48"/>
      <c r="AB48">
        <f>COUNTIFS(tblS[[#This Row],[Color1]:[Color9]], "s")</f>
        <v>0</v>
      </c>
      <c r="AC48"/>
    </row>
    <row r="49" spans="2:29" s="7" customFormat="1" ht="20.100000000000001" customHeight="1">
      <c r="B49" s="10">
        <v>47</v>
      </c>
      <c r="C49" s="10" t="s">
        <v>289</v>
      </c>
      <c r="D49" s="10">
        <v>47</v>
      </c>
      <c r="E49" s="10">
        <v>30</v>
      </c>
      <c r="F49" s="89" t="s">
        <v>56</v>
      </c>
      <c r="G49" s="93" t="s">
        <v>60</v>
      </c>
      <c r="H49" s="93" t="s">
        <v>60</v>
      </c>
      <c r="I49" s="89" t="s">
        <v>56</v>
      </c>
      <c r="J49" s="93" t="s">
        <v>60</v>
      </c>
      <c r="K49" s="89" t="s">
        <v>56</v>
      </c>
      <c r="L49" s="93" t="s">
        <v>60</v>
      </c>
      <c r="M49" s="93" t="s">
        <v>60</v>
      </c>
      <c r="N49" s="89" t="s">
        <v>56</v>
      </c>
      <c r="O49" s="10" t="s">
        <v>96</v>
      </c>
      <c r="P49" s="10" cm="1">
        <f t="array" ref="P49">200 + SUM(_xlfn.XLOOKUP(F49:N49,tblPrices[Abbreviation],tblPrices[Cost per element],NA(),0,1))</f>
        <v>268</v>
      </c>
      <c r="Q49" s="126">
        <f>100 * SQRT(POWER(startX-tblS[[#This Row],[X-Coordinates]], 2) + POWER(startY - tblS[[#This Row],[Y-Coordinates]], 2)) + 15</f>
        <v>331.22776601683796</v>
      </c>
      <c r="R49" s="8"/>
      <c r="S49" s="7" t="str">
        <v>Bilbao</v>
      </c>
      <c r="T49" s="7">
        <v>6</v>
      </c>
      <c r="W49"/>
      <c r="X49"/>
      <c r="Y49"/>
      <c r="Z49"/>
      <c r="AA49"/>
      <c r="AB49">
        <f>COUNTIFS(tblS[[#This Row],[Color1]:[Color9]], "s")</f>
        <v>4</v>
      </c>
      <c r="AC49"/>
    </row>
    <row r="50" spans="2:29" s="7" customFormat="1" ht="20.100000000000001" customHeight="1">
      <c r="B50" s="10">
        <v>48</v>
      </c>
      <c r="C50" s="10" t="s">
        <v>289</v>
      </c>
      <c r="D50" s="10">
        <v>47</v>
      </c>
      <c r="E50" s="10">
        <v>30</v>
      </c>
      <c r="F50" s="91" t="s">
        <v>59</v>
      </c>
      <c r="G50" s="88" t="s">
        <v>55</v>
      </c>
      <c r="H50" s="91" t="s">
        <v>59</v>
      </c>
      <c r="I50" s="88" t="s">
        <v>55</v>
      </c>
      <c r="J50" s="91" t="s">
        <v>59</v>
      </c>
      <c r="K50" s="88" t="s">
        <v>55</v>
      </c>
      <c r="L50" s="91" t="s">
        <v>59</v>
      </c>
      <c r="M50" s="88" t="s">
        <v>55</v>
      </c>
      <c r="N50" s="91" t="s">
        <v>59</v>
      </c>
      <c r="O50" s="10" t="s">
        <v>290</v>
      </c>
      <c r="P50" s="10" cm="1">
        <f t="array" ref="P50">200 + SUM(_xlfn.XLOOKUP(F50:N50,tblPrices[Abbreviation],tblPrices[Cost per element],NA(),0,1))</f>
        <v>308</v>
      </c>
      <c r="Q50" s="126">
        <f>100 * SQRT(POWER(startX-tblS[[#This Row],[X-Coordinates]], 2) + POWER(startY - tblS[[#This Row],[Y-Coordinates]], 2)) + 15</f>
        <v>331.22776601683796</v>
      </c>
      <c r="R50" s="8"/>
      <c r="S50" s="7" t="str">
        <v>Sociedad</v>
      </c>
      <c r="T50" s="7">
        <v>8</v>
      </c>
      <c r="W50"/>
      <c r="X50"/>
      <c r="Y50"/>
      <c r="Z50"/>
      <c r="AA50"/>
      <c r="AB50">
        <f>COUNTIFS(tblS[[#This Row],[Color1]:[Color9]], "s")</f>
        <v>0</v>
      </c>
      <c r="AC50"/>
    </row>
    <row r="51" spans="2:29" s="7" customFormat="1" ht="20.100000000000001" customHeight="1">
      <c r="B51" s="10">
        <v>49</v>
      </c>
      <c r="C51" s="10" t="s">
        <v>289</v>
      </c>
      <c r="D51" s="10">
        <v>47</v>
      </c>
      <c r="E51" s="10">
        <v>30</v>
      </c>
      <c r="F51" s="92" t="s">
        <v>54</v>
      </c>
      <c r="G51" s="92" t="s">
        <v>54</v>
      </c>
      <c r="H51" s="88" t="s">
        <v>55</v>
      </c>
      <c r="I51" s="92" t="s">
        <v>54</v>
      </c>
      <c r="J51" s="88" t="s">
        <v>55</v>
      </c>
      <c r="K51" s="92" t="s">
        <v>54</v>
      </c>
      <c r="L51" s="88" t="s">
        <v>55</v>
      </c>
      <c r="M51" s="92" t="s">
        <v>54</v>
      </c>
      <c r="N51" s="92" t="s">
        <v>54</v>
      </c>
      <c r="O51" s="10" t="s">
        <v>291</v>
      </c>
      <c r="P51" s="10" cm="1">
        <f t="array" ref="P51">200 + SUM(_xlfn.XLOOKUP(F51:N51,tblPrices[Abbreviation],tblPrices[Cost per element],NA(),0,1))</f>
        <v>230</v>
      </c>
      <c r="Q51" s="126">
        <f>100 * SQRT(POWER(startX-tblS[[#This Row],[X-Coordinates]], 2) + POWER(startY - tblS[[#This Row],[Y-Coordinates]], 2)) + 15</f>
        <v>331.22776601683796</v>
      </c>
      <c r="R51" s="8"/>
      <c r="S51" s="7" t="str">
        <v>Sevilla</v>
      </c>
      <c r="T51" s="7">
        <v>7</v>
      </c>
      <c r="W51"/>
      <c r="X51"/>
      <c r="Y51"/>
      <c r="Z51"/>
      <c r="AA51"/>
      <c r="AB51">
        <f>COUNTIFS(tblS[[#This Row],[Color1]:[Color9]], "s")</f>
        <v>0</v>
      </c>
      <c r="AC51"/>
    </row>
    <row r="52" spans="2:29" s="7" customFormat="1" ht="20.100000000000001" customHeight="1">
      <c r="B52" s="10">
        <v>50</v>
      </c>
      <c r="C52" s="10" t="s">
        <v>292</v>
      </c>
      <c r="D52" s="10">
        <v>45</v>
      </c>
      <c r="E52" s="10">
        <v>20</v>
      </c>
      <c r="F52" s="87" t="s">
        <v>57</v>
      </c>
      <c r="G52" s="89" t="s">
        <v>56</v>
      </c>
      <c r="H52" s="87" t="s">
        <v>57</v>
      </c>
      <c r="I52" s="89" t="s">
        <v>56</v>
      </c>
      <c r="J52" s="87" t="s">
        <v>57</v>
      </c>
      <c r="K52" s="89" t="s">
        <v>56</v>
      </c>
      <c r="L52" s="87" t="s">
        <v>57</v>
      </c>
      <c r="M52" s="89" t="s">
        <v>56</v>
      </c>
      <c r="N52" s="87" t="s">
        <v>57</v>
      </c>
      <c r="O52" s="10" t="s">
        <v>110</v>
      </c>
      <c r="P52" s="10" cm="1">
        <f t="array" ref="P52">200 + SUM(_xlfn.XLOOKUP(F52:N52,tblPrices[Abbreviation],tblPrices[Cost per element],NA(),0,1))</f>
        <v>228</v>
      </c>
      <c r="Q52" s="126">
        <f>100 * SQRT(POWER(startX-tblS[[#This Row],[X-Coordinates]], 2) + POWER(startY - tblS[[#This Row],[Y-Coordinates]], 2)) + 15</f>
        <v>776.57731058639092</v>
      </c>
      <c r="R52" s="8"/>
      <c r="S52" s="7" t="str">
        <v>Valencia</v>
      </c>
      <c r="T52" s="7">
        <v>8</v>
      </c>
      <c r="W52"/>
      <c r="X52"/>
      <c r="Y52"/>
      <c r="Z52"/>
      <c r="AA52"/>
      <c r="AB52">
        <f>COUNTIFS(tblS[[#This Row],[Color1]:[Color9]], "s")</f>
        <v>4</v>
      </c>
      <c r="AC52"/>
    </row>
    <row r="53" spans="2:29" s="7" customFormat="1" ht="20.100000000000001" customHeight="1">
      <c r="B53" s="10">
        <v>51</v>
      </c>
      <c r="C53" s="10" t="s">
        <v>292</v>
      </c>
      <c r="D53" s="10">
        <v>45</v>
      </c>
      <c r="E53" s="10">
        <v>20</v>
      </c>
      <c r="F53" s="93" t="s">
        <v>60</v>
      </c>
      <c r="G53" s="89" t="s">
        <v>56</v>
      </c>
      <c r="H53" s="93" t="s">
        <v>60</v>
      </c>
      <c r="I53" s="89" t="s">
        <v>56</v>
      </c>
      <c r="J53" s="93" t="s">
        <v>60</v>
      </c>
      <c r="K53" s="89" t="s">
        <v>56</v>
      </c>
      <c r="L53" s="93" t="s">
        <v>60</v>
      </c>
      <c r="M53" s="89" t="s">
        <v>56</v>
      </c>
      <c r="N53" s="93" t="s">
        <v>60</v>
      </c>
      <c r="O53" s="10" t="s">
        <v>102</v>
      </c>
      <c r="P53" s="10" cm="1">
        <f t="array" ref="P53">200 + SUM(_xlfn.XLOOKUP(F53:N53,tblPrices[Abbreviation],tblPrices[Cost per element],NA(),0,1))</f>
        <v>268</v>
      </c>
      <c r="Q53" s="126">
        <f>100 * SQRT(POWER(startX-tblS[[#This Row],[X-Coordinates]], 2) + POWER(startY - tblS[[#This Row],[Y-Coordinates]], 2)) + 15</f>
        <v>776.57731058639092</v>
      </c>
      <c r="R53" s="8"/>
      <c r="S53" s="7" t="str">
        <v>Lisbon</v>
      </c>
      <c r="T53" s="7">
        <v>6</v>
      </c>
      <c r="W53"/>
      <c r="X53"/>
      <c r="Y53"/>
      <c r="Z53"/>
      <c r="AA53"/>
      <c r="AB53">
        <f>COUNTIFS(tblS[[#This Row],[Color1]:[Color9]], "s")</f>
        <v>4</v>
      </c>
      <c r="AC53"/>
    </row>
    <row r="54" spans="2:29" s="7" customFormat="1" ht="20.100000000000001" customHeight="1">
      <c r="B54" s="10">
        <v>52</v>
      </c>
      <c r="C54" s="10" t="s">
        <v>293</v>
      </c>
      <c r="D54" s="10">
        <v>45</v>
      </c>
      <c r="E54" s="10">
        <v>18</v>
      </c>
      <c r="F54" s="89" t="s">
        <v>56</v>
      </c>
      <c r="G54" s="89" t="s">
        <v>56</v>
      </c>
      <c r="H54" s="89" t="s">
        <v>56</v>
      </c>
      <c r="I54" s="88" t="s">
        <v>55</v>
      </c>
      <c r="J54" s="88" t="s">
        <v>55</v>
      </c>
      <c r="K54" s="88" t="s">
        <v>55</v>
      </c>
      <c r="L54" s="89" t="s">
        <v>56</v>
      </c>
      <c r="M54" s="89" t="s">
        <v>56</v>
      </c>
      <c r="N54" s="89" t="s">
        <v>56</v>
      </c>
      <c r="O54" s="10" t="s">
        <v>294</v>
      </c>
      <c r="P54" s="10" cm="1">
        <f t="array" ref="P54">200 + SUM(_xlfn.XLOOKUP(F54:N54,tblPrices[Abbreviation],tblPrices[Cost per element],NA(),0,1))</f>
        <v>218</v>
      </c>
      <c r="Q54" s="126">
        <f>100 * SQRT(POWER(startX-tblS[[#This Row],[X-Coordinates]], 2) + POWER(startY - tblS[[#This Row],[Y-Coordinates]], 2)) + 15</f>
        <v>963.68329805051383</v>
      </c>
      <c r="R54" s="8"/>
      <c r="S54" s="7" t="str">
        <v>Porto</v>
      </c>
      <c r="T54" s="7">
        <v>5</v>
      </c>
      <c r="W54"/>
      <c r="X54"/>
      <c r="Y54"/>
      <c r="Z54"/>
      <c r="AA54"/>
      <c r="AB54">
        <f>COUNTIFS(tblS[[#This Row],[Color1]:[Color9]], "s")</f>
        <v>6</v>
      </c>
      <c r="AC54"/>
    </row>
    <row r="55" spans="2:29" s="7" customFormat="1" ht="20.100000000000001" customHeight="1">
      <c r="B55" s="10">
        <v>53</v>
      </c>
      <c r="C55" s="10" t="s">
        <v>295</v>
      </c>
      <c r="D55" s="10">
        <v>52</v>
      </c>
      <c r="E55" s="10">
        <v>15</v>
      </c>
      <c r="F55" s="88" t="s">
        <v>55</v>
      </c>
      <c r="G55" s="88" t="s">
        <v>55</v>
      </c>
      <c r="H55" s="88" t="s">
        <v>55</v>
      </c>
      <c r="I55" s="93" t="s">
        <v>60</v>
      </c>
      <c r="J55" s="93" t="s">
        <v>60</v>
      </c>
      <c r="K55" s="93" t="s">
        <v>60</v>
      </c>
      <c r="L55" s="88" t="s">
        <v>55</v>
      </c>
      <c r="M55" s="88" t="s">
        <v>55</v>
      </c>
      <c r="N55" s="88" t="s">
        <v>55</v>
      </c>
      <c r="O55" s="10" t="s">
        <v>106</v>
      </c>
      <c r="P55" s="10" cm="1">
        <f t="array" ref="P55">200 + SUM(_xlfn.XLOOKUP(F55:N55,tblPrices[Abbreviation],tblPrices[Cost per element],NA(),0,1))</f>
        <v>248</v>
      </c>
      <c r="Q55" s="126">
        <f>100 * SQRT(POWER(startX-tblS[[#This Row],[X-Coordinates]], 2) + POWER(startY - tblS[[#This Row],[Y-Coordinates]], 2)) + 15</f>
        <v>1279.9110640673518</v>
      </c>
      <c r="R55" s="8"/>
      <c r="S55" s="7" t="str">
        <v>Budapest</v>
      </c>
      <c r="T55" s="7">
        <v>8</v>
      </c>
      <c r="W55"/>
      <c r="X55"/>
      <c r="Y55"/>
      <c r="Z55"/>
      <c r="AA55"/>
      <c r="AB55">
        <f>COUNTIFS(tblS[[#This Row],[Color1]:[Color9]], "s")</f>
        <v>0</v>
      </c>
      <c r="AC55"/>
    </row>
    <row r="56" spans="2:29" s="7" customFormat="1" ht="20.100000000000001" customHeight="1">
      <c r="B56" s="10">
        <v>54</v>
      </c>
      <c r="C56" s="10" t="s">
        <v>296</v>
      </c>
      <c r="D56" s="10">
        <v>51</v>
      </c>
      <c r="E56" s="10">
        <v>15</v>
      </c>
      <c r="F56" s="93" t="s">
        <v>60</v>
      </c>
      <c r="G56" s="88" t="s">
        <v>55</v>
      </c>
      <c r="H56" s="88" t="s">
        <v>55</v>
      </c>
      <c r="I56" s="88" t="s">
        <v>55</v>
      </c>
      <c r="J56" s="93" t="s">
        <v>60</v>
      </c>
      <c r="K56" s="88" t="s">
        <v>55</v>
      </c>
      <c r="L56" s="88" t="s">
        <v>55</v>
      </c>
      <c r="M56" s="88" t="s">
        <v>55</v>
      </c>
      <c r="N56" s="93" t="s">
        <v>60</v>
      </c>
      <c r="O56" s="10" t="s">
        <v>192</v>
      </c>
      <c r="P56" s="10" cm="1">
        <f t="array" ref="P56">200 + SUM(_xlfn.XLOOKUP(F56:N56,tblPrices[Abbreviation],tblPrices[Cost per element],NA(),0,1))</f>
        <v>248</v>
      </c>
      <c r="Q56" s="126">
        <f>100 * SQRT(POWER(startX-tblS[[#This Row],[X-Coordinates]], 2) + POWER(startY - tblS[[#This Row],[Y-Coordinates]], 2)) + 15</f>
        <v>1251.9316876852981</v>
      </c>
      <c r="R56" s="8"/>
      <c r="S56" s="7" t="str">
        <v>Milan</v>
      </c>
      <c r="T56" s="7">
        <v>5</v>
      </c>
      <c r="W56"/>
      <c r="X56"/>
      <c r="Y56"/>
      <c r="Z56"/>
      <c r="AA56"/>
      <c r="AB56">
        <f>COUNTIFS(tblS[[#This Row],[Color1]:[Color9]], "s")</f>
        <v>0</v>
      </c>
      <c r="AC56"/>
    </row>
    <row r="57" spans="2:29" s="7" customFormat="1" ht="20.100000000000001" customHeight="1">
      <c r="B57" s="10">
        <v>55</v>
      </c>
      <c r="C57" s="10" t="s">
        <v>297</v>
      </c>
      <c r="D57" s="10">
        <v>52</v>
      </c>
      <c r="E57" s="10">
        <v>17</v>
      </c>
      <c r="F57" s="93" t="s">
        <v>60</v>
      </c>
      <c r="G57" s="88" t="s">
        <v>55</v>
      </c>
      <c r="H57" s="93" t="s">
        <v>60</v>
      </c>
      <c r="I57" s="93" t="s">
        <v>60</v>
      </c>
      <c r="J57" s="88" t="s">
        <v>55</v>
      </c>
      <c r="K57" s="93" t="s">
        <v>60</v>
      </c>
      <c r="L57" s="93" t="s">
        <v>60</v>
      </c>
      <c r="M57" s="88" t="s">
        <v>55</v>
      </c>
      <c r="N57" s="93" t="s">
        <v>60</v>
      </c>
      <c r="O57" s="10" t="s">
        <v>298</v>
      </c>
      <c r="P57" s="10" cm="1">
        <f t="array" ref="P57">200 + SUM(_xlfn.XLOOKUP(F57:N57,tblPrices[Abbreviation],tblPrices[Cost per element],NA(),0,1))</f>
        <v>278</v>
      </c>
      <c r="Q57" s="126">
        <f>100 * SQRT(POWER(startX-tblS[[#This Row],[X-Coordinates]], 2) + POWER(startY - tblS[[#This Row],[Y-Coordinates]], 2)) + 15</f>
        <v>1092.0329614269008</v>
      </c>
      <c r="R57" s="8"/>
      <c r="S57" s="7" t="str">
        <v>Turin</v>
      </c>
      <c r="T57" s="7">
        <v>5</v>
      </c>
      <c r="W57"/>
      <c r="X57"/>
      <c r="Y57"/>
      <c r="Z57"/>
      <c r="AA57"/>
      <c r="AB57">
        <f>COUNTIFS(tblS[[#This Row],[Color1]:[Color9]], "s")</f>
        <v>0</v>
      </c>
      <c r="AC57"/>
    </row>
    <row r="58" spans="2:29" s="7" customFormat="1" ht="20.100000000000001" customHeight="1">
      <c r="B58" s="10">
        <v>56</v>
      </c>
      <c r="C58" s="10" t="s">
        <v>299</v>
      </c>
      <c r="D58" s="10">
        <v>51</v>
      </c>
      <c r="E58" s="10">
        <v>10</v>
      </c>
      <c r="F58" s="87" t="s">
        <v>57</v>
      </c>
      <c r="G58" s="87" t="s">
        <v>57</v>
      </c>
      <c r="H58" s="88" t="s">
        <v>55</v>
      </c>
      <c r="I58" s="87" t="s">
        <v>57</v>
      </c>
      <c r="J58" s="88" t="s">
        <v>55</v>
      </c>
      <c r="K58" s="87" t="s">
        <v>57</v>
      </c>
      <c r="L58" s="88" t="s">
        <v>55</v>
      </c>
      <c r="M58" s="87" t="s">
        <v>57</v>
      </c>
      <c r="N58" s="87" t="s">
        <v>57</v>
      </c>
      <c r="O58" s="10" t="s">
        <v>300</v>
      </c>
      <c r="P58" s="10" cm="1">
        <f t="array" ref="P58">200 + SUM(_xlfn.XLOOKUP(F58:N58,tblPrices[Abbreviation],tblPrices[Cost per element],NA(),0,1))</f>
        <v>230</v>
      </c>
      <c r="Q58" s="126">
        <f>100 * SQRT(POWER(startX-tblS[[#This Row],[X-Coordinates]], 2) + POWER(startY - tblS[[#This Row],[Y-Coordinates]], 2)) + 15</f>
        <v>1741.2676501632068</v>
      </c>
      <c r="R58" s="8"/>
      <c r="S58" s="7" t="str">
        <v>Amsterdam</v>
      </c>
      <c r="T58" s="7">
        <v>9</v>
      </c>
      <c r="W58"/>
      <c r="X58"/>
      <c r="Y58"/>
      <c r="Z58"/>
      <c r="AA58"/>
      <c r="AB58">
        <f>COUNTIFS(tblS[[#This Row],[Color1]:[Color9]], "s")</f>
        <v>0</v>
      </c>
      <c r="AC58"/>
    </row>
    <row r="59" spans="2:29" s="7" customFormat="1" ht="20.100000000000001" customHeight="1">
      <c r="B59" s="10">
        <v>57</v>
      </c>
      <c r="C59" s="10" t="s">
        <v>299</v>
      </c>
      <c r="D59" s="10">
        <v>51</v>
      </c>
      <c r="E59" s="10">
        <v>10</v>
      </c>
      <c r="F59" s="93" t="s">
        <v>60</v>
      </c>
      <c r="G59" s="93" t="s">
        <v>60</v>
      </c>
      <c r="H59" s="88" t="s">
        <v>55</v>
      </c>
      <c r="I59" s="93" t="s">
        <v>60</v>
      </c>
      <c r="J59" s="93" t="s">
        <v>60</v>
      </c>
      <c r="K59" s="93" t="s">
        <v>60</v>
      </c>
      <c r="L59" s="88" t="s">
        <v>55</v>
      </c>
      <c r="M59" s="93" t="s">
        <v>60</v>
      </c>
      <c r="N59" s="93" t="s">
        <v>60</v>
      </c>
      <c r="O59" s="10" t="s">
        <v>301</v>
      </c>
      <c r="P59" s="10" cm="1">
        <f t="array" ref="P59">200 + SUM(_xlfn.XLOOKUP(F59:N59,tblPrices[Abbreviation],tblPrices[Cost per element],NA(),0,1))</f>
        <v>288</v>
      </c>
      <c r="Q59" s="126">
        <f>100 * SQRT(POWER(startX-tblS[[#This Row],[X-Coordinates]], 2) + POWER(startY - tblS[[#This Row],[Y-Coordinates]], 2)) + 15</f>
        <v>1741.2676501632068</v>
      </c>
      <c r="R59" s="8"/>
      <c r="S59" s="7" t="str">
        <v>Rotterdam</v>
      </c>
      <c r="T59" s="7">
        <v>9</v>
      </c>
      <c r="W59"/>
      <c r="X59"/>
      <c r="Y59"/>
      <c r="Z59"/>
      <c r="AA59"/>
      <c r="AB59">
        <f>COUNTIFS(tblS[[#This Row],[Color1]:[Color9]], "s")</f>
        <v>0</v>
      </c>
      <c r="AC59"/>
    </row>
    <row r="60" spans="2:29" s="7" customFormat="1" ht="20.100000000000001" customHeight="1">
      <c r="B60" s="10">
        <v>58</v>
      </c>
      <c r="C60" s="10" t="s">
        <v>302</v>
      </c>
      <c r="D60" s="10">
        <v>53</v>
      </c>
      <c r="E60" s="10">
        <v>8</v>
      </c>
      <c r="F60" s="88" t="s">
        <v>55</v>
      </c>
      <c r="G60" s="93" t="s">
        <v>60</v>
      </c>
      <c r="H60" s="88" t="s">
        <v>55</v>
      </c>
      <c r="I60" s="93" t="s">
        <v>60</v>
      </c>
      <c r="J60" s="88" t="s">
        <v>55</v>
      </c>
      <c r="K60" s="93" t="s">
        <v>60</v>
      </c>
      <c r="L60" s="88" t="s">
        <v>55</v>
      </c>
      <c r="M60" s="93" t="s">
        <v>60</v>
      </c>
      <c r="N60" s="88" t="s">
        <v>55</v>
      </c>
      <c r="O60" s="10" t="s">
        <v>303</v>
      </c>
      <c r="P60" s="10" cm="1">
        <f t="array" ref="P60">200 + SUM(_xlfn.XLOOKUP(F60:N60,tblPrices[Abbreviation],tblPrices[Cost per element],NA(),0,1))</f>
        <v>258</v>
      </c>
      <c r="Q60" s="126">
        <f>100 * SQRT(POWER(startX-tblS[[#This Row],[X-Coordinates]], 2) + POWER(startY - tblS[[#This Row],[Y-Coordinates]], 2)) + 15</f>
        <v>1979.6882704388499</v>
      </c>
      <c r="R60" s="8"/>
      <c r="S60" s="7" t="str">
        <v>Enschede</v>
      </c>
      <c r="T60" s="7">
        <v>8</v>
      </c>
      <c r="W60"/>
      <c r="X60"/>
      <c r="Y60"/>
      <c r="Z60"/>
      <c r="AA60"/>
      <c r="AB60">
        <f>COUNTIFS(tblS[[#This Row],[Color1]:[Color9]], "s")</f>
        <v>0</v>
      </c>
      <c r="AC60"/>
    </row>
    <row r="61" spans="2:29" s="7" customFormat="1" ht="20.100000000000001" customHeight="1">
      <c r="B61" s="10">
        <v>59</v>
      </c>
      <c r="C61" s="10" t="s">
        <v>304</v>
      </c>
      <c r="D61" s="10">
        <v>55</v>
      </c>
      <c r="E61" s="10">
        <v>6</v>
      </c>
      <c r="F61" s="88" t="s">
        <v>55</v>
      </c>
      <c r="G61" s="92" t="s">
        <v>54</v>
      </c>
      <c r="H61" s="88" t="s">
        <v>55</v>
      </c>
      <c r="I61" s="92" t="s">
        <v>54</v>
      </c>
      <c r="J61" s="88" t="s">
        <v>55</v>
      </c>
      <c r="K61" s="92" t="s">
        <v>54</v>
      </c>
      <c r="L61" s="88" t="s">
        <v>55</v>
      </c>
      <c r="M61" s="92" t="s">
        <v>54</v>
      </c>
      <c r="N61" s="88" t="s">
        <v>55</v>
      </c>
      <c r="O61" s="10" t="s">
        <v>153</v>
      </c>
      <c r="P61" s="10" cm="1">
        <f t="array" ref="P61">200 + SUM(_xlfn.XLOOKUP(F61:N61,tblPrices[Abbreviation],tblPrices[Cost per element],NA(),0,1))</f>
        <v>226</v>
      </c>
      <c r="Q61" s="126">
        <f>100 * SQRT(POWER(startX-tblS[[#This Row],[X-Coordinates]], 2) + POWER(startY - tblS[[#This Row],[Y-Coordinates]], 2)) + 15</f>
        <v>2228.5943621178653</v>
      </c>
      <c r="R61" s="8"/>
      <c r="S61" s="7" t="str">
        <v>London</v>
      </c>
      <c r="T61" s="7">
        <v>6</v>
      </c>
      <c r="W61"/>
      <c r="X61"/>
      <c r="Y61"/>
      <c r="Z61"/>
      <c r="AA61"/>
      <c r="AB61">
        <f>COUNTIFS(tblS[[#This Row],[Color1]:[Color9]], "s")</f>
        <v>0</v>
      </c>
      <c r="AC61"/>
    </row>
    <row r="62" spans="2:29" s="7" customFormat="1" ht="20.100000000000001" customHeight="1">
      <c r="B62" s="10">
        <v>60</v>
      </c>
      <c r="C62" s="10" t="s">
        <v>304</v>
      </c>
      <c r="D62" s="10">
        <v>55</v>
      </c>
      <c r="E62" s="10">
        <v>6</v>
      </c>
      <c r="F62" s="87" t="s">
        <v>57</v>
      </c>
      <c r="G62" s="89" t="s">
        <v>56</v>
      </c>
      <c r="H62" s="87" t="s">
        <v>57</v>
      </c>
      <c r="I62" s="87" t="s">
        <v>57</v>
      </c>
      <c r="J62" s="87" t="s">
        <v>57</v>
      </c>
      <c r="K62" s="87" t="s">
        <v>57</v>
      </c>
      <c r="L62" s="87" t="s">
        <v>57</v>
      </c>
      <c r="M62" s="88" t="s">
        <v>55</v>
      </c>
      <c r="N62" s="87" t="s">
        <v>57</v>
      </c>
      <c r="O62" s="10" t="s">
        <v>305</v>
      </c>
      <c r="P62" s="10" cm="1">
        <f t="array" ref="P62">200 + SUM(_xlfn.XLOOKUP(F62:N62,tblPrices[Abbreviation],tblPrices[Cost per element],NA(),0,1))</f>
        <v>232</v>
      </c>
      <c r="Q62" s="126">
        <f>100 * SQRT(POWER(startX-tblS[[#This Row],[X-Coordinates]], 2) + POWER(startY - tblS[[#This Row],[Y-Coordinates]], 2)) + 15</f>
        <v>2228.5943621178653</v>
      </c>
      <c r="R62" s="8"/>
      <c r="S62" s="7" t="str">
        <v>Manchester</v>
      </c>
      <c r="T62" s="7">
        <v>10</v>
      </c>
      <c r="W62"/>
      <c r="X62"/>
      <c r="Y62"/>
      <c r="Z62"/>
      <c r="AA62"/>
      <c r="AB62">
        <f>COUNTIFS(tblS[[#This Row],[Color1]:[Color9]], "s")</f>
        <v>1</v>
      </c>
      <c r="AC62"/>
    </row>
    <row r="63" spans="2:29" s="7" customFormat="1" ht="20.100000000000001" customHeight="1">
      <c r="B63" s="10">
        <v>61</v>
      </c>
      <c r="C63" s="10" t="s">
        <v>306</v>
      </c>
      <c r="D63" s="10">
        <v>57</v>
      </c>
      <c r="E63" s="10">
        <v>22</v>
      </c>
      <c r="F63" s="87" t="s">
        <v>57</v>
      </c>
      <c r="G63" s="90" t="s">
        <v>58</v>
      </c>
      <c r="H63" s="87" t="s">
        <v>57</v>
      </c>
      <c r="I63" s="88" t="s">
        <v>55</v>
      </c>
      <c r="J63" s="87" t="s">
        <v>57</v>
      </c>
      <c r="K63" s="88" t="s">
        <v>55</v>
      </c>
      <c r="L63" s="87" t="s">
        <v>57</v>
      </c>
      <c r="M63" s="90" t="s">
        <v>58</v>
      </c>
      <c r="N63" s="87" t="s">
        <v>57</v>
      </c>
      <c r="O63" s="10" t="s">
        <v>219</v>
      </c>
      <c r="P63" s="10" cm="1">
        <f t="array" ref="P63">200 + SUM(_xlfn.XLOOKUP(F63:N63,tblPrices[Abbreviation],tblPrices[Cost per element],NA(),0,1))</f>
        <v>242</v>
      </c>
      <c r="Q63" s="126">
        <f>100 * SQRT(POWER(startX-tblS[[#This Row],[X-Coordinates]], 2) + POWER(startY - tblS[[#This Row],[Y-Coordinates]], 2)) + 15</f>
        <v>1044.5630140987</v>
      </c>
      <c r="R63" s="8"/>
      <c r="S63" s="7" t="str">
        <v>Glasgow</v>
      </c>
      <c r="T63" s="7">
        <v>7</v>
      </c>
      <c r="W63"/>
      <c r="X63"/>
      <c r="Y63"/>
      <c r="Z63"/>
      <c r="AA63"/>
      <c r="AB63">
        <f>COUNTIFS(tblS[[#This Row],[Color1]:[Color9]], "s")</f>
        <v>0</v>
      </c>
      <c r="AC63"/>
    </row>
    <row r="64" spans="2:29" s="7" customFormat="1" ht="20.100000000000001" customHeight="1">
      <c r="B64" s="10">
        <v>62</v>
      </c>
      <c r="C64" s="10" t="s">
        <v>232</v>
      </c>
      <c r="D64" s="10">
        <v>53</v>
      </c>
      <c r="E64" s="10">
        <v>21</v>
      </c>
      <c r="F64" s="93" t="s">
        <v>60</v>
      </c>
      <c r="G64" s="93" t="s">
        <v>60</v>
      </c>
      <c r="H64" s="90" t="s">
        <v>58</v>
      </c>
      <c r="I64" s="90" t="s">
        <v>58</v>
      </c>
      <c r="J64" s="92" t="s">
        <v>54</v>
      </c>
      <c r="K64" s="92" t="s">
        <v>54</v>
      </c>
      <c r="L64" s="87" t="s">
        <v>57</v>
      </c>
      <c r="M64" s="87" t="s">
        <v>57</v>
      </c>
      <c r="N64" s="91" t="s">
        <v>59</v>
      </c>
      <c r="O64" s="10" t="s">
        <v>114</v>
      </c>
      <c r="P64" s="10" cm="1">
        <f t="array" ref="P64">200 + SUM(_xlfn.XLOOKUP(F64:N64,tblPrices[Abbreviation],tblPrices[Cost per element],NA(),0,1))</f>
        <v>278</v>
      </c>
      <c r="Q64" s="126">
        <f>100 * SQRT(POWER(startX-tblS[[#This Row],[X-Coordinates]], 2) + POWER(startY - tblS[[#This Row],[Y-Coordinates]], 2)) + 15</f>
        <v>796.02496759066537</v>
      </c>
      <c r="R64" s="8"/>
      <c r="S64" s="7" t="str">
        <v>Gothenborg</v>
      </c>
      <c r="T64" s="7">
        <v>10</v>
      </c>
      <c r="W64"/>
      <c r="X64"/>
      <c r="Y64"/>
      <c r="Z64"/>
      <c r="AA64"/>
      <c r="AB64">
        <f>COUNTIFS(tblS[[#This Row],[Color1]:[Color9]], "s")</f>
        <v>0</v>
      </c>
      <c r="AC64"/>
    </row>
    <row r="65" spans="2:29" s="7" customFormat="1" ht="20.100000000000001" customHeight="1">
      <c r="B65" s="10">
        <v>63</v>
      </c>
      <c r="C65" s="10" t="s">
        <v>307</v>
      </c>
      <c r="D65" s="10">
        <v>50</v>
      </c>
      <c r="E65" s="10">
        <v>16</v>
      </c>
      <c r="F65" s="87" t="s">
        <v>57</v>
      </c>
      <c r="G65" s="87" t="s">
        <v>57</v>
      </c>
      <c r="H65" s="87" t="s">
        <v>57</v>
      </c>
      <c r="I65" s="88" t="s">
        <v>55</v>
      </c>
      <c r="J65" s="87" t="s">
        <v>57</v>
      </c>
      <c r="K65" s="88" t="s">
        <v>55</v>
      </c>
      <c r="L65" s="87" t="s">
        <v>57</v>
      </c>
      <c r="M65" s="87" t="s">
        <v>57</v>
      </c>
      <c r="N65" s="87" t="s">
        <v>57</v>
      </c>
      <c r="O65" s="10" t="s">
        <v>190</v>
      </c>
      <c r="P65" s="10" cm="1">
        <f t="array" ref="P65">200 + SUM(_xlfn.XLOOKUP(F65:N65,tblPrices[Abbreviation],tblPrices[Cost per element],NA(),0,1))</f>
        <v>232</v>
      </c>
      <c r="Q65" s="126">
        <f>100 * SQRT(POWER(startX-tblS[[#This Row],[X-Coordinates]], 2) + POWER(startY - tblS[[#This Row],[Y-Coordinates]], 2)) + 15</f>
        <v>1133.0339887498949</v>
      </c>
      <c r="R65" s="8"/>
      <c r="S65" s="7" t="str">
        <v>Genk</v>
      </c>
      <c r="T65" s="7">
        <v>4</v>
      </c>
      <c r="W65"/>
      <c r="X65"/>
      <c r="Y65"/>
      <c r="Z65"/>
      <c r="AA65"/>
      <c r="AB65">
        <f>COUNTIFS(tblS[[#This Row],[Color1]:[Color9]], "s")</f>
        <v>0</v>
      </c>
      <c r="AC65"/>
    </row>
    <row r="66" spans="2:29" s="7" customFormat="1" ht="20.100000000000001" customHeight="1">
      <c r="B66" s="10">
        <v>64</v>
      </c>
      <c r="C66" s="10" t="s">
        <v>308</v>
      </c>
      <c r="D66" s="10">
        <v>48</v>
      </c>
      <c r="E66" s="10">
        <v>25</v>
      </c>
      <c r="F66" s="89" t="s">
        <v>56</v>
      </c>
      <c r="G66" s="89" t="s">
        <v>56</v>
      </c>
      <c r="H66" s="88" t="s">
        <v>55</v>
      </c>
      <c r="I66" s="89" t="s">
        <v>56</v>
      </c>
      <c r="J66" s="89" t="s">
        <v>56</v>
      </c>
      <c r="K66" s="89" t="s">
        <v>56</v>
      </c>
      <c r="L66" s="88" t="s">
        <v>55</v>
      </c>
      <c r="M66" s="89" t="s">
        <v>56</v>
      </c>
      <c r="N66" s="89" t="s">
        <v>56</v>
      </c>
      <c r="O66" s="10" t="s">
        <v>309</v>
      </c>
      <c r="P66" s="10" cm="1">
        <f t="array" ref="P66">200 + SUM(_xlfn.XLOOKUP(F66:N66,tblPrices[Abbreviation],tblPrices[Cost per element],NA(),0,1))</f>
        <v>218</v>
      </c>
      <c r="Q66" s="126">
        <f>100 * SQRT(POWER(startX-tblS[[#This Row],[X-Coordinates]], 2) + POWER(startY - tblS[[#This Row],[Y-Coordinates]], 2)) + 15</f>
        <v>215</v>
      </c>
      <c r="R66" s="8"/>
      <c r="S66" s="7" t="str">
        <v>Linz</v>
      </c>
      <c r="T66" s="7">
        <v>4</v>
      </c>
      <c r="W66"/>
      <c r="X66"/>
      <c r="Y66"/>
      <c r="Z66"/>
      <c r="AA66"/>
      <c r="AB66">
        <f>COUNTIFS(tblS[[#This Row],[Color1]:[Color9]], "s")</f>
        <v>7</v>
      </c>
      <c r="AC66"/>
    </row>
    <row r="67" spans="2:29" s="7" customFormat="1" ht="20.100000000000001" customHeight="1">
      <c r="B67" s="10">
        <v>65</v>
      </c>
      <c r="C67" s="10" t="s">
        <v>308</v>
      </c>
      <c r="D67" s="10">
        <v>48</v>
      </c>
      <c r="E67" s="10">
        <v>25</v>
      </c>
      <c r="F67" s="88" t="s">
        <v>55</v>
      </c>
      <c r="G67" s="87" t="s">
        <v>57</v>
      </c>
      <c r="H67" s="88" t="s">
        <v>55</v>
      </c>
      <c r="I67" s="87" t="s">
        <v>57</v>
      </c>
      <c r="J67" s="88" t="s">
        <v>55</v>
      </c>
      <c r="K67" s="87" t="s">
        <v>57</v>
      </c>
      <c r="L67" s="88" t="s">
        <v>55</v>
      </c>
      <c r="M67" s="87" t="s">
        <v>57</v>
      </c>
      <c r="N67" s="88" t="s">
        <v>55</v>
      </c>
      <c r="O67" s="10" t="s">
        <v>310</v>
      </c>
      <c r="P67" s="10" cm="1">
        <f t="array" ref="P67">200 + SUM(_xlfn.XLOOKUP(F67:N67,tblPrices[Abbreviation],tblPrices[Cost per element],NA(),0,1))</f>
        <v>226</v>
      </c>
      <c r="Q67" s="126">
        <f>100 * SQRT(POWER(startX-tblS[[#This Row],[X-Coordinates]], 2) + POWER(startY - tblS[[#This Row],[Y-Coordinates]], 2)) + 15</f>
        <v>215</v>
      </c>
      <c r="R67" s="8"/>
      <c r="S67" s="7" t="str">
        <v>Innsbruck</v>
      </c>
      <c r="T67" s="7">
        <v>9</v>
      </c>
      <c r="W67"/>
      <c r="X67"/>
      <c r="Y67"/>
      <c r="Z67"/>
      <c r="AA67"/>
      <c r="AB67">
        <f>COUNTIFS(tblS[[#This Row],[Color1]:[Color9]], "s")</f>
        <v>0</v>
      </c>
      <c r="AC67"/>
    </row>
    <row r="68" spans="2:29" s="7" customFormat="1" ht="20.100000000000001" customHeight="1">
      <c r="B68" s="10">
        <v>66</v>
      </c>
      <c r="C68" s="10" t="s">
        <v>311</v>
      </c>
      <c r="D68" s="10">
        <v>47</v>
      </c>
      <c r="E68" s="10">
        <v>22</v>
      </c>
      <c r="F68" s="92" t="s">
        <v>54</v>
      </c>
      <c r="G68" s="89" t="s">
        <v>56</v>
      </c>
      <c r="H68" s="92" t="s">
        <v>54</v>
      </c>
      <c r="I68" s="89" t="s">
        <v>56</v>
      </c>
      <c r="J68" s="92" t="s">
        <v>54</v>
      </c>
      <c r="K68" s="89" t="s">
        <v>56</v>
      </c>
      <c r="L68" s="92" t="s">
        <v>54</v>
      </c>
      <c r="M68" s="89" t="s">
        <v>56</v>
      </c>
      <c r="N68" s="92" t="s">
        <v>54</v>
      </c>
      <c r="O68" s="10" t="s">
        <v>312</v>
      </c>
      <c r="P68" s="10" cm="1">
        <f t="array" ref="P68">200 + SUM(_xlfn.XLOOKUP(F68:N68,tblPrices[Abbreviation],tblPrices[Cost per element],NA(),0,1))</f>
        <v>228</v>
      </c>
      <c r="Q68" s="126">
        <f>100 * SQRT(POWER(startX-tblS[[#This Row],[X-Coordinates]], 2) + POWER(startY - tblS[[#This Row],[Y-Coordinates]], 2)) + 15</f>
        <v>524.90195135927843</v>
      </c>
      <c r="R68" s="8"/>
      <c r="S68" s="7" t="str">
        <v>Salzburg</v>
      </c>
      <c r="T68" s="7">
        <v>8</v>
      </c>
      <c r="W68"/>
      <c r="X68"/>
      <c r="Y68"/>
      <c r="Z68"/>
      <c r="AA68"/>
      <c r="AB68">
        <f>COUNTIFS(tblS[[#This Row],[Color1]:[Color9]], "s")</f>
        <v>4</v>
      </c>
      <c r="AC68"/>
    </row>
    <row r="69" spans="2:29" s="7" customFormat="1" ht="20.100000000000001" customHeight="1">
      <c r="B69" s="10">
        <v>67</v>
      </c>
      <c r="C69" s="10" t="s">
        <v>313</v>
      </c>
      <c r="D69" s="10">
        <v>47</v>
      </c>
      <c r="E69" s="10">
        <v>24</v>
      </c>
      <c r="F69" s="88" t="s">
        <v>55</v>
      </c>
      <c r="G69" s="91" t="s">
        <v>59</v>
      </c>
      <c r="H69" s="88" t="s">
        <v>55</v>
      </c>
      <c r="I69" s="91" t="s">
        <v>59</v>
      </c>
      <c r="J69" s="88" t="s">
        <v>55</v>
      </c>
      <c r="K69" s="91" t="s">
        <v>59</v>
      </c>
      <c r="L69" s="88" t="s">
        <v>55</v>
      </c>
      <c r="M69" s="91" t="s">
        <v>59</v>
      </c>
      <c r="N69" s="88" t="s">
        <v>55</v>
      </c>
      <c r="O69" s="10" t="s">
        <v>220</v>
      </c>
      <c r="P69" s="10" cm="1">
        <f t="array" ref="P69">200 + SUM(_xlfn.XLOOKUP(F69:N69,tblPrices[Abbreviation],tblPrices[Cost per element],NA(),0,1))</f>
        <v>290</v>
      </c>
      <c r="Q69" s="126">
        <f>100 * SQRT(POWER(startX-tblS[[#This Row],[X-Coordinates]], 2) + POWER(startY - tblS[[#This Row],[Y-Coordinates]], 2)) + 15</f>
        <v>331.22776601683796</v>
      </c>
      <c r="R69" s="8"/>
      <c r="S69" s="7" t="str">
        <v>Prague</v>
      </c>
      <c r="T69" s="7">
        <v>6</v>
      </c>
      <c r="W69"/>
      <c r="X69"/>
      <c r="Y69"/>
      <c r="Z69"/>
      <c r="AA69"/>
      <c r="AB69">
        <f>COUNTIFS(tblS[[#This Row],[Color1]:[Color9]], "s")</f>
        <v>0</v>
      </c>
      <c r="AC69"/>
    </row>
    <row r="70" spans="2:29" s="7" customFormat="1" ht="20.100000000000001" customHeight="1">
      <c r="B70" s="10">
        <v>68</v>
      </c>
      <c r="C70" s="10" t="s">
        <v>314</v>
      </c>
      <c r="D70" s="10">
        <v>50</v>
      </c>
      <c r="E70" s="10">
        <v>25</v>
      </c>
      <c r="F70" s="88" t="s">
        <v>55</v>
      </c>
      <c r="G70" s="93" t="s">
        <v>60</v>
      </c>
      <c r="H70" s="93" t="s">
        <v>60</v>
      </c>
      <c r="I70" s="88" t="s">
        <v>55</v>
      </c>
      <c r="J70" s="93" t="s">
        <v>60</v>
      </c>
      <c r="K70" s="88" t="s">
        <v>55</v>
      </c>
      <c r="L70" s="93" t="s">
        <v>60</v>
      </c>
      <c r="M70" s="93" t="s">
        <v>60</v>
      </c>
      <c r="N70" s="88" t="s">
        <v>55</v>
      </c>
      <c r="O70" s="10" t="s">
        <v>103</v>
      </c>
      <c r="P70" s="10" cm="1">
        <f t="array" ref="P70">200 + SUM(_xlfn.XLOOKUP(F70:N70,tblPrices[Abbreviation],tblPrices[Cost per element],NA(),0,1))</f>
        <v>268</v>
      </c>
      <c r="Q70" s="126">
        <f>100 * SQRT(POWER(startX-tblS[[#This Row],[X-Coordinates]], 2) + POWER(startY - tblS[[#This Row],[Y-Coordinates]], 2)) + 15</f>
        <v>297.84271247461902</v>
      </c>
      <c r="R70" s="8"/>
      <c r="S70" s="7" t="str">
        <v>Athens</v>
      </c>
      <c r="T70" s="7">
        <v>6</v>
      </c>
      <c r="W70"/>
      <c r="X70"/>
      <c r="Y70"/>
      <c r="Z70"/>
      <c r="AA70"/>
      <c r="AB70">
        <f>COUNTIFS(tblS[[#This Row],[Color1]:[Color9]], "s")</f>
        <v>0</v>
      </c>
      <c r="AC70"/>
    </row>
    <row r="71" spans="2:29" s="7" customFormat="1" ht="20.100000000000001" customHeight="1">
      <c r="B71" s="10">
        <v>69</v>
      </c>
      <c r="C71" s="10" t="s">
        <v>314</v>
      </c>
      <c r="D71" s="10">
        <v>50</v>
      </c>
      <c r="E71" s="10">
        <v>25</v>
      </c>
      <c r="F71" s="87" t="s">
        <v>57</v>
      </c>
      <c r="G71" s="90" t="s">
        <v>58</v>
      </c>
      <c r="H71" s="93" t="s">
        <v>60</v>
      </c>
      <c r="I71" s="93" t="s">
        <v>60</v>
      </c>
      <c r="J71" s="93" t="s">
        <v>60</v>
      </c>
      <c r="K71" s="93" t="s">
        <v>60</v>
      </c>
      <c r="L71" s="93" t="s">
        <v>60</v>
      </c>
      <c r="M71" s="90" t="s">
        <v>58</v>
      </c>
      <c r="N71" s="87" t="s">
        <v>57</v>
      </c>
      <c r="O71" s="10" t="s">
        <v>180</v>
      </c>
      <c r="P71" s="10" cm="1">
        <f t="array" ref="P71">200 + SUM(_xlfn.XLOOKUP(F71:N71,tblPrices[Abbreviation],tblPrices[Cost per element],NA(),0,1))</f>
        <v>286</v>
      </c>
      <c r="Q71" s="126">
        <f>100 * SQRT(POWER(startX-tblS[[#This Row],[X-Coordinates]], 2) + POWER(startY - tblS[[#This Row],[Y-Coordinates]], 2)) + 15</f>
        <v>297.84271247461902</v>
      </c>
      <c r="R71" s="8"/>
      <c r="S71" s="7" t="str">
        <v>Banja Luka</v>
      </c>
      <c r="T71" s="7">
        <v>10</v>
      </c>
      <c r="W71"/>
      <c r="X71"/>
      <c r="Y71"/>
      <c r="Z71"/>
      <c r="AA71"/>
      <c r="AB71">
        <f>COUNTIFS(tblS[[#This Row],[Color1]:[Color9]], "s")</f>
        <v>0</v>
      </c>
      <c r="AC71"/>
    </row>
    <row r="72" spans="2:29" s="7" customFormat="1" ht="20.100000000000001" customHeight="1">
      <c r="B72" s="10">
        <v>70</v>
      </c>
      <c r="C72" s="10" t="s">
        <v>315</v>
      </c>
      <c r="D72" s="10">
        <v>37</v>
      </c>
      <c r="E72" s="10">
        <v>34</v>
      </c>
      <c r="F72" s="88" t="s">
        <v>55</v>
      </c>
      <c r="G72" s="92" t="s">
        <v>54</v>
      </c>
      <c r="H72" s="92" t="s">
        <v>54</v>
      </c>
      <c r="I72" s="88" t="s">
        <v>55</v>
      </c>
      <c r="J72" s="92" t="s">
        <v>54</v>
      </c>
      <c r="K72" s="88" t="s">
        <v>55</v>
      </c>
      <c r="L72" s="92" t="s">
        <v>54</v>
      </c>
      <c r="M72" s="92" t="s">
        <v>54</v>
      </c>
      <c r="N72" s="88" t="s">
        <v>55</v>
      </c>
      <c r="O72" s="10" t="s">
        <v>151</v>
      </c>
      <c r="P72" s="10" cm="1">
        <f t="array" ref="P72">200 + SUM(_xlfn.XLOOKUP(F72:N72,tblPrices[Abbreviation],tblPrices[Cost per element],NA(),0,1))</f>
        <v>228</v>
      </c>
      <c r="Q72" s="126">
        <f>100 * SQRT(POWER(startX-tblS[[#This Row],[X-Coordinates]], 2) + POWER(startY - tblS[[#This Row],[Y-Coordinates]], 2)) + 15</f>
        <v>1318.8404810405298</v>
      </c>
      <c r="R72" s="8"/>
      <c r="S72" s="7" t="str">
        <v>Maribor</v>
      </c>
      <c r="T72" s="7">
        <v>7</v>
      </c>
      <c r="W72"/>
      <c r="X72"/>
      <c r="Y72"/>
      <c r="Z72"/>
      <c r="AA72"/>
      <c r="AB72">
        <f>COUNTIFS(tblS[[#This Row],[Color1]:[Color9]], "s")</f>
        <v>0</v>
      </c>
      <c r="AC72"/>
    </row>
    <row r="73" spans="2:29" s="7" customFormat="1" ht="20.100000000000001" customHeight="1">
      <c r="B73" s="10">
        <v>71</v>
      </c>
      <c r="C73" s="10" t="s">
        <v>316</v>
      </c>
      <c r="D73" s="10">
        <v>44</v>
      </c>
      <c r="E73" s="10">
        <v>28</v>
      </c>
      <c r="F73" s="87" t="s">
        <v>57</v>
      </c>
      <c r="G73" s="93" t="s">
        <v>60</v>
      </c>
      <c r="H73" s="87" t="s">
        <v>57</v>
      </c>
      <c r="I73" s="93" t="s">
        <v>60</v>
      </c>
      <c r="J73" s="87" t="s">
        <v>57</v>
      </c>
      <c r="K73" s="93" t="s">
        <v>60</v>
      </c>
      <c r="L73" s="87" t="s">
        <v>57</v>
      </c>
      <c r="M73" s="93" t="s">
        <v>60</v>
      </c>
      <c r="N73" s="87" t="s">
        <v>57</v>
      </c>
      <c r="O73" s="10" t="s">
        <v>317</v>
      </c>
      <c r="P73" s="10" cm="1">
        <f t="array" ref="P73">200 + SUM(_xlfn.XLOOKUP(F73:N73,tblPrices[Abbreviation],tblPrices[Cost per element],NA(),0,1))</f>
        <v>268</v>
      </c>
      <c r="Q73" s="126">
        <f>100 * SQRT(POWER(startX-tblS[[#This Row],[X-Coordinates]], 2) + POWER(startY - tblS[[#This Row],[Y-Coordinates]], 2)) + 15</f>
        <v>427.31056256176606</v>
      </c>
      <c r="R73" s="8"/>
      <c r="S73" s="7" t="str">
        <v>Helsinki</v>
      </c>
      <c r="T73" s="7">
        <v>8</v>
      </c>
      <c r="W73"/>
      <c r="X73"/>
      <c r="Y73"/>
      <c r="Z73"/>
      <c r="AA73"/>
      <c r="AB73">
        <f>COUNTIFS(tblS[[#This Row],[Color1]:[Color9]], "s")</f>
        <v>0</v>
      </c>
      <c r="AC73"/>
    </row>
    <row r="74" spans="2:29" s="7" customFormat="1" ht="20.100000000000001" customHeight="1">
      <c r="B74" s="10">
        <v>72</v>
      </c>
      <c r="C74" s="10" t="s">
        <v>318</v>
      </c>
      <c r="D74" s="10">
        <v>46</v>
      </c>
      <c r="E74" s="10">
        <v>26</v>
      </c>
      <c r="F74" s="91" t="s">
        <v>59</v>
      </c>
      <c r="G74" s="91" t="s">
        <v>59</v>
      </c>
      <c r="H74" s="90" t="s">
        <v>58</v>
      </c>
      <c r="I74" s="91" t="s">
        <v>59</v>
      </c>
      <c r="J74" s="90" t="s">
        <v>58</v>
      </c>
      <c r="K74" s="91" t="s">
        <v>59</v>
      </c>
      <c r="L74" s="90" t="s">
        <v>58</v>
      </c>
      <c r="M74" s="91" t="s">
        <v>59</v>
      </c>
      <c r="N74" s="91" t="s">
        <v>59</v>
      </c>
      <c r="O74" s="10" t="s">
        <v>189</v>
      </c>
      <c r="P74" s="10" cm="1">
        <f t="array" ref="P74">200 + SUM(_xlfn.XLOOKUP(F74:N74,tblPrices[Abbreviation],tblPrices[Cost per element],NA(),0,1))</f>
        <v>347</v>
      </c>
      <c r="Q74" s="126">
        <f>100 * SQRT(POWER(startX-tblS[[#This Row],[X-Coordinates]], 2) + POWER(startY - tblS[[#This Row],[Y-Coordinates]], 2)) + 15</f>
        <v>238.60679774997897</v>
      </c>
      <c r="R74" s="8"/>
      <c r="S74" s="7" t="str">
        <v>Bratislava</v>
      </c>
      <c r="T74" s="7">
        <v>10</v>
      </c>
      <c r="W74"/>
      <c r="X74"/>
      <c r="Y74"/>
      <c r="Z74"/>
      <c r="AA74"/>
      <c r="AB74">
        <f>COUNTIFS(tblS[[#This Row],[Color1]:[Color9]], "s")</f>
        <v>0</v>
      </c>
      <c r="AC74"/>
    </row>
    <row r="75" spans="2:29" s="7" customFormat="1" ht="20.100000000000001" customHeight="1">
      <c r="B75" s="10">
        <v>73</v>
      </c>
      <c r="C75" s="10" t="s">
        <v>319</v>
      </c>
      <c r="D75" s="10">
        <v>60</v>
      </c>
      <c r="E75" s="10">
        <v>35</v>
      </c>
      <c r="F75" s="87" t="s">
        <v>57</v>
      </c>
      <c r="G75" s="87" t="s">
        <v>57</v>
      </c>
      <c r="H75" s="88" t="s">
        <v>55</v>
      </c>
      <c r="I75" s="88" t="s">
        <v>55</v>
      </c>
      <c r="J75" s="88" t="s">
        <v>55</v>
      </c>
      <c r="K75" s="88" t="s">
        <v>55</v>
      </c>
      <c r="L75" s="88" t="s">
        <v>55</v>
      </c>
      <c r="M75" s="87" t="s">
        <v>57</v>
      </c>
      <c r="N75" s="87" t="s">
        <v>57</v>
      </c>
      <c r="O75" s="10" t="s">
        <v>320</v>
      </c>
      <c r="P75" s="10" cm="1">
        <f t="array" ref="P75">200 + SUM(_xlfn.XLOOKUP(F75:N75,tblPrices[Abbreviation],tblPrices[Cost per element],NA(),0,1))</f>
        <v>226</v>
      </c>
      <c r="Q75" s="126">
        <f>100 * SQRT(POWER(startX-tblS[[#This Row],[X-Coordinates]], 2) + POWER(startY - tblS[[#This Row],[Y-Coordinates]], 2)) + 15</f>
        <v>1457.2205101855957</v>
      </c>
      <c r="R75" s="8"/>
      <c r="S75" s="7" t="str">
        <v>Bochum</v>
      </c>
      <c r="T75" s="7">
        <v>6</v>
      </c>
      <c r="W75"/>
      <c r="X75"/>
      <c r="Y75"/>
      <c r="Z75"/>
      <c r="AA75"/>
      <c r="AB75">
        <f>COUNTIFS(tblS[[#This Row],[Color1]:[Color9]], "s")</f>
        <v>0</v>
      </c>
      <c r="AC75"/>
    </row>
    <row r="76" spans="2:29" s="7" customFormat="1" ht="20.100000000000001" customHeight="1">
      <c r="B76" s="10">
        <v>74</v>
      </c>
      <c r="C76" s="10" t="s">
        <v>321</v>
      </c>
      <c r="D76" s="10">
        <v>48</v>
      </c>
      <c r="E76" s="10">
        <v>28</v>
      </c>
      <c r="F76" s="87" t="s">
        <v>57</v>
      </c>
      <c r="G76" s="87" t="s">
        <v>57</v>
      </c>
      <c r="H76" s="87" t="s">
        <v>57</v>
      </c>
      <c r="I76" s="88" t="s">
        <v>55</v>
      </c>
      <c r="J76" s="93" t="s">
        <v>60</v>
      </c>
      <c r="K76" s="88" t="s">
        <v>55</v>
      </c>
      <c r="L76" s="87" t="s">
        <v>57</v>
      </c>
      <c r="M76" s="87" t="s">
        <v>57</v>
      </c>
      <c r="N76" s="87" t="s">
        <v>57</v>
      </c>
      <c r="O76" s="10" t="s">
        <v>322</v>
      </c>
      <c r="P76" s="10" cm="1">
        <f t="array" ref="P76">200 + SUM(_xlfn.XLOOKUP(F76:N76,tblPrices[Abbreviation],tblPrices[Cost per element],NA(),0,1))</f>
        <v>240</v>
      </c>
      <c r="Q76" s="126">
        <f>100 * SQRT(POWER(startX-tblS[[#This Row],[X-Coordinates]], 2) + POWER(startY - tblS[[#This Row],[Y-Coordinates]], 2)) + 15</f>
        <v>115</v>
      </c>
      <c r="R76" s="8"/>
      <c r="S76" s="7" t="str">
        <v>Karlsruhe</v>
      </c>
      <c r="T76" s="7">
        <v>9</v>
      </c>
      <c r="W76"/>
      <c r="X76"/>
      <c r="Y76"/>
      <c r="Z76"/>
      <c r="AA76"/>
      <c r="AB76">
        <f>COUNTIFS(tblS[[#This Row],[Color1]:[Color9]], "s")</f>
        <v>0</v>
      </c>
      <c r="AC76"/>
    </row>
    <row r="77" spans="2:29" s="7" customFormat="1" ht="20.100000000000001" customHeight="1">
      <c r="B77" s="10">
        <v>75</v>
      </c>
      <c r="C77" s="10" t="s">
        <v>323</v>
      </c>
      <c r="D77" s="10">
        <v>51</v>
      </c>
      <c r="E77" s="10">
        <v>20</v>
      </c>
      <c r="F77" s="88" t="s">
        <v>55</v>
      </c>
      <c r="G77" s="87" t="s">
        <v>57</v>
      </c>
      <c r="H77" s="87" t="s">
        <v>57</v>
      </c>
      <c r="I77" s="88" t="s">
        <v>55</v>
      </c>
      <c r="J77" s="88" t="s">
        <v>55</v>
      </c>
      <c r="K77" s="88" t="s">
        <v>55</v>
      </c>
      <c r="L77" s="87" t="s">
        <v>57</v>
      </c>
      <c r="M77" s="87" t="s">
        <v>57</v>
      </c>
      <c r="N77" s="88" t="s">
        <v>55</v>
      </c>
      <c r="O77" s="10" t="s">
        <v>108</v>
      </c>
      <c r="P77" s="10" cm="1">
        <f t="array" ref="P77">200 + SUM(_xlfn.XLOOKUP(F77:N77,tblPrices[Abbreviation],tblPrices[Cost per element],NA(),0,1))</f>
        <v>226</v>
      </c>
      <c r="Q77" s="126">
        <f>100 * SQRT(POWER(startX-tblS[[#This Row],[X-Coordinates]], 2) + POWER(startY - tblS[[#This Row],[Y-Coordinates]], 2)) + 15</f>
        <v>776.57731058639092</v>
      </c>
      <c r="R77" s="8"/>
      <c r="S77" s="7" t="str">
        <v>Furth</v>
      </c>
      <c r="T77" s="7">
        <v>5</v>
      </c>
      <c r="W77"/>
      <c r="X77"/>
      <c r="Y77"/>
      <c r="Z77"/>
      <c r="AA77"/>
      <c r="AB77">
        <f>COUNTIFS(tblS[[#This Row],[Color1]:[Color9]], "s")</f>
        <v>0</v>
      </c>
      <c r="AC77"/>
    </row>
    <row r="78" spans="2:29" s="7" customFormat="1" ht="20.100000000000001" customHeight="1">
      <c r="B78" s="10">
        <v>76</v>
      </c>
      <c r="C78" s="10" t="s">
        <v>324</v>
      </c>
      <c r="D78" s="10">
        <v>49</v>
      </c>
      <c r="E78" s="10">
        <v>19</v>
      </c>
      <c r="F78" s="87" t="s">
        <v>57</v>
      </c>
      <c r="G78" s="88" t="s">
        <v>55</v>
      </c>
      <c r="H78" s="88" t="s">
        <v>55</v>
      </c>
      <c r="I78" s="88" t="s">
        <v>55</v>
      </c>
      <c r="J78" s="87" t="s">
        <v>57</v>
      </c>
      <c r="K78" s="88" t="s">
        <v>55</v>
      </c>
      <c r="L78" s="88" t="s">
        <v>55</v>
      </c>
      <c r="M78" s="88" t="s">
        <v>55</v>
      </c>
      <c r="N78" s="87" t="s">
        <v>57</v>
      </c>
      <c r="O78" s="10" t="s">
        <v>325</v>
      </c>
      <c r="P78" s="10" cm="1">
        <f t="array" ref="P78">200 + SUM(_xlfn.XLOOKUP(F78:N78,tblPrices[Abbreviation],tblPrices[Cost per element],NA(),0,1))</f>
        <v>224</v>
      </c>
      <c r="Q78" s="126">
        <f>100 * SQRT(POWER(startX-tblS[[#This Row],[X-Coordinates]], 2) + POWER(startY - tblS[[#This Row],[Y-Coordinates]], 2)) + 15</f>
        <v>821.22577482985491</v>
      </c>
      <c r="R78" s="8"/>
      <c r="S78" s="7" t="str">
        <v>Mattersburg</v>
      </c>
      <c r="T78" s="7">
        <v>11</v>
      </c>
      <c r="W78"/>
      <c r="X78"/>
      <c r="Y78"/>
      <c r="Z78"/>
      <c r="AA78"/>
      <c r="AB78">
        <f>COUNTIFS(tblS[[#This Row],[Color1]:[Color9]], "s")</f>
        <v>0</v>
      </c>
      <c r="AC78"/>
    </row>
    <row r="79" spans="2:29" s="7" customFormat="1" ht="20.100000000000001" customHeight="1">
      <c r="B79" s="10">
        <v>77</v>
      </c>
      <c r="C79" s="10" t="s">
        <v>326</v>
      </c>
      <c r="D79" s="10">
        <v>49</v>
      </c>
      <c r="E79" s="10">
        <v>22</v>
      </c>
      <c r="F79" s="92" t="s">
        <v>54</v>
      </c>
      <c r="G79" s="92" t="s">
        <v>54</v>
      </c>
      <c r="H79" s="88" t="s">
        <v>55</v>
      </c>
      <c r="I79" s="88" t="s">
        <v>55</v>
      </c>
      <c r="J79" s="92" t="s">
        <v>54</v>
      </c>
      <c r="K79" s="88" t="s">
        <v>55</v>
      </c>
      <c r="L79" s="88" t="s">
        <v>55</v>
      </c>
      <c r="M79" s="92" t="s">
        <v>54</v>
      </c>
      <c r="N79" s="92" t="s">
        <v>54</v>
      </c>
      <c r="O79" s="10" t="s">
        <v>327</v>
      </c>
      <c r="P79" s="10" cm="1">
        <f t="array" ref="P79">200 + SUM(_xlfn.XLOOKUP(F79:N79,tblPrices[Abbreviation],tblPrices[Cost per element],NA(),0,1))</f>
        <v>228</v>
      </c>
      <c r="Q79" s="126">
        <f>100 * SQRT(POWER(startX-tblS[[#This Row],[X-Coordinates]], 2) + POWER(startY - tblS[[#This Row],[Y-Coordinates]], 2)) + 15</f>
        <v>524.90195135927843</v>
      </c>
      <c r="R79" s="8"/>
      <c r="S79" s="7" t="str">
        <v>Antau</v>
      </c>
      <c r="T79" s="7">
        <v>5</v>
      </c>
      <c r="W79"/>
      <c r="X79"/>
      <c r="Y79"/>
      <c r="Z79"/>
      <c r="AA79"/>
      <c r="AB79">
        <f>COUNTIFS(tblS[[#This Row],[Color1]:[Color9]], "s")</f>
        <v>0</v>
      </c>
      <c r="AC79"/>
    </row>
    <row r="80" spans="2:29" s="7" customFormat="1" ht="20.100000000000001" customHeight="1">
      <c r="B80" s="10">
        <v>78</v>
      </c>
      <c r="C80" s="10" t="s">
        <v>328</v>
      </c>
      <c r="D80" s="10">
        <v>47</v>
      </c>
      <c r="E80" s="10">
        <v>25</v>
      </c>
      <c r="F80" s="92" t="s">
        <v>54</v>
      </c>
      <c r="G80" s="92" t="s">
        <v>54</v>
      </c>
      <c r="H80" s="88" t="s">
        <v>55</v>
      </c>
      <c r="I80" s="88" t="s">
        <v>55</v>
      </c>
      <c r="J80" s="88" t="s">
        <v>55</v>
      </c>
      <c r="K80" s="88" t="s">
        <v>55</v>
      </c>
      <c r="L80" s="88" t="s">
        <v>55</v>
      </c>
      <c r="M80" s="92" t="s">
        <v>54</v>
      </c>
      <c r="N80" s="92" t="s">
        <v>54</v>
      </c>
      <c r="O80" s="10" t="s">
        <v>181</v>
      </c>
      <c r="P80" s="10" cm="1">
        <f t="array" ref="P80">200 + SUM(_xlfn.XLOOKUP(F80:N80,tblPrices[Abbreviation],tblPrices[Cost per element],NA(),0,1))</f>
        <v>226</v>
      </c>
      <c r="Q80" s="126">
        <f>100 * SQRT(POWER(startX-tblS[[#This Row],[X-Coordinates]], 2) + POWER(startY - tblS[[#This Row],[Y-Coordinates]], 2)) + 15</f>
        <v>238.60679774997897</v>
      </c>
      <c r="R80" s="8"/>
      <c r="S80" s="7" t="str">
        <v>Zagreb</v>
      </c>
      <c r="T80" s="7">
        <v>6</v>
      </c>
      <c r="W80"/>
      <c r="X80"/>
      <c r="Y80"/>
      <c r="Z80"/>
      <c r="AA80"/>
      <c r="AB80">
        <f>COUNTIFS(tblS[[#This Row],[Color1]:[Color9]], "s")</f>
        <v>0</v>
      </c>
      <c r="AC80"/>
    </row>
    <row r="81" spans="2:29" s="7" customFormat="1" ht="20.100000000000001" customHeight="1">
      <c r="B81" s="10">
        <v>79</v>
      </c>
      <c r="C81" s="10" t="s">
        <v>329</v>
      </c>
      <c r="D81" s="10">
        <v>47</v>
      </c>
      <c r="E81" s="10">
        <v>27</v>
      </c>
      <c r="F81" s="89" t="s">
        <v>56</v>
      </c>
      <c r="G81" s="89" t="s">
        <v>56</v>
      </c>
      <c r="H81" s="88" t="s">
        <v>55</v>
      </c>
      <c r="I81" s="88" t="s">
        <v>55</v>
      </c>
      <c r="J81" s="88" t="s">
        <v>55</v>
      </c>
      <c r="K81" s="88" t="s">
        <v>55</v>
      </c>
      <c r="L81" s="88" t="s">
        <v>55</v>
      </c>
      <c r="M81" s="89" t="s">
        <v>56</v>
      </c>
      <c r="N81" s="89" t="s">
        <v>56</v>
      </c>
      <c r="O81" s="10" t="s">
        <v>216</v>
      </c>
      <c r="P81" s="10" cm="1">
        <f t="array" ref="P81">200 + SUM(_xlfn.XLOOKUP(F81:N81,tblPrices[Abbreviation],tblPrices[Cost per element],NA(),0,1))</f>
        <v>218</v>
      </c>
      <c r="Q81" s="126">
        <f>100 * SQRT(POWER(startX-tblS[[#This Row],[X-Coordinates]], 2) + POWER(startY - tblS[[#This Row],[Y-Coordinates]], 2)) + 15</f>
        <v>115</v>
      </c>
      <c r="R81" s="8"/>
      <c r="S81" s="7" t="str">
        <v>Warsaw</v>
      </c>
      <c r="T81" s="7">
        <v>6</v>
      </c>
      <c r="W81"/>
      <c r="X81"/>
      <c r="Y81"/>
      <c r="Z81"/>
      <c r="AA81"/>
      <c r="AB81">
        <f>COUNTIFS(tblS[[#This Row],[Color1]:[Color9]], "s")</f>
        <v>4</v>
      </c>
      <c r="AC81"/>
    </row>
    <row r="82" spans="2:29" s="7" customFormat="1" ht="20.100000000000001" customHeight="1">
      <c r="B82" s="10">
        <v>80</v>
      </c>
      <c r="C82" s="10" t="s">
        <v>330</v>
      </c>
      <c r="D82" s="10">
        <v>45</v>
      </c>
      <c r="E82" s="10">
        <v>27</v>
      </c>
      <c r="F82" s="93" t="s">
        <v>60</v>
      </c>
      <c r="G82" s="88" t="s">
        <v>55</v>
      </c>
      <c r="H82" s="87" t="s">
        <v>57</v>
      </c>
      <c r="I82" s="93" t="s">
        <v>60</v>
      </c>
      <c r="J82" s="88" t="s">
        <v>55</v>
      </c>
      <c r="K82" s="87" t="s">
        <v>57</v>
      </c>
      <c r="L82" s="93" t="s">
        <v>60</v>
      </c>
      <c r="M82" s="88" t="s">
        <v>55</v>
      </c>
      <c r="N82" s="87" t="s">
        <v>57</v>
      </c>
      <c r="O82" s="10" t="s">
        <v>158</v>
      </c>
      <c r="P82" s="10" cm="1">
        <f t="array" ref="P82">200 + SUM(_xlfn.XLOOKUP(F82:N82,tblPrices[Abbreviation],tblPrices[Cost per element],NA(),0,1))</f>
        <v>254</v>
      </c>
      <c r="Q82" s="126">
        <f>100 * SQRT(POWER(startX-tblS[[#This Row],[X-Coordinates]], 2) + POWER(startY - tblS[[#This Row],[Y-Coordinates]], 2)) + 15</f>
        <v>315</v>
      </c>
      <c r="R82" s="8"/>
      <c r="S82" s="7" t="str">
        <v>Edinburgh</v>
      </c>
      <c r="T82" s="7">
        <v>9</v>
      </c>
      <c r="W82"/>
      <c r="X82"/>
      <c r="Y82"/>
      <c r="Z82"/>
      <c r="AA82"/>
      <c r="AB82">
        <f>COUNTIFS(tblS[[#This Row],[Color1]:[Color9]], "s")</f>
        <v>0</v>
      </c>
      <c r="AC82"/>
    </row>
    <row r="83" spans="2:29" s="7" customFormat="1" ht="20.100000000000001" customHeight="1">
      <c r="B83" s="10">
        <v>81</v>
      </c>
      <c r="C83" s="10" t="s">
        <v>331</v>
      </c>
      <c r="D83" s="10">
        <v>52</v>
      </c>
      <c r="E83" s="10">
        <v>32</v>
      </c>
      <c r="F83" s="92" t="s">
        <v>54</v>
      </c>
      <c r="G83" s="92" t="s">
        <v>54</v>
      </c>
      <c r="H83" s="92" t="s">
        <v>54</v>
      </c>
      <c r="I83" s="92" t="s">
        <v>54</v>
      </c>
      <c r="J83" s="88" t="s">
        <v>55</v>
      </c>
      <c r="K83" s="93" t="s">
        <v>60</v>
      </c>
      <c r="L83" s="88" t="s">
        <v>55</v>
      </c>
      <c r="M83" s="88" t="s">
        <v>55</v>
      </c>
      <c r="N83" s="88" t="s">
        <v>55</v>
      </c>
      <c r="O83" s="10" t="s">
        <v>160</v>
      </c>
      <c r="P83" s="10" cm="1">
        <f t="array" ref="P83">200 + SUM(_xlfn.XLOOKUP(F83:N83,tblPrices[Abbreviation],tblPrices[Cost per element],NA(),0,1))</f>
        <v>236</v>
      </c>
      <c r="Q83" s="126">
        <f>100 * SQRT(POWER(startX-tblS[[#This Row],[X-Coordinates]], 2) + POWER(startY - tblS[[#This Row],[Y-Coordinates]], 2)) + 15</f>
        <v>655.31242374328485</v>
      </c>
      <c r="R83" s="8"/>
      <c r="S83" s="7" t="str">
        <v>Aberdeen</v>
      </c>
      <c r="T83" s="7">
        <v>8</v>
      </c>
      <c r="W83"/>
      <c r="X83"/>
      <c r="Y83"/>
      <c r="Z83"/>
      <c r="AA83"/>
      <c r="AB83">
        <f>COUNTIFS(tblS[[#This Row],[Color1]:[Color9]], "s")</f>
        <v>0</v>
      </c>
      <c r="AC83"/>
    </row>
    <row r="84" spans="2:29" s="7" customFormat="1" ht="20.100000000000001" customHeight="1">
      <c r="B84" s="10">
        <v>82</v>
      </c>
      <c r="C84" s="10" t="s">
        <v>332</v>
      </c>
      <c r="D84" s="10">
        <v>55</v>
      </c>
      <c r="E84" s="10">
        <v>8</v>
      </c>
      <c r="F84" s="93" t="s">
        <v>60</v>
      </c>
      <c r="G84" s="93" t="s">
        <v>60</v>
      </c>
      <c r="H84" s="91" t="s">
        <v>59</v>
      </c>
      <c r="I84" s="87" t="s">
        <v>57</v>
      </c>
      <c r="J84" s="88" t="s">
        <v>55</v>
      </c>
      <c r="K84" s="87" t="s">
        <v>57</v>
      </c>
      <c r="L84" s="91" t="s">
        <v>59</v>
      </c>
      <c r="M84" s="93" t="s">
        <v>60</v>
      </c>
      <c r="N84" s="93" t="s">
        <v>60</v>
      </c>
      <c r="O84" s="10" t="s">
        <v>154</v>
      </c>
      <c r="P84" s="10" cm="1">
        <f t="array" ref="P84">200 + SUM(_xlfn.XLOOKUP(F84:N84,tblPrices[Abbreviation],tblPrices[Cost per element],NA(),0,1))</f>
        <v>298</v>
      </c>
      <c r="Q84" s="126">
        <f>100 * SQRT(POWER(startX-tblS[[#This Row],[X-Coordinates]], 2) + POWER(startY - tblS[[#This Row],[Y-Coordinates]], 2)) + 15</f>
        <v>2039.8456731316587</v>
      </c>
      <c r="R84" s="8"/>
      <c r="S84" s="7" t="str">
        <v>Vilnius</v>
      </c>
      <c r="T84" s="7">
        <v>7</v>
      </c>
      <c r="W84"/>
      <c r="X84"/>
      <c r="Y84"/>
      <c r="Z84"/>
      <c r="AA84"/>
      <c r="AB84">
        <f>COUNTIFS(tblS[[#This Row],[Color1]:[Color9]], "s")</f>
        <v>0</v>
      </c>
      <c r="AC84"/>
    </row>
    <row r="85" spans="2:29" s="7" customFormat="1" ht="20.100000000000001" customHeight="1">
      <c r="B85" s="10">
        <v>83</v>
      </c>
      <c r="C85" s="10" t="s">
        <v>332</v>
      </c>
      <c r="D85" s="10">
        <v>55</v>
      </c>
      <c r="E85" s="10">
        <v>8</v>
      </c>
      <c r="F85" s="92" t="s">
        <v>54</v>
      </c>
      <c r="G85" s="92" t="s">
        <v>54</v>
      </c>
      <c r="H85" s="88" t="s">
        <v>55</v>
      </c>
      <c r="I85" s="92" t="s">
        <v>54</v>
      </c>
      <c r="J85" s="92" t="s">
        <v>54</v>
      </c>
      <c r="K85" s="92" t="s">
        <v>54</v>
      </c>
      <c r="L85" s="88" t="s">
        <v>55</v>
      </c>
      <c r="M85" s="92" t="s">
        <v>54</v>
      </c>
      <c r="N85" s="92" t="s">
        <v>54</v>
      </c>
      <c r="O85" s="10" t="s">
        <v>217</v>
      </c>
      <c r="P85" s="10" cm="1">
        <f t="array" ref="P85">200 + SUM(_xlfn.XLOOKUP(F85:N85,tblPrices[Abbreviation],tblPrices[Cost per element],NA(),0,1))</f>
        <v>232</v>
      </c>
      <c r="Q85" s="126">
        <f>100 * SQRT(POWER(startX-tblS[[#This Row],[X-Coordinates]], 2) + POWER(startY - tblS[[#This Row],[Y-Coordinates]], 2)) + 15</f>
        <v>2039.8456731316587</v>
      </c>
      <c r="R85" s="8"/>
      <c r="S85" s="7" t="str">
        <v>Riga</v>
      </c>
      <c r="T85" s="7">
        <v>4</v>
      </c>
      <c r="W85"/>
      <c r="X85"/>
      <c r="Y85"/>
      <c r="Z85"/>
      <c r="AA85"/>
      <c r="AB85">
        <f>COUNTIFS(tblS[[#This Row],[Color1]:[Color9]], "s")</f>
        <v>0</v>
      </c>
      <c r="AC85"/>
    </row>
    <row r="86" spans="2:29" s="7" customFormat="1" ht="20.100000000000001" customHeight="1">
      <c r="B86" s="10">
        <v>84</v>
      </c>
      <c r="C86" s="10" t="s">
        <v>333</v>
      </c>
      <c r="D86" s="10">
        <v>57</v>
      </c>
      <c r="E86" s="10">
        <v>9</v>
      </c>
      <c r="F86" s="93" t="s">
        <v>60</v>
      </c>
      <c r="G86" s="93" t="s">
        <v>60</v>
      </c>
      <c r="H86" s="88" t="s">
        <v>55</v>
      </c>
      <c r="I86" s="93" t="s">
        <v>60</v>
      </c>
      <c r="J86" s="88" t="s">
        <v>55</v>
      </c>
      <c r="K86" s="93" t="s">
        <v>60</v>
      </c>
      <c r="L86" s="88" t="s">
        <v>55</v>
      </c>
      <c r="M86" s="93" t="s">
        <v>60</v>
      </c>
      <c r="N86" s="93" t="s">
        <v>60</v>
      </c>
      <c r="O86" s="10" t="s">
        <v>334</v>
      </c>
      <c r="P86" s="10" cm="1">
        <f t="array" ref="P86">200 + SUM(_xlfn.XLOOKUP(F86:N86,tblPrices[Abbreviation],tblPrices[Cost per element],NA(),0,1))</f>
        <v>278</v>
      </c>
      <c r="Q86" s="126">
        <f>100 * SQRT(POWER(startX-tblS[[#This Row],[X-Coordinates]], 2) + POWER(startY - tblS[[#This Row],[Y-Coordinates]], 2)) + 15</f>
        <v>2027.4611797498108</v>
      </c>
      <c r="R86" s="8"/>
      <c r="S86" s="7" t="str">
        <v>Tallinn</v>
      </c>
      <c r="T86" s="7">
        <v>7</v>
      </c>
      <c r="W86"/>
      <c r="X86"/>
      <c r="Y86"/>
      <c r="Z86"/>
      <c r="AA86"/>
      <c r="AB86">
        <f>COUNTIFS(tblS[[#This Row],[Color1]:[Color9]], "s")</f>
        <v>0</v>
      </c>
      <c r="AC86"/>
    </row>
    <row r="87" spans="2:29" s="7" customFormat="1" ht="20.100000000000001" customHeight="1">
      <c r="B87" s="10">
        <v>85</v>
      </c>
      <c r="C87" s="10" t="s">
        <v>335</v>
      </c>
      <c r="D87" s="10">
        <v>54</v>
      </c>
      <c r="E87" s="10">
        <v>36</v>
      </c>
      <c r="F87" s="88" t="s">
        <v>55</v>
      </c>
      <c r="G87" s="88" t="s">
        <v>55</v>
      </c>
      <c r="H87" s="92" t="s">
        <v>54</v>
      </c>
      <c r="I87" s="92" t="s">
        <v>54</v>
      </c>
      <c r="J87" s="88" t="s">
        <v>55</v>
      </c>
      <c r="K87" s="92" t="s">
        <v>54</v>
      </c>
      <c r="L87" s="92" t="s">
        <v>54</v>
      </c>
      <c r="M87" s="88" t="s">
        <v>55</v>
      </c>
      <c r="N87" s="88" t="s">
        <v>55</v>
      </c>
      <c r="O87" s="10" t="s">
        <v>336</v>
      </c>
      <c r="P87" s="10" cm="1">
        <f t="array" ref="P87">200 + SUM(_xlfn.XLOOKUP(F87:N87,tblPrices[Abbreviation],tblPrices[Cost per element],NA(),0,1))</f>
        <v>226</v>
      </c>
      <c r="Q87" s="126">
        <f>100 * SQRT(POWER(startX-tblS[[#This Row],[X-Coordinates]], 2) + POWER(startY - tblS[[#This Row],[Y-Coordinates]], 2)) + 15</f>
        <v>1096.6653826391969</v>
      </c>
      <c r="R87" s="8"/>
      <c r="S87" s="7" t="str">
        <v>Dresden</v>
      </c>
      <c r="T87" s="7">
        <v>7</v>
      </c>
      <c r="W87"/>
      <c r="X87"/>
      <c r="Y87"/>
      <c r="Z87"/>
      <c r="AA87"/>
      <c r="AB87">
        <f>COUNTIFS(tblS[[#This Row],[Color1]:[Color9]], "s")</f>
        <v>0</v>
      </c>
      <c r="AC87"/>
    </row>
    <row r="88" spans="2:29" s="7" customFormat="1" ht="20.100000000000001" customHeight="1">
      <c r="B88" s="10">
        <v>86</v>
      </c>
      <c r="C88" s="10" t="s">
        <v>337</v>
      </c>
      <c r="D88" s="10">
        <v>56</v>
      </c>
      <c r="E88" s="10">
        <v>35</v>
      </c>
      <c r="F88" s="88" t="s">
        <v>55</v>
      </c>
      <c r="G88" s="87" t="s">
        <v>57</v>
      </c>
      <c r="H88" s="88" t="s">
        <v>55</v>
      </c>
      <c r="I88" s="88" t="s">
        <v>55</v>
      </c>
      <c r="J88" s="88" t="s">
        <v>55</v>
      </c>
      <c r="K88" s="88" t="s">
        <v>55</v>
      </c>
      <c r="L88" s="88" t="s">
        <v>55</v>
      </c>
      <c r="M88" s="87" t="s">
        <v>57</v>
      </c>
      <c r="N88" s="88" t="s">
        <v>55</v>
      </c>
      <c r="O88" s="10" t="s">
        <v>98</v>
      </c>
      <c r="P88" s="10" cm="1">
        <f t="array" ref="P88">200 + SUM(_xlfn.XLOOKUP(F88:N88,tblPrices[Abbreviation],tblPrices[Cost per element],NA(),0,1))</f>
        <v>222</v>
      </c>
      <c r="Q88" s="126">
        <f>100 * SQRT(POWER(startX-tblS[[#This Row],[X-Coordinates]], 2) + POWER(startY - tblS[[#This Row],[Y-Coordinates]], 2)) + 15</f>
        <v>1146.3708498984761</v>
      </c>
      <c r="R88" s="8"/>
      <c r="S88" s="7" t="str">
        <v>Aue</v>
      </c>
      <c r="T88" s="7">
        <v>3</v>
      </c>
      <c r="W88"/>
      <c r="X88"/>
      <c r="Y88"/>
      <c r="Z88"/>
      <c r="AA88"/>
      <c r="AB88">
        <f>COUNTIFS(tblS[[#This Row],[Color1]:[Color9]], "s")</f>
        <v>0</v>
      </c>
      <c r="AC88"/>
    </row>
    <row r="89" spans="2:29" s="7" customFormat="1" ht="20.100000000000001" customHeight="1">
      <c r="B89" s="10">
        <v>87</v>
      </c>
      <c r="C89" s="10" t="s">
        <v>338</v>
      </c>
      <c r="D89" s="10">
        <v>59</v>
      </c>
      <c r="E89" s="10">
        <v>35</v>
      </c>
      <c r="F89" s="88" t="s">
        <v>55</v>
      </c>
      <c r="G89" s="92" t="s">
        <v>54</v>
      </c>
      <c r="H89" s="92" t="s">
        <v>54</v>
      </c>
      <c r="I89" s="92" t="s">
        <v>54</v>
      </c>
      <c r="J89" s="88" t="s">
        <v>55</v>
      </c>
      <c r="K89" s="92" t="s">
        <v>54</v>
      </c>
      <c r="L89" s="92" t="s">
        <v>54</v>
      </c>
      <c r="M89" s="92" t="s">
        <v>54</v>
      </c>
      <c r="N89" s="88" t="s">
        <v>55</v>
      </c>
      <c r="O89" s="10" t="s">
        <v>99</v>
      </c>
      <c r="P89" s="10" cm="1">
        <f t="array" ref="P89">200 + SUM(_xlfn.XLOOKUP(F89:N89,tblPrices[Abbreviation],tblPrices[Cost per element],NA(),0,1))</f>
        <v>230</v>
      </c>
      <c r="Q89" s="126">
        <f>100 * SQRT(POWER(startX-tblS[[#This Row],[X-Coordinates]], 2) + POWER(startY - tblS[[#This Row],[Y-Coordinates]], 2)) + 15</f>
        <v>1375.1470508735445</v>
      </c>
      <c r="R89" s="8"/>
      <c r="S89" s="7" t="str">
        <v>Zwickau</v>
      </c>
      <c r="T89" s="7">
        <v>7</v>
      </c>
      <c r="W89"/>
      <c r="X89"/>
      <c r="Y89"/>
      <c r="Z89"/>
      <c r="AA89"/>
      <c r="AB89">
        <f>COUNTIFS(tblS[[#This Row],[Color1]:[Color9]], "s")</f>
        <v>0</v>
      </c>
      <c r="AC89"/>
    </row>
    <row r="90" spans="2:29" s="7" customFormat="1" ht="20.100000000000001" customHeight="1">
      <c r="B90" s="10">
        <v>88</v>
      </c>
      <c r="C90" s="10" t="s">
        <v>339</v>
      </c>
      <c r="D90" s="10">
        <v>51</v>
      </c>
      <c r="E90" s="10">
        <v>24</v>
      </c>
      <c r="F90" s="90" t="s">
        <v>58</v>
      </c>
      <c r="G90" s="90" t="s">
        <v>58</v>
      </c>
      <c r="H90" s="89" t="s">
        <v>56</v>
      </c>
      <c r="I90" s="89" t="s">
        <v>56</v>
      </c>
      <c r="J90" s="89" t="s">
        <v>56</v>
      </c>
      <c r="K90" s="89" t="s">
        <v>56</v>
      </c>
      <c r="L90" s="89" t="s">
        <v>56</v>
      </c>
      <c r="M90" s="90" t="s">
        <v>58</v>
      </c>
      <c r="N90" s="90" t="s">
        <v>58</v>
      </c>
      <c r="O90" s="10" t="s">
        <v>112</v>
      </c>
      <c r="P90" s="10" cm="1">
        <f t="array" ref="P90">200 + SUM(_xlfn.XLOOKUP(F90:N90,tblPrices[Abbreviation],tblPrices[Cost per element],NA(),0,1))</f>
        <v>246</v>
      </c>
      <c r="Q90" s="126">
        <f>100 * SQRT(POWER(startX-tblS[[#This Row],[X-Coordinates]], 2) + POWER(startY - tblS[[#This Row],[Y-Coordinates]], 2)) + 15</f>
        <v>439.26406871192847</v>
      </c>
      <c r="R90" s="8"/>
      <c r="S90" s="7" t="str">
        <v>Essen</v>
      </c>
      <c r="T90" s="7">
        <v>5</v>
      </c>
      <c r="W90"/>
      <c r="X90"/>
      <c r="Y90"/>
      <c r="Z90"/>
      <c r="AA90"/>
      <c r="AB90">
        <f>COUNTIFS(tblS[[#This Row],[Color1]:[Color9]], "s")</f>
        <v>5</v>
      </c>
      <c r="AC90"/>
    </row>
    <row r="91" spans="2:29" s="7" customFormat="1" ht="20.100000000000001" customHeight="1">
      <c r="B91" s="10">
        <v>89</v>
      </c>
      <c r="C91" s="10" t="s">
        <v>340</v>
      </c>
      <c r="D91" s="10">
        <v>50</v>
      </c>
      <c r="E91" s="10">
        <v>22</v>
      </c>
      <c r="F91" s="91" t="s">
        <v>59</v>
      </c>
      <c r="G91" s="91" t="s">
        <v>59</v>
      </c>
      <c r="H91" s="88" t="s">
        <v>55</v>
      </c>
      <c r="I91" s="88" t="s">
        <v>55</v>
      </c>
      <c r="J91" s="88" t="s">
        <v>55</v>
      </c>
      <c r="K91" s="88" t="s">
        <v>55</v>
      </c>
      <c r="L91" s="88" t="s">
        <v>55</v>
      </c>
      <c r="M91" s="91" t="s">
        <v>59</v>
      </c>
      <c r="N91" s="91" t="s">
        <v>59</v>
      </c>
      <c r="O91" s="10" t="s">
        <v>222</v>
      </c>
      <c r="P91" s="10" cm="1">
        <f t="array" ref="P91">200 + SUM(_xlfn.XLOOKUP(F91:N91,tblPrices[Abbreviation],tblPrices[Cost per element],NA(),0,1))</f>
        <v>290</v>
      </c>
      <c r="Q91" s="126">
        <f>100 * SQRT(POWER(startX-tblS[[#This Row],[X-Coordinates]], 2) + POWER(startY - tblS[[#This Row],[Y-Coordinates]], 2)) + 15</f>
        <v>553.51648071345039</v>
      </c>
      <c r="R91" s="8"/>
      <c r="S91" s="7" t="str">
        <v>Duisburg</v>
      </c>
      <c r="T91" s="7">
        <v>8</v>
      </c>
      <c r="W91"/>
      <c r="X91"/>
      <c r="Y91"/>
      <c r="Z91"/>
      <c r="AA91"/>
      <c r="AB91">
        <f>COUNTIFS(tblS[[#This Row],[Color1]:[Color9]], "s")</f>
        <v>0</v>
      </c>
      <c r="AC91"/>
    </row>
    <row r="92" spans="2:29" s="7" customFormat="1" ht="20.100000000000001" customHeight="1">
      <c r="B92" s="10">
        <v>90</v>
      </c>
      <c r="C92" s="10" t="s">
        <v>341</v>
      </c>
      <c r="D92" s="10">
        <v>50</v>
      </c>
      <c r="E92" s="10">
        <v>23</v>
      </c>
      <c r="F92" s="93" t="s">
        <v>60</v>
      </c>
      <c r="G92" s="88" t="s">
        <v>55</v>
      </c>
      <c r="H92" s="93" t="s">
        <v>60</v>
      </c>
      <c r="I92" s="87" t="s">
        <v>57</v>
      </c>
      <c r="J92" s="88" t="s">
        <v>55</v>
      </c>
      <c r="K92" s="93" t="s">
        <v>60</v>
      </c>
      <c r="L92" s="93" t="s">
        <v>60</v>
      </c>
      <c r="M92" s="88" t="s">
        <v>55</v>
      </c>
      <c r="N92" s="93" t="s">
        <v>60</v>
      </c>
      <c r="O92" s="10" t="s">
        <v>111</v>
      </c>
      <c r="P92" s="10" cm="1">
        <f t="array" ref="P92">200 + SUM(_xlfn.XLOOKUP(F92:N92,tblPrices[Abbreviation],tblPrices[Cost per element],NA(),0,1))</f>
        <v>270</v>
      </c>
      <c r="Q92" s="126">
        <f>100 * SQRT(POWER(startX-tblS[[#This Row],[X-Coordinates]], 2) + POWER(startY - tblS[[#This Row],[Y-Coordinates]], 2)) + 15</f>
        <v>462.21359549995793</v>
      </c>
      <c r="R92" s="8"/>
      <c r="S92" s="7" t="str">
        <v>Kopenhagen</v>
      </c>
      <c r="T92" s="7">
        <v>10</v>
      </c>
      <c r="W92"/>
      <c r="X92"/>
      <c r="Y92"/>
      <c r="Z92"/>
      <c r="AA92"/>
      <c r="AB92">
        <f>COUNTIFS(tblS[[#This Row],[Color1]:[Color9]], "s")</f>
        <v>0</v>
      </c>
      <c r="AC92"/>
    </row>
    <row r="93" spans="2:29" s="7" customFormat="1" ht="20.100000000000001" customHeight="1">
      <c r="B93" s="10">
        <v>91</v>
      </c>
      <c r="C93" s="10" t="s">
        <v>342</v>
      </c>
      <c r="D93" s="10">
        <v>51</v>
      </c>
      <c r="E93" s="10">
        <v>18</v>
      </c>
      <c r="F93" s="93" t="s">
        <v>60</v>
      </c>
      <c r="G93" s="93" t="s">
        <v>60</v>
      </c>
      <c r="H93" s="88" t="s">
        <v>55</v>
      </c>
      <c r="I93" s="88" t="s">
        <v>55</v>
      </c>
      <c r="J93" s="88" t="s">
        <v>55</v>
      </c>
      <c r="K93" s="88" t="s">
        <v>55</v>
      </c>
      <c r="L93" s="88" t="s">
        <v>55</v>
      </c>
      <c r="M93" s="93" t="s">
        <v>60</v>
      </c>
      <c r="N93" s="93" t="s">
        <v>60</v>
      </c>
      <c r="O93" s="10" t="s">
        <v>159</v>
      </c>
      <c r="P93" s="10" cm="1">
        <f t="array" ref="P93">200 + SUM(_xlfn.XLOOKUP(F93:N93,tblPrices[Abbreviation],tblPrices[Cost per element],NA(),0,1))</f>
        <v>258</v>
      </c>
      <c r="Q93" s="126">
        <f>100 * SQRT(POWER(startX-tblS[[#This Row],[X-Coordinates]], 2) + POWER(startY - tblS[[#This Row],[Y-Coordinates]], 2)) + 15</f>
        <v>963.68329805051383</v>
      </c>
      <c r="R93" s="8"/>
      <c r="S93" s="7" t="str">
        <v>Birmingham</v>
      </c>
      <c r="T93" s="7">
        <v>10</v>
      </c>
      <c r="W93"/>
      <c r="X93"/>
      <c r="Y93"/>
      <c r="Z93"/>
      <c r="AA93"/>
      <c r="AB93">
        <f>COUNTIFS(tblS[[#This Row],[Color1]:[Color9]], "s")</f>
        <v>0</v>
      </c>
      <c r="AC93"/>
    </row>
    <row r="94" spans="2:29" s="7" customFormat="1" ht="20.100000000000001" customHeight="1">
      <c r="B94" s="10">
        <v>92</v>
      </c>
      <c r="C94" s="10" t="s">
        <v>343</v>
      </c>
      <c r="D94" s="10">
        <v>51</v>
      </c>
      <c r="E94" s="10">
        <v>17</v>
      </c>
      <c r="F94" s="87" t="s">
        <v>57</v>
      </c>
      <c r="G94" s="87" t="s">
        <v>57</v>
      </c>
      <c r="H94" s="88" t="s">
        <v>55</v>
      </c>
      <c r="I94" s="87" t="s">
        <v>57</v>
      </c>
      <c r="J94" s="87" t="s">
        <v>57</v>
      </c>
      <c r="K94" s="87" t="s">
        <v>57</v>
      </c>
      <c r="L94" s="88" t="s">
        <v>55</v>
      </c>
      <c r="M94" s="87" t="s">
        <v>57</v>
      </c>
      <c r="N94" s="87" t="s">
        <v>57</v>
      </c>
      <c r="O94" s="10" t="s">
        <v>344</v>
      </c>
      <c r="P94" s="10" cm="1">
        <f t="array" ref="P94">200 + SUM(_xlfn.XLOOKUP(F94:N94,tblPrices[Abbreviation],tblPrices[Cost per element],NA(),0,1))</f>
        <v>232</v>
      </c>
      <c r="Q94" s="126">
        <f>100 * SQRT(POWER(startX-tblS[[#This Row],[X-Coordinates]], 2) + POWER(startY - tblS[[#This Row],[Y-Coordinates]], 2)) + 15</f>
        <v>1059.0306508910551</v>
      </c>
      <c r="R94" s="8"/>
      <c r="S94" s="7" t="str">
        <v>Saarbrücken</v>
      </c>
      <c r="T94" s="7">
        <v>11</v>
      </c>
      <c r="W94"/>
      <c r="X94"/>
      <c r="Y94"/>
      <c r="Z94"/>
      <c r="AA94"/>
      <c r="AB94">
        <f>COUNTIFS(tblS[[#This Row],[Color1]:[Color9]], "s")</f>
        <v>0</v>
      </c>
      <c r="AC94"/>
    </row>
    <row r="95" spans="2:29" s="7" customFormat="1" ht="20.100000000000001" customHeight="1">
      <c r="B95" s="10">
        <v>93</v>
      </c>
      <c r="C95" s="10" t="s">
        <v>238</v>
      </c>
      <c r="D95" s="10">
        <v>48</v>
      </c>
      <c r="E95" s="10">
        <v>20</v>
      </c>
      <c r="F95" s="87" t="s">
        <v>57</v>
      </c>
      <c r="G95" s="87" t="s">
        <v>57</v>
      </c>
      <c r="H95" s="87" t="s">
        <v>57</v>
      </c>
      <c r="I95" s="87" t="s">
        <v>57</v>
      </c>
      <c r="J95" s="88" t="s">
        <v>55</v>
      </c>
      <c r="K95" s="87" t="s">
        <v>57</v>
      </c>
      <c r="L95" s="87" t="s">
        <v>57</v>
      </c>
      <c r="M95" s="87" t="s">
        <v>57</v>
      </c>
      <c r="N95" s="87" t="s">
        <v>57</v>
      </c>
      <c r="O95" s="10" t="s">
        <v>104</v>
      </c>
      <c r="P95" s="10" cm="1">
        <f t="array" ref="P95">200 + SUM(_xlfn.XLOOKUP(F95:N95,tblPrices[Abbreviation],tblPrices[Cost per element],NA(),0,1))</f>
        <v>234</v>
      </c>
      <c r="Q95" s="126">
        <f>100 * SQRT(POWER(startX-tblS[[#This Row],[X-Coordinates]], 2) + POWER(startY - tblS[[#This Row],[Y-Coordinates]], 2)) + 15</f>
        <v>715</v>
      </c>
      <c r="R95" s="8"/>
      <c r="S95" s="7" t="str">
        <v>Strasbourg</v>
      </c>
      <c r="T95" s="7">
        <v>10</v>
      </c>
      <c r="W95"/>
      <c r="X95"/>
      <c r="Y95"/>
      <c r="Z95"/>
      <c r="AA95"/>
      <c r="AB95">
        <f>COUNTIFS(tblS[[#This Row],[Color1]:[Color9]], "s")</f>
        <v>0</v>
      </c>
      <c r="AC95"/>
    </row>
    <row r="96" spans="2:29" s="7" customFormat="1" ht="20.100000000000001" customHeight="1">
      <c r="B96" s="10">
        <v>94</v>
      </c>
      <c r="C96" s="10" t="s">
        <v>230</v>
      </c>
      <c r="D96" s="10">
        <v>47</v>
      </c>
      <c r="E96" s="10">
        <v>26</v>
      </c>
      <c r="F96" s="89" t="s">
        <v>56</v>
      </c>
      <c r="G96" s="89" t="s">
        <v>56</v>
      </c>
      <c r="H96" s="89" t="s">
        <v>56</v>
      </c>
      <c r="I96" s="93" t="s">
        <v>60</v>
      </c>
      <c r="J96" s="93" t="s">
        <v>60</v>
      </c>
      <c r="K96" s="93" t="s">
        <v>60</v>
      </c>
      <c r="L96" s="89" t="s">
        <v>56</v>
      </c>
      <c r="M96" s="89" t="s">
        <v>56</v>
      </c>
      <c r="N96" s="89" t="s">
        <v>56</v>
      </c>
      <c r="O96" s="10" t="s">
        <v>182</v>
      </c>
      <c r="P96" s="10" cm="1">
        <f t="array" ref="P96">200 + SUM(_xlfn.XLOOKUP(F96:N96,tblPrices[Abbreviation],tblPrices[Cost per element],NA(),0,1))</f>
        <v>248</v>
      </c>
      <c r="Q96" s="126">
        <f>100 * SQRT(POWER(startX-tblS[[#This Row],[X-Coordinates]], 2) + POWER(startY - tblS[[#This Row],[Y-Coordinates]], 2)) + 15</f>
        <v>156.42135623730951</v>
      </c>
      <c r="R96" s="8"/>
      <c r="W96"/>
      <c r="X96"/>
      <c r="Y96"/>
      <c r="Z96"/>
      <c r="AA96"/>
      <c r="AB96">
        <f>COUNTIFS(tblS[[#This Row],[Color1]:[Color9]], "s")</f>
        <v>6</v>
      </c>
      <c r="AC96"/>
    </row>
    <row r="97" spans="2:29" s="7" customFormat="1" ht="20.100000000000001" customHeight="1">
      <c r="B97" s="10">
        <v>95</v>
      </c>
      <c r="C97" s="10" t="s">
        <v>345</v>
      </c>
      <c r="D97" s="10">
        <v>55</v>
      </c>
      <c r="E97" s="10">
        <v>23</v>
      </c>
      <c r="F97" s="88" t="s">
        <v>55</v>
      </c>
      <c r="G97" s="87" t="s">
        <v>57</v>
      </c>
      <c r="H97" s="87" t="s">
        <v>57</v>
      </c>
      <c r="I97" s="88" t="s">
        <v>55</v>
      </c>
      <c r="J97" s="88" t="s">
        <v>55</v>
      </c>
      <c r="K97" s="88" t="s">
        <v>55</v>
      </c>
      <c r="L97" s="88" t="s">
        <v>55</v>
      </c>
      <c r="M97" s="87" t="s">
        <v>57</v>
      </c>
      <c r="N97" s="88" t="s">
        <v>55</v>
      </c>
      <c r="O97" s="10" t="s">
        <v>346</v>
      </c>
      <c r="P97" s="10" cm="1">
        <f t="array" ref="P97">200 + SUM(_xlfn.XLOOKUP(F97:N97,tblPrices[Abbreviation],tblPrices[Cost per element],NA(),0,1))</f>
        <v>224</v>
      </c>
      <c r="Q97" s="126">
        <f>100 * SQRT(POWER(startX-tblS[[#This Row],[X-Coordinates]], 2) + POWER(startY - tblS[[#This Row],[Y-Coordinates]], 2)) + 15</f>
        <v>821.22577482985491</v>
      </c>
      <c r="R97" s="8"/>
      <c r="W97"/>
      <c r="X97"/>
      <c r="Y97"/>
      <c r="Z97"/>
      <c r="AA97"/>
      <c r="AB97">
        <f>COUNTIFS(tblS[[#This Row],[Color1]:[Color9]], "s")</f>
        <v>0</v>
      </c>
      <c r="AC97"/>
    </row>
    <row r="98" spans="2:29" s="7" customFormat="1" ht="20.100000000000001" customHeight="1">
      <c r="B98" s="10">
        <v>96</v>
      </c>
      <c r="C98" s="10" t="s">
        <v>345</v>
      </c>
      <c r="D98" s="10">
        <v>55</v>
      </c>
      <c r="E98" s="10">
        <v>23</v>
      </c>
      <c r="F98" s="90" t="s">
        <v>58</v>
      </c>
      <c r="G98" s="87" t="s">
        <v>57</v>
      </c>
      <c r="H98" s="90" t="s">
        <v>58</v>
      </c>
      <c r="I98" s="87" t="s">
        <v>57</v>
      </c>
      <c r="J98" s="90" t="s">
        <v>58</v>
      </c>
      <c r="K98" s="87" t="s">
        <v>57</v>
      </c>
      <c r="L98" s="90" t="s">
        <v>58</v>
      </c>
      <c r="M98" s="87" t="s">
        <v>57</v>
      </c>
      <c r="N98" s="90" t="s">
        <v>58</v>
      </c>
      <c r="O98" s="10" t="s">
        <v>155</v>
      </c>
      <c r="P98" s="10" cm="1">
        <f t="array" ref="P98">200 + SUM(_xlfn.XLOOKUP(F98:N98,tblPrices[Abbreviation],tblPrices[Cost per element],NA(),0,1))</f>
        <v>261</v>
      </c>
      <c r="Q98" s="126">
        <f>100 * SQRT(POWER(startX-tblS[[#This Row],[X-Coordinates]], 2) + POWER(startY - tblS[[#This Row],[Y-Coordinates]], 2)) + 15</f>
        <v>821.22577482985491</v>
      </c>
      <c r="R98" s="8"/>
      <c r="W98"/>
      <c r="X98"/>
      <c r="Y98"/>
      <c r="Z98"/>
      <c r="AA98"/>
      <c r="AB98">
        <f>COUNTIFS(tblS[[#This Row],[Color1]:[Color9]], "s")</f>
        <v>0</v>
      </c>
      <c r="AC98"/>
    </row>
    <row r="99" spans="2:29" s="7" customFormat="1" ht="20.100000000000001" customHeight="1">
      <c r="B99" s="10">
        <v>97</v>
      </c>
      <c r="C99" s="10" t="s">
        <v>347</v>
      </c>
      <c r="D99" s="10">
        <v>52</v>
      </c>
      <c r="E99" s="10">
        <v>10</v>
      </c>
      <c r="F99" s="90" t="s">
        <v>58</v>
      </c>
      <c r="G99" s="87" t="s">
        <v>57</v>
      </c>
      <c r="H99" s="90" t="s">
        <v>58</v>
      </c>
      <c r="I99" s="87" t="s">
        <v>57</v>
      </c>
      <c r="J99" s="91" t="s">
        <v>59</v>
      </c>
      <c r="K99" s="87" t="s">
        <v>57</v>
      </c>
      <c r="L99" s="90" t="s">
        <v>58</v>
      </c>
      <c r="M99" s="87" t="s">
        <v>57</v>
      </c>
      <c r="N99" s="90" t="s">
        <v>58</v>
      </c>
      <c r="O99" s="10" t="s">
        <v>107</v>
      </c>
      <c r="P99" s="10" cm="1">
        <f t="array" ref="P99">200 + SUM(_xlfn.XLOOKUP(F99:N99,tblPrices[Abbreviation],tblPrices[Cost per element],NA(),0,1))</f>
        <v>272</v>
      </c>
      <c r="Q99" s="126">
        <f>100 * SQRT(POWER(startX-tblS[[#This Row],[X-Coordinates]], 2) + POWER(startY - tblS[[#This Row],[Y-Coordinates]], 2)) + 15</f>
        <v>1761.4249196572978</v>
      </c>
      <c r="R99" s="8"/>
      <c r="W99"/>
      <c r="X99"/>
      <c r="Y99"/>
      <c r="Z99"/>
      <c r="AA99"/>
      <c r="AB99">
        <f>COUNTIFS(tblS[[#This Row],[Color1]:[Color9]], "s")</f>
        <v>0</v>
      </c>
      <c r="AC99"/>
    </row>
    <row r="100" spans="2:29" s="7" customFormat="1" ht="20.100000000000001" customHeight="1">
      <c r="B100" s="10">
        <v>98</v>
      </c>
      <c r="C100" s="10" t="s">
        <v>347</v>
      </c>
      <c r="D100" s="10">
        <v>52</v>
      </c>
      <c r="E100" s="10">
        <v>10</v>
      </c>
      <c r="F100" s="87" t="s">
        <v>57</v>
      </c>
      <c r="G100" s="88" t="s">
        <v>55</v>
      </c>
      <c r="H100" s="88" t="s">
        <v>55</v>
      </c>
      <c r="I100" s="87" t="s">
        <v>57</v>
      </c>
      <c r="J100" s="88" t="s">
        <v>55</v>
      </c>
      <c r="K100" s="88" t="s">
        <v>55</v>
      </c>
      <c r="L100" s="87" t="s">
        <v>57</v>
      </c>
      <c r="M100" s="88" t="s">
        <v>55</v>
      </c>
      <c r="N100" s="87" t="s">
        <v>57</v>
      </c>
      <c r="O100" s="10" t="s">
        <v>348</v>
      </c>
      <c r="P100" s="10" cm="1">
        <f t="array" ref="P100">200 + SUM(_xlfn.XLOOKUP(F100:N100,tblPrices[Abbreviation],tblPrices[Cost per element],NA(),0,1))</f>
        <v>226</v>
      </c>
      <c r="Q100" s="126">
        <f>100 * SQRT(POWER(startX-tblS[[#This Row],[X-Coordinates]], 2) + POWER(startY - tblS[[#This Row],[Y-Coordinates]], 2)) + 15</f>
        <v>1761.4249196572978</v>
      </c>
      <c r="R100" s="8"/>
      <c r="W100"/>
      <c r="X100"/>
      <c r="Y100"/>
      <c r="Z100"/>
      <c r="AA100"/>
      <c r="AB100">
        <f>COUNTIFS(tblS[[#This Row],[Color1]:[Color9]], "s")</f>
        <v>0</v>
      </c>
      <c r="AC100"/>
    </row>
    <row r="101" spans="2:29" s="7" customFormat="1" ht="20.100000000000001" customHeight="1">
      <c r="B101" s="10">
        <v>99</v>
      </c>
      <c r="C101" s="10" t="s">
        <v>349</v>
      </c>
      <c r="D101" s="10">
        <v>49</v>
      </c>
      <c r="E101" s="10">
        <v>18</v>
      </c>
      <c r="F101" s="87" t="s">
        <v>57</v>
      </c>
      <c r="G101" s="87" t="s">
        <v>57</v>
      </c>
      <c r="H101" s="89" t="s">
        <v>56</v>
      </c>
      <c r="I101" s="89" t="s">
        <v>56</v>
      </c>
      <c r="J101" s="87" t="s">
        <v>57</v>
      </c>
      <c r="K101" s="87" t="s">
        <v>57</v>
      </c>
      <c r="L101" s="89" t="s">
        <v>56</v>
      </c>
      <c r="M101" s="89" t="s">
        <v>56</v>
      </c>
      <c r="N101" s="87" t="s">
        <v>57</v>
      </c>
      <c r="O101" s="10" t="s">
        <v>350</v>
      </c>
      <c r="P101" s="10" cm="1">
        <f t="array" ref="P101">200 + SUM(_xlfn.XLOOKUP(F101:N101,tblPrices[Abbreviation],tblPrices[Cost per element],NA(),0,1))</f>
        <v>228</v>
      </c>
      <c r="Q101" s="126">
        <f>100 * SQRT(POWER(startX-tblS[[#This Row],[X-Coordinates]], 2) + POWER(startY - tblS[[#This Row],[Y-Coordinates]], 2)) + 15</f>
        <v>920.5385138137417</v>
      </c>
      <c r="R101" s="8"/>
      <c r="W101"/>
      <c r="X101"/>
      <c r="Y101"/>
      <c r="Z101"/>
      <c r="AA101"/>
      <c r="AB101">
        <f>COUNTIFS(tblS[[#This Row],[Color1]:[Color9]], "s")</f>
        <v>4</v>
      </c>
      <c r="AC101"/>
    </row>
    <row r="102" spans="2:29" ht="15.75">
      <c r="B102" s="10">
        <v>100</v>
      </c>
      <c r="C102" s="10" t="s">
        <v>351</v>
      </c>
      <c r="D102" s="10">
        <v>48</v>
      </c>
      <c r="E102" s="10">
        <v>18</v>
      </c>
      <c r="F102" s="87" t="s">
        <v>57</v>
      </c>
      <c r="G102" s="87" t="s">
        <v>57</v>
      </c>
      <c r="H102" s="88" t="s">
        <v>55</v>
      </c>
      <c r="I102" s="88" t="s">
        <v>55</v>
      </c>
      <c r="J102" s="93" t="s">
        <v>60</v>
      </c>
      <c r="K102" s="93" t="s">
        <v>60</v>
      </c>
      <c r="L102" s="87" t="s">
        <v>57</v>
      </c>
      <c r="M102" s="88" t="s">
        <v>55</v>
      </c>
      <c r="N102" s="93" t="s">
        <v>60</v>
      </c>
      <c r="O102" s="10" t="s">
        <v>352</v>
      </c>
      <c r="P102" s="10" cm="1">
        <f t="array" ref="P102">200 + SUM(_xlfn.XLOOKUP(F102:N102,tblPrices[Abbreviation],tblPrices[Cost per element],NA(),0,1))</f>
        <v>254</v>
      </c>
      <c r="Q102" s="126">
        <f>100 * SQRT(POWER(startX-tblS[[#This Row],[X-Coordinates]], 2) + POWER(startY - tblS[[#This Row],[Y-Coordinates]], 2)) + 15</f>
        <v>915</v>
      </c>
      <c r="R102" s="8"/>
      <c r="AB102">
        <f>COUNTIFS(tblS[[#This Row],[Color1]:[Color9]], "s")</f>
        <v>0</v>
      </c>
    </row>
    <row r="104" spans="2:29">
      <c r="P104" s="8"/>
      <c r="Q104" s="8"/>
      <c r="R104" s="8"/>
    </row>
    <row r="1000" spans="650:650" ht="15.75">
      <c r="XZ1000" s="110">
        <v>125713</v>
      </c>
    </row>
  </sheetData>
  <phoneticPr fontId="43"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0FDF-3D74-436C-A5B7-43E8B9F5B94A}">
  <dimension ref="A1:V147"/>
  <sheetViews>
    <sheetView showGridLines="0" zoomScale="70" zoomScaleNormal="70" workbookViewId="0"/>
  </sheetViews>
  <sheetFormatPr defaultColWidth="7.625" defaultRowHeight="23.25" customHeight="1"/>
  <cols>
    <col min="1" max="1" width="2.875" style="59" customWidth="1"/>
    <col min="2" max="2" width="11.375" style="70" customWidth="1"/>
    <col min="3" max="3" width="49.875" style="71" customWidth="1"/>
    <col min="4" max="4" width="8.625" style="59" customWidth="1"/>
    <col min="5" max="22" width="5" style="59" customWidth="1"/>
    <col min="23" max="46" width="7.5" style="62" customWidth="1"/>
    <col min="47" max="72" width="5.625" style="62" customWidth="1"/>
    <col min="73" max="16384" width="7.625" style="62"/>
  </cols>
  <sheetData>
    <row r="1" spans="2:22" ht="23.25" customHeight="1" thickBot="1">
      <c r="B1" s="57" t="s">
        <v>353</v>
      </c>
      <c r="C1" s="58"/>
      <c r="F1" s="60"/>
      <c r="G1" s="60"/>
      <c r="H1" s="60"/>
      <c r="I1" s="60"/>
      <c r="J1" s="60"/>
      <c r="K1" s="61"/>
      <c r="L1" s="61"/>
      <c r="M1" s="62"/>
      <c r="N1" s="62"/>
      <c r="O1" s="62"/>
      <c r="P1" s="62"/>
      <c r="Q1" s="62"/>
      <c r="R1" s="62"/>
      <c r="S1" s="62"/>
      <c r="T1" s="62"/>
      <c r="U1" s="62"/>
      <c r="V1" s="62"/>
    </row>
    <row r="2" spans="2:22" ht="23.25" customHeight="1" thickBot="1">
      <c r="B2" s="63" t="s">
        <v>20</v>
      </c>
      <c r="C2" s="64" t="s">
        <v>23</v>
      </c>
      <c r="D2" s="63" t="s">
        <v>22</v>
      </c>
      <c r="S2" s="62"/>
      <c r="T2" s="62"/>
      <c r="U2" s="62"/>
      <c r="V2" s="62"/>
    </row>
    <row r="3" spans="2:22" ht="23.25" customHeight="1">
      <c r="B3" s="65" t="s">
        <v>25</v>
      </c>
      <c r="C3" s="66">
        <f>IF(ISBLANK(Case!E31),"",Case!E31)</f>
        <v>6</v>
      </c>
      <c r="D3" s="67">
        <v>30</v>
      </c>
      <c r="E3" s="62"/>
      <c r="F3" s="62"/>
      <c r="G3" s="62"/>
      <c r="H3" s="62"/>
      <c r="I3" s="62"/>
      <c r="J3" s="62"/>
      <c r="K3" s="62"/>
      <c r="L3" s="62"/>
      <c r="M3" s="62"/>
      <c r="N3" s="62"/>
      <c r="O3" s="62"/>
      <c r="P3" s="62"/>
      <c r="Q3" s="62"/>
      <c r="R3" s="62"/>
      <c r="S3" s="62"/>
      <c r="T3" s="62"/>
      <c r="U3" s="62"/>
      <c r="V3" s="62"/>
    </row>
    <row r="4" spans="2:22" ht="23.25" customHeight="1">
      <c r="B4" s="68" t="s">
        <v>28</v>
      </c>
      <c r="C4" s="66" t="str">
        <f>IF(ISBLANK(Case!E32),"",Case!E32)</f>
        <v>Kaiserslautern</v>
      </c>
      <c r="D4" s="69">
        <v>40</v>
      </c>
      <c r="E4" s="62"/>
      <c r="F4" s="62"/>
      <c r="G4" s="62"/>
      <c r="H4" s="62"/>
      <c r="I4" s="62"/>
      <c r="J4" s="62"/>
      <c r="K4" s="62"/>
      <c r="L4" s="62"/>
      <c r="M4" s="62"/>
      <c r="N4" s="62"/>
      <c r="O4" s="62"/>
      <c r="P4" s="62"/>
      <c r="Q4" s="62"/>
      <c r="R4" s="62"/>
      <c r="S4" s="62"/>
      <c r="T4" s="62"/>
      <c r="U4" s="62"/>
      <c r="V4" s="62"/>
    </row>
    <row r="5" spans="2:22" ht="23.25" customHeight="1">
      <c r="B5" s="68" t="s">
        <v>30</v>
      </c>
      <c r="C5" s="66" t="str">
        <f>IF(ISBLANK(Case!E33),"",Case!E33)</f>
        <v>SSWSSSWSS</v>
      </c>
      <c r="D5" s="69">
        <v>50</v>
      </c>
      <c r="E5" s="62"/>
      <c r="F5" s="62"/>
      <c r="G5" s="62"/>
      <c r="H5" s="62"/>
      <c r="I5" s="62"/>
      <c r="J5" s="62"/>
      <c r="K5" s="62"/>
      <c r="L5" s="62"/>
      <c r="M5" s="62"/>
      <c r="N5" s="62"/>
      <c r="O5" s="62"/>
      <c r="P5" s="62"/>
      <c r="Q5" s="62"/>
      <c r="R5" s="62"/>
      <c r="S5" s="62"/>
      <c r="T5" s="62"/>
      <c r="U5" s="62"/>
      <c r="V5" s="62"/>
    </row>
    <row r="6" spans="2:22" ht="23.25" customHeight="1">
      <c r="B6" s="68" t="s">
        <v>32</v>
      </c>
      <c r="C6" s="66">
        <f>IF(ISBLANK(Case!E34),"",Case!E34)</f>
        <v>218</v>
      </c>
      <c r="D6" s="69">
        <v>60</v>
      </c>
      <c r="E6" s="62"/>
      <c r="F6" s="62"/>
      <c r="G6" s="62"/>
      <c r="H6" s="62"/>
      <c r="I6" s="62"/>
      <c r="J6" s="62"/>
      <c r="K6" s="62"/>
      <c r="L6" s="62"/>
      <c r="M6" s="62"/>
      <c r="N6" s="62"/>
      <c r="O6" s="62"/>
      <c r="P6" s="62"/>
      <c r="Q6" s="62"/>
      <c r="R6" s="62"/>
      <c r="S6" s="62"/>
      <c r="T6" s="62"/>
      <c r="U6" s="62"/>
      <c r="V6" s="62"/>
    </row>
    <row r="7" spans="2:22" ht="23.25" customHeight="1">
      <c r="B7" s="68" t="s">
        <v>34</v>
      </c>
      <c r="C7" s="66">
        <f>IF(ISBLANK(Case!E35),"",Case!E35)</f>
        <v>24945</v>
      </c>
      <c r="D7" s="69">
        <v>70</v>
      </c>
      <c r="E7" s="62"/>
      <c r="F7" s="62"/>
      <c r="G7" s="62"/>
      <c r="H7" s="62"/>
      <c r="I7" s="62"/>
      <c r="J7" s="62"/>
      <c r="K7" s="62"/>
      <c r="L7" s="62"/>
      <c r="M7" s="62"/>
      <c r="N7" s="62"/>
      <c r="O7" s="62"/>
      <c r="P7" s="62"/>
      <c r="Q7" s="62"/>
      <c r="R7" s="62"/>
      <c r="S7" s="62"/>
      <c r="T7" s="62"/>
      <c r="U7" s="62"/>
      <c r="V7" s="62"/>
    </row>
    <row r="8" spans="2:22" ht="23.25" customHeight="1">
      <c r="B8" s="1">
        <v>1</v>
      </c>
      <c r="C8" s="66">
        <f>IF(ISBLANK(Case!E54),"",Case!E54)</f>
        <v>2</v>
      </c>
      <c r="D8" s="65">
        <v>5</v>
      </c>
      <c r="F8" s="62"/>
      <c r="G8" s="62"/>
      <c r="H8" s="62"/>
      <c r="I8" s="62"/>
      <c r="J8" s="62"/>
      <c r="K8" s="62"/>
      <c r="L8" s="62"/>
      <c r="M8" s="62"/>
      <c r="N8" s="62"/>
      <c r="O8" s="62"/>
      <c r="P8" s="62"/>
      <c r="Q8" s="62"/>
      <c r="R8" s="62"/>
      <c r="S8" s="62"/>
      <c r="T8" s="62"/>
      <c r="U8" s="62"/>
      <c r="V8" s="62"/>
    </row>
    <row r="9" spans="2:22" ht="23.25" customHeight="1">
      <c r="B9" s="1">
        <f t="shared" ref="B9:B72" si="0">B8+1</f>
        <v>2</v>
      </c>
      <c r="C9" s="66">
        <f>IF(ISBLANK(Case!E55),"",Case!E55)</f>
        <v>5</v>
      </c>
      <c r="D9" s="65">
        <v>5</v>
      </c>
      <c r="F9" s="62"/>
      <c r="G9" s="62"/>
      <c r="H9" s="62"/>
      <c r="I9" s="62"/>
      <c r="J9" s="62"/>
      <c r="K9" s="62"/>
      <c r="L9" s="62"/>
      <c r="M9" s="62"/>
      <c r="N9" s="62"/>
      <c r="O9" s="62"/>
      <c r="P9" s="62"/>
      <c r="Q9" s="62"/>
      <c r="R9" s="62"/>
      <c r="S9" s="62"/>
      <c r="T9" s="62"/>
      <c r="U9" s="62"/>
      <c r="V9" s="62"/>
    </row>
    <row r="10" spans="2:22" ht="23.25" customHeight="1">
      <c r="B10" s="1">
        <f t="shared" si="0"/>
        <v>3</v>
      </c>
      <c r="C10" s="66">
        <f>IF(ISBLANK(Case!E56),"",Case!E56)</f>
        <v>5</v>
      </c>
      <c r="D10" s="65">
        <v>5</v>
      </c>
      <c r="F10" s="62"/>
      <c r="G10" s="62"/>
      <c r="H10" s="62"/>
      <c r="I10" s="62"/>
      <c r="J10" s="62"/>
      <c r="K10" s="62"/>
      <c r="L10" s="62"/>
      <c r="M10" s="62"/>
      <c r="N10" s="62"/>
      <c r="O10" s="62"/>
      <c r="P10" s="62"/>
      <c r="Q10" s="62"/>
      <c r="R10" s="62"/>
      <c r="S10" s="62"/>
      <c r="T10" s="62"/>
      <c r="U10" s="62"/>
      <c r="V10" s="62"/>
    </row>
    <row r="11" spans="2:22" ht="23.25" customHeight="1">
      <c r="B11" s="1">
        <f t="shared" si="0"/>
        <v>4</v>
      </c>
      <c r="C11" s="66">
        <f>IF(ISBLANK(Case!E57),"",Case!E57)</f>
        <v>5</v>
      </c>
      <c r="D11" s="65">
        <v>5</v>
      </c>
      <c r="F11" s="62"/>
      <c r="G11" s="62"/>
      <c r="H11" s="62"/>
      <c r="I11" s="62"/>
      <c r="J11" s="62"/>
      <c r="K11" s="62"/>
      <c r="L11" s="62"/>
      <c r="M11" s="62"/>
      <c r="N11" s="62"/>
      <c r="O11" s="62"/>
      <c r="P11" s="62"/>
      <c r="Q11" s="62"/>
      <c r="R11" s="62"/>
      <c r="S11" s="62"/>
      <c r="T11" s="62"/>
      <c r="U11" s="62"/>
      <c r="V11" s="62"/>
    </row>
    <row r="12" spans="2:22" ht="23.25" customHeight="1">
      <c r="B12" s="1">
        <f t="shared" si="0"/>
        <v>5</v>
      </c>
      <c r="C12" s="66">
        <f>IF(ISBLANK(Case!E58),"",Case!E58)</f>
        <v>6</v>
      </c>
      <c r="D12" s="65">
        <v>5</v>
      </c>
      <c r="F12" s="62"/>
      <c r="G12" s="62"/>
      <c r="H12" s="62"/>
      <c r="I12" s="62"/>
      <c r="J12" s="62"/>
      <c r="K12" s="62"/>
      <c r="L12" s="62"/>
      <c r="M12" s="62"/>
      <c r="N12" s="62"/>
      <c r="O12" s="62"/>
      <c r="P12" s="62"/>
      <c r="Q12" s="62"/>
      <c r="R12" s="62"/>
      <c r="S12" s="62"/>
      <c r="T12" s="62"/>
      <c r="U12" s="62"/>
      <c r="V12" s="62"/>
    </row>
    <row r="13" spans="2:22" ht="23.25" customHeight="1">
      <c r="B13" s="1">
        <f t="shared" si="0"/>
        <v>6</v>
      </c>
      <c r="C13" s="66">
        <f>IF(ISBLANK(Case!E59),"",Case!E59)</f>
        <v>8</v>
      </c>
      <c r="D13" s="65">
        <v>5</v>
      </c>
      <c r="F13" s="62"/>
      <c r="G13" s="62"/>
      <c r="H13" s="62"/>
      <c r="I13" s="62"/>
      <c r="J13" s="62"/>
      <c r="K13" s="62"/>
      <c r="L13" s="62"/>
      <c r="M13" s="62"/>
      <c r="N13" s="62"/>
      <c r="O13" s="62"/>
      <c r="P13" s="62"/>
      <c r="Q13" s="62"/>
      <c r="R13" s="62"/>
      <c r="S13" s="62"/>
      <c r="T13" s="62"/>
      <c r="U13" s="62"/>
      <c r="V13" s="62"/>
    </row>
    <row r="14" spans="2:22" ht="23.25" customHeight="1">
      <c r="B14" s="1">
        <f t="shared" si="0"/>
        <v>7</v>
      </c>
      <c r="C14" s="66">
        <f>IF(ISBLANK(Case!E60),"",Case!E60)</f>
        <v>5</v>
      </c>
      <c r="D14" s="65">
        <v>5</v>
      </c>
      <c r="F14" s="62"/>
      <c r="G14" s="62"/>
      <c r="H14" s="62"/>
      <c r="I14" s="62"/>
      <c r="J14" s="62"/>
      <c r="K14" s="62"/>
      <c r="L14" s="62"/>
      <c r="M14" s="62"/>
      <c r="N14" s="62"/>
      <c r="O14" s="62"/>
      <c r="P14" s="62"/>
      <c r="Q14" s="62"/>
      <c r="R14" s="62"/>
      <c r="S14" s="62"/>
      <c r="T14" s="62"/>
      <c r="U14" s="62"/>
      <c r="V14" s="62"/>
    </row>
    <row r="15" spans="2:22" ht="23.25" customHeight="1">
      <c r="B15" s="1">
        <f t="shared" si="0"/>
        <v>8</v>
      </c>
      <c r="C15" s="66">
        <f>IF(ISBLANK(Case!E61),"",Case!E61)</f>
        <v>2</v>
      </c>
      <c r="D15" s="65">
        <v>5</v>
      </c>
      <c r="F15" s="62"/>
      <c r="G15" s="62"/>
      <c r="H15" s="62"/>
      <c r="I15" s="62"/>
      <c r="J15" s="62"/>
      <c r="K15" s="62"/>
      <c r="L15" s="62"/>
      <c r="M15" s="62"/>
      <c r="N15" s="62"/>
      <c r="O15" s="62"/>
      <c r="P15" s="62"/>
      <c r="Q15" s="62"/>
      <c r="R15" s="62"/>
      <c r="S15" s="62"/>
      <c r="T15" s="62"/>
      <c r="U15" s="62"/>
      <c r="V15" s="62"/>
    </row>
    <row r="16" spans="2:22" ht="23.25" customHeight="1">
      <c r="B16" s="1">
        <f t="shared" si="0"/>
        <v>9</v>
      </c>
      <c r="C16" s="66">
        <f>IF(ISBLANK(Case!E62),"",Case!E62)</f>
        <v>2</v>
      </c>
      <c r="D16" s="65">
        <v>5</v>
      </c>
      <c r="F16" s="62"/>
      <c r="G16" s="62"/>
      <c r="H16" s="62"/>
      <c r="I16" s="62"/>
      <c r="J16" s="62"/>
      <c r="K16" s="62"/>
      <c r="L16" s="62"/>
      <c r="M16" s="62"/>
      <c r="N16" s="62"/>
      <c r="O16" s="62"/>
      <c r="P16" s="62"/>
      <c r="Q16" s="62"/>
      <c r="R16" s="62"/>
      <c r="S16" s="62"/>
      <c r="T16" s="62"/>
      <c r="U16" s="62"/>
      <c r="V16" s="62"/>
    </row>
    <row r="17" spans="2:22" ht="23.25" customHeight="1">
      <c r="B17" s="1">
        <f t="shared" si="0"/>
        <v>10</v>
      </c>
      <c r="C17" s="66">
        <f>IF(ISBLANK(Case!E63),"",Case!E63)</f>
        <v>7</v>
      </c>
      <c r="D17" s="65">
        <v>5</v>
      </c>
      <c r="F17" s="62"/>
      <c r="G17" s="62"/>
      <c r="H17" s="62"/>
      <c r="I17" s="62"/>
      <c r="J17" s="62"/>
      <c r="K17" s="62"/>
      <c r="L17" s="62"/>
      <c r="M17" s="62"/>
      <c r="N17" s="62"/>
      <c r="O17" s="62"/>
      <c r="P17" s="62"/>
      <c r="Q17" s="62"/>
      <c r="R17" s="62"/>
      <c r="S17" s="62"/>
      <c r="T17" s="62"/>
      <c r="U17" s="62"/>
      <c r="V17" s="62"/>
    </row>
    <row r="18" spans="2:22" ht="23.25" customHeight="1">
      <c r="B18" s="1">
        <f t="shared" si="0"/>
        <v>11</v>
      </c>
      <c r="C18" s="66">
        <f>IF(ISBLANK(Case!E64),"",Case!E64)</f>
        <v>7</v>
      </c>
      <c r="D18" s="65">
        <v>5</v>
      </c>
      <c r="F18" s="62"/>
      <c r="G18" s="62"/>
      <c r="H18" s="62"/>
      <c r="I18" s="62"/>
      <c r="J18" s="62"/>
      <c r="K18" s="62"/>
      <c r="L18" s="62"/>
      <c r="M18" s="62"/>
      <c r="N18" s="62"/>
      <c r="O18" s="62"/>
      <c r="P18" s="62"/>
      <c r="Q18" s="62"/>
      <c r="R18" s="62"/>
      <c r="S18" s="62"/>
      <c r="T18" s="62"/>
      <c r="U18" s="62"/>
      <c r="V18" s="62"/>
    </row>
    <row r="19" spans="2:22" ht="23.25" customHeight="1">
      <c r="B19" s="1">
        <f t="shared" si="0"/>
        <v>12</v>
      </c>
      <c r="C19" s="66">
        <f>IF(ISBLANK(Case!E65),"",Case!E65)</f>
        <v>6</v>
      </c>
      <c r="D19" s="65">
        <v>5</v>
      </c>
      <c r="F19" s="62"/>
      <c r="G19" s="62"/>
      <c r="H19" s="62"/>
      <c r="I19" s="62"/>
      <c r="J19" s="62"/>
      <c r="K19" s="62"/>
      <c r="L19" s="62"/>
      <c r="M19" s="62"/>
      <c r="N19" s="62"/>
      <c r="O19" s="62"/>
      <c r="P19" s="62"/>
      <c r="Q19" s="62"/>
      <c r="R19" s="62"/>
      <c r="S19" s="62"/>
      <c r="T19" s="62"/>
      <c r="U19" s="62"/>
      <c r="V19" s="62"/>
    </row>
    <row r="20" spans="2:22" ht="23.25" customHeight="1">
      <c r="B20" s="1">
        <f t="shared" si="0"/>
        <v>13</v>
      </c>
      <c r="C20" s="66">
        <f>IF(ISBLANK(Case!E66),"",Case!E66)</f>
        <v>3</v>
      </c>
      <c r="D20" s="65">
        <v>5</v>
      </c>
      <c r="F20" s="62"/>
      <c r="G20" s="62"/>
      <c r="H20" s="62"/>
      <c r="I20" s="62"/>
      <c r="J20" s="62"/>
      <c r="K20" s="62"/>
      <c r="L20" s="62"/>
      <c r="M20" s="62"/>
      <c r="N20" s="62"/>
      <c r="O20" s="62"/>
      <c r="P20" s="62"/>
      <c r="Q20" s="62"/>
      <c r="R20" s="62"/>
      <c r="S20" s="62"/>
      <c r="T20" s="62"/>
      <c r="U20" s="62"/>
      <c r="V20" s="62"/>
    </row>
    <row r="21" spans="2:22" ht="23.25" customHeight="1">
      <c r="B21" s="1">
        <f t="shared" si="0"/>
        <v>14</v>
      </c>
      <c r="C21" s="66">
        <f>IF(ISBLANK(Case!E67),"",Case!E67)</f>
        <v>7</v>
      </c>
      <c r="D21" s="65">
        <v>5</v>
      </c>
      <c r="F21" s="62"/>
      <c r="G21" s="62"/>
      <c r="H21" s="62"/>
      <c r="I21" s="62"/>
      <c r="J21" s="62"/>
      <c r="K21" s="62"/>
      <c r="L21" s="62"/>
      <c r="M21" s="62"/>
      <c r="N21" s="62"/>
      <c r="O21" s="62"/>
      <c r="P21" s="62"/>
      <c r="Q21" s="62"/>
      <c r="R21" s="62"/>
      <c r="S21" s="62"/>
      <c r="T21" s="62"/>
      <c r="U21" s="62"/>
      <c r="V21" s="62"/>
    </row>
    <row r="22" spans="2:22" ht="23.25" customHeight="1">
      <c r="B22" s="1">
        <f t="shared" si="0"/>
        <v>15</v>
      </c>
      <c r="C22" s="66">
        <f>IF(ISBLANK(Case!E68),"",Case!E68)</f>
        <v>5</v>
      </c>
      <c r="D22" s="65">
        <v>5</v>
      </c>
      <c r="F22" s="62"/>
      <c r="G22" s="62"/>
      <c r="H22" s="62"/>
      <c r="I22" s="62"/>
      <c r="J22" s="62"/>
      <c r="K22" s="62"/>
      <c r="L22" s="62"/>
      <c r="M22" s="62"/>
      <c r="N22" s="62"/>
      <c r="O22" s="62"/>
      <c r="P22" s="62"/>
      <c r="Q22" s="62"/>
      <c r="R22" s="62"/>
      <c r="S22" s="62"/>
      <c r="T22" s="62"/>
      <c r="U22" s="62"/>
      <c r="V22" s="62"/>
    </row>
    <row r="23" spans="2:22" ht="23.25" customHeight="1">
      <c r="B23" s="1">
        <f t="shared" si="0"/>
        <v>16</v>
      </c>
      <c r="C23" s="66">
        <f>IF(ISBLANK(Case!E69),"",Case!E69)</f>
        <v>7</v>
      </c>
      <c r="D23" s="65">
        <v>5</v>
      </c>
      <c r="F23" s="62"/>
      <c r="G23" s="62"/>
      <c r="H23" s="62"/>
      <c r="I23" s="62"/>
      <c r="J23" s="62"/>
      <c r="K23" s="62"/>
      <c r="L23" s="62"/>
      <c r="M23" s="62"/>
      <c r="N23" s="62"/>
      <c r="O23" s="62"/>
      <c r="P23" s="62"/>
      <c r="Q23" s="62"/>
      <c r="R23" s="62"/>
      <c r="S23" s="62"/>
      <c r="T23" s="62"/>
      <c r="U23" s="62"/>
      <c r="V23" s="62"/>
    </row>
    <row r="24" spans="2:22" ht="23.25" customHeight="1">
      <c r="B24" s="1">
        <f t="shared" si="0"/>
        <v>17</v>
      </c>
      <c r="C24" s="66">
        <f>IF(ISBLANK(Case!E70),"",Case!E70)</f>
        <v>5</v>
      </c>
      <c r="D24" s="65">
        <v>5</v>
      </c>
      <c r="F24" s="62"/>
      <c r="G24" s="62"/>
      <c r="H24" s="62"/>
      <c r="I24" s="62"/>
      <c r="J24" s="62"/>
      <c r="K24" s="62"/>
      <c r="L24" s="62"/>
      <c r="M24" s="62"/>
      <c r="N24" s="62"/>
      <c r="O24" s="62"/>
      <c r="P24" s="62"/>
      <c r="Q24" s="62"/>
      <c r="R24" s="62"/>
      <c r="S24" s="62"/>
      <c r="T24" s="62"/>
      <c r="U24" s="62"/>
      <c r="V24" s="62"/>
    </row>
    <row r="25" spans="2:22" ht="23.25" customHeight="1">
      <c r="B25" s="1">
        <f t="shared" si="0"/>
        <v>18</v>
      </c>
      <c r="C25" s="66">
        <f>IF(ISBLANK(Case!E71),"",Case!E71)</f>
        <v>4</v>
      </c>
      <c r="D25" s="65">
        <v>5</v>
      </c>
      <c r="F25" s="62"/>
      <c r="G25" s="62"/>
      <c r="H25" s="62"/>
      <c r="I25" s="62"/>
      <c r="J25" s="62"/>
      <c r="K25" s="62"/>
      <c r="L25" s="62"/>
      <c r="M25" s="62"/>
      <c r="N25" s="62"/>
      <c r="O25" s="62"/>
      <c r="P25" s="62"/>
      <c r="Q25" s="62"/>
      <c r="R25" s="62"/>
      <c r="S25" s="62"/>
      <c r="T25" s="62"/>
      <c r="U25" s="62"/>
      <c r="V25" s="62"/>
    </row>
    <row r="26" spans="2:22" ht="23.25" customHeight="1">
      <c r="B26" s="1">
        <f t="shared" si="0"/>
        <v>19</v>
      </c>
      <c r="C26" s="66">
        <f>IF(ISBLANK(Case!E72),"",Case!E72)</f>
        <v>5</v>
      </c>
      <c r="D26" s="65">
        <v>5</v>
      </c>
      <c r="F26" s="62"/>
      <c r="G26" s="62"/>
      <c r="H26" s="62"/>
      <c r="I26" s="62"/>
      <c r="J26" s="62"/>
      <c r="K26" s="62"/>
      <c r="L26" s="62"/>
      <c r="M26" s="62"/>
      <c r="N26" s="62"/>
      <c r="O26" s="62"/>
      <c r="P26" s="62"/>
      <c r="Q26" s="62"/>
      <c r="R26" s="62"/>
      <c r="S26" s="62"/>
      <c r="T26" s="62"/>
      <c r="U26" s="62"/>
      <c r="V26" s="62"/>
    </row>
    <row r="27" spans="2:22" ht="23.25" customHeight="1">
      <c r="B27" s="1">
        <f t="shared" si="0"/>
        <v>20</v>
      </c>
      <c r="C27" s="66">
        <f>IF(ISBLANK(Case!E73),"",Case!E73)</f>
        <v>7</v>
      </c>
      <c r="D27" s="65">
        <v>5</v>
      </c>
      <c r="F27" s="62"/>
      <c r="G27" s="62"/>
      <c r="H27" s="62"/>
      <c r="I27" s="62"/>
      <c r="J27" s="62"/>
      <c r="K27" s="62"/>
      <c r="L27" s="62"/>
      <c r="M27" s="62"/>
      <c r="N27" s="62"/>
      <c r="O27" s="62"/>
      <c r="P27" s="62"/>
      <c r="Q27" s="62"/>
      <c r="R27" s="62"/>
      <c r="S27" s="62"/>
      <c r="T27" s="62"/>
      <c r="U27" s="62"/>
      <c r="V27" s="62"/>
    </row>
    <row r="28" spans="2:22" ht="23.25" customHeight="1">
      <c r="B28" s="1">
        <f t="shared" si="0"/>
        <v>21</v>
      </c>
      <c r="C28" s="66">
        <f>IF(ISBLANK(Case!E91),"",Case!E91)</f>
        <v>4</v>
      </c>
      <c r="D28" s="65">
        <v>6</v>
      </c>
    </row>
    <row r="29" spans="2:22" ht="23.25" customHeight="1">
      <c r="B29" s="1">
        <f t="shared" si="0"/>
        <v>22</v>
      </c>
      <c r="C29" s="66">
        <f>IF(ISBLANK(Case!E92),"",Case!E92)</f>
        <v>4</v>
      </c>
      <c r="D29" s="65">
        <v>6</v>
      </c>
    </row>
    <row r="30" spans="2:22" ht="23.25" customHeight="1">
      <c r="B30" s="1">
        <f t="shared" si="0"/>
        <v>23</v>
      </c>
      <c r="C30" s="66">
        <f>IF(ISBLANK(Case!E93),"",Case!E93)</f>
        <v>4</v>
      </c>
      <c r="D30" s="65">
        <v>6</v>
      </c>
    </row>
    <row r="31" spans="2:22" ht="23.25" customHeight="1">
      <c r="B31" s="1">
        <f t="shared" si="0"/>
        <v>24</v>
      </c>
      <c r="C31" s="66">
        <f>IF(ISBLANK(Case!E94),"",Case!E94)</f>
        <v>4</v>
      </c>
      <c r="D31" s="65">
        <v>6</v>
      </c>
    </row>
    <row r="32" spans="2:22" s="59" customFormat="1" ht="23.25" customHeight="1">
      <c r="B32" s="1">
        <f t="shared" si="0"/>
        <v>25</v>
      </c>
      <c r="C32" s="66">
        <f>IF(ISBLANK(Case!E95),"",Case!E95)</f>
        <v>3</v>
      </c>
      <c r="D32" s="65">
        <v>6</v>
      </c>
    </row>
    <row r="33" spans="2:4" s="59" customFormat="1" ht="23.25" customHeight="1">
      <c r="B33" s="1">
        <f t="shared" si="0"/>
        <v>26</v>
      </c>
      <c r="C33" s="66">
        <f>IF(ISBLANK(Case!E96),"",Case!E96)</f>
        <v>1</v>
      </c>
      <c r="D33" s="65">
        <v>6</v>
      </c>
    </row>
    <row r="34" spans="2:4" s="59" customFormat="1" ht="23.25" customHeight="1">
      <c r="B34" s="1">
        <f t="shared" si="0"/>
        <v>27</v>
      </c>
      <c r="C34" s="66">
        <f>IF(ISBLANK(Case!E97),"",Case!E97)</f>
        <v>4</v>
      </c>
      <c r="D34" s="65">
        <v>6</v>
      </c>
    </row>
    <row r="35" spans="2:4" s="59" customFormat="1" ht="23.25" customHeight="1">
      <c r="B35" s="1">
        <f t="shared" si="0"/>
        <v>28</v>
      </c>
      <c r="C35" s="66">
        <f>IF(ISBLANK(Case!E98),"",Case!E98)</f>
        <v>2</v>
      </c>
      <c r="D35" s="65">
        <v>6</v>
      </c>
    </row>
    <row r="36" spans="2:4" s="59" customFormat="1" ht="23.25" customHeight="1">
      <c r="B36" s="1">
        <f t="shared" si="0"/>
        <v>29</v>
      </c>
      <c r="C36" s="66">
        <f>IF(ISBLANK(Case!E99),"",Case!E99)</f>
        <v>4</v>
      </c>
      <c r="D36" s="65">
        <v>6</v>
      </c>
    </row>
    <row r="37" spans="2:4" s="59" customFormat="1" ht="23.25" customHeight="1">
      <c r="B37" s="1">
        <f t="shared" si="0"/>
        <v>30</v>
      </c>
      <c r="C37" s="66">
        <f>IF(ISBLANK(Case!E100),"",Case!E100)</f>
        <v>2</v>
      </c>
      <c r="D37" s="65">
        <v>6</v>
      </c>
    </row>
    <row r="38" spans="2:4" s="59" customFormat="1" ht="23.25" customHeight="1">
      <c r="B38" s="1">
        <f t="shared" si="0"/>
        <v>31</v>
      </c>
      <c r="C38" s="66">
        <f>IF(ISBLANK(Case!E101),"",Case!E101)</f>
        <v>2</v>
      </c>
      <c r="D38" s="65">
        <v>6</v>
      </c>
    </row>
    <row r="39" spans="2:4" s="59" customFormat="1" ht="23.25" customHeight="1">
      <c r="B39" s="1">
        <f t="shared" si="0"/>
        <v>32</v>
      </c>
      <c r="C39" s="66">
        <f>IF(ISBLANK(Case!E102),"",Case!E102)</f>
        <v>0</v>
      </c>
      <c r="D39" s="65">
        <v>6</v>
      </c>
    </row>
    <row r="40" spans="2:4" s="59" customFormat="1" ht="23.25" customHeight="1">
      <c r="B40" s="1">
        <f t="shared" si="0"/>
        <v>33</v>
      </c>
      <c r="C40" s="66">
        <f>IF(ISBLANK(Case!E103),"",Case!E103)</f>
        <v>6</v>
      </c>
      <c r="D40" s="65">
        <v>6</v>
      </c>
    </row>
    <row r="41" spans="2:4" s="59" customFormat="1" ht="23.25" customHeight="1">
      <c r="B41" s="1">
        <f t="shared" si="0"/>
        <v>34</v>
      </c>
      <c r="C41" s="66">
        <f>IF(ISBLANK(Case!E104),"",Case!E104)</f>
        <v>2</v>
      </c>
      <c r="D41" s="65">
        <v>6</v>
      </c>
    </row>
    <row r="42" spans="2:4" s="59" customFormat="1" ht="23.25" customHeight="1">
      <c r="B42" s="1">
        <f t="shared" si="0"/>
        <v>35</v>
      </c>
      <c r="C42" s="66">
        <f>IF(ISBLANK(Case!E105),"",Case!E105)</f>
        <v>4</v>
      </c>
      <c r="D42" s="65">
        <v>6</v>
      </c>
    </row>
    <row r="43" spans="2:4" s="59" customFormat="1" ht="23.25" customHeight="1">
      <c r="B43" s="1">
        <f t="shared" si="0"/>
        <v>36</v>
      </c>
      <c r="C43" s="66">
        <f>IF(ISBLANK(Case!E106),"",Case!E106)</f>
        <v>2</v>
      </c>
      <c r="D43" s="65">
        <v>6</v>
      </c>
    </row>
    <row r="44" spans="2:4" s="59" customFormat="1" ht="23.25" customHeight="1">
      <c r="B44" s="1">
        <f t="shared" si="0"/>
        <v>37</v>
      </c>
      <c r="C44" s="66">
        <f>IF(ISBLANK(Case!E107),"",Case!E107)</f>
        <v>2</v>
      </c>
      <c r="D44" s="65">
        <v>6</v>
      </c>
    </row>
    <row r="45" spans="2:4" s="59" customFormat="1" ht="23.25" customHeight="1">
      <c r="B45" s="1">
        <f t="shared" si="0"/>
        <v>38</v>
      </c>
      <c r="C45" s="66">
        <f>IF(ISBLANK(Case!E108),"",Case!E108)</f>
        <v>5</v>
      </c>
      <c r="D45" s="65">
        <v>6</v>
      </c>
    </row>
    <row r="46" spans="2:4" s="59" customFormat="1" ht="23.25" customHeight="1">
      <c r="B46" s="1">
        <f t="shared" si="0"/>
        <v>39</v>
      </c>
      <c r="C46" s="66">
        <f>IF(ISBLANK(Case!E109),"",Case!E109)</f>
        <v>2</v>
      </c>
      <c r="D46" s="65">
        <v>6</v>
      </c>
    </row>
    <row r="47" spans="2:4" s="59" customFormat="1" ht="23.25" customHeight="1">
      <c r="B47" s="1">
        <f t="shared" si="0"/>
        <v>40</v>
      </c>
      <c r="C47" s="66">
        <f>IF(ISBLANK(Case!E110),"",Case!E110)</f>
        <v>0</v>
      </c>
      <c r="D47" s="65">
        <v>6</v>
      </c>
    </row>
    <row r="48" spans="2:4" s="59" customFormat="1" ht="23.25" customHeight="1">
      <c r="B48" s="1">
        <f t="shared" si="0"/>
        <v>41</v>
      </c>
      <c r="C48" s="66">
        <f>IF(ISBLANK(Case!E132),"",Case!E132)</f>
        <v>4</v>
      </c>
      <c r="D48" s="65">
        <v>7</v>
      </c>
    </row>
    <row r="49" spans="2:4" s="59" customFormat="1" ht="23.25" customHeight="1">
      <c r="B49" s="1">
        <f t="shared" si="0"/>
        <v>42</v>
      </c>
      <c r="C49" s="66">
        <f>IF(ISBLANK(Case!E133),"",Case!E133)</f>
        <v>6</v>
      </c>
      <c r="D49" s="65">
        <v>7</v>
      </c>
    </row>
    <row r="50" spans="2:4" s="59" customFormat="1" ht="23.25" customHeight="1">
      <c r="B50" s="1">
        <f t="shared" si="0"/>
        <v>43</v>
      </c>
      <c r="C50" s="66">
        <f>IF(ISBLANK(Case!E134),"",Case!E134)</f>
        <v>7</v>
      </c>
      <c r="D50" s="65">
        <v>7</v>
      </c>
    </row>
    <row r="51" spans="2:4" s="59" customFormat="1" ht="23.25" customHeight="1">
      <c r="B51" s="1">
        <f t="shared" si="0"/>
        <v>44</v>
      </c>
      <c r="C51" s="66">
        <f>IF(ISBLANK(Case!E135),"",Case!E135)</f>
        <v>6</v>
      </c>
      <c r="D51" s="65">
        <v>7</v>
      </c>
    </row>
    <row r="52" spans="2:4" s="59" customFormat="1" ht="23.25" customHeight="1">
      <c r="B52" s="1">
        <f t="shared" si="0"/>
        <v>45</v>
      </c>
      <c r="C52" s="66">
        <f>IF(ISBLANK(Case!E136),"",Case!E136)</f>
        <v>5</v>
      </c>
      <c r="D52" s="65">
        <v>7</v>
      </c>
    </row>
    <row r="53" spans="2:4" s="59" customFormat="1" ht="23.25" customHeight="1">
      <c r="B53" s="1">
        <f t="shared" si="0"/>
        <v>46</v>
      </c>
      <c r="C53" s="66">
        <f>IF(ISBLANK(Case!E137),"",Case!E137)</f>
        <v>6</v>
      </c>
      <c r="D53" s="65">
        <v>7</v>
      </c>
    </row>
    <row r="54" spans="2:4" s="59" customFormat="1" ht="23.25" customHeight="1">
      <c r="B54" s="1">
        <f t="shared" si="0"/>
        <v>47</v>
      </c>
      <c r="C54" s="66">
        <f>IF(ISBLANK(Case!E138),"",Case!E138)</f>
        <v>0</v>
      </c>
      <c r="D54" s="65">
        <v>7</v>
      </c>
    </row>
    <row r="55" spans="2:4" s="59" customFormat="1" ht="23.25" customHeight="1">
      <c r="B55" s="1">
        <f t="shared" si="0"/>
        <v>48</v>
      </c>
      <c r="C55" s="66">
        <f>IF(ISBLANK(Case!E139),"",Case!E139)</f>
        <v>5</v>
      </c>
      <c r="D55" s="65">
        <v>7</v>
      </c>
    </row>
    <row r="56" spans="2:4" s="59" customFormat="1" ht="23.25" customHeight="1">
      <c r="B56" s="1">
        <f t="shared" si="0"/>
        <v>49</v>
      </c>
      <c r="C56" s="66">
        <f>IF(ISBLANK(Case!E140),"",Case!E140)</f>
        <v>8</v>
      </c>
      <c r="D56" s="65">
        <v>7</v>
      </c>
    </row>
    <row r="57" spans="2:4" s="59" customFormat="1" ht="23.25" customHeight="1">
      <c r="B57" s="1">
        <f t="shared" si="0"/>
        <v>50</v>
      </c>
      <c r="C57" s="66">
        <f>IF(ISBLANK(Case!E141),"",Case!E141)</f>
        <v>1</v>
      </c>
      <c r="D57" s="65">
        <v>7</v>
      </c>
    </row>
    <row r="58" spans="2:4" s="59" customFormat="1" ht="23.25" customHeight="1">
      <c r="B58" s="1">
        <f t="shared" si="0"/>
        <v>51</v>
      </c>
      <c r="C58" s="66">
        <f>IF(ISBLANK(Case!E142),"",Case!E142)</f>
        <v>6</v>
      </c>
      <c r="D58" s="65">
        <v>7</v>
      </c>
    </row>
    <row r="59" spans="2:4" s="59" customFormat="1" ht="23.25" customHeight="1">
      <c r="B59" s="1">
        <f t="shared" si="0"/>
        <v>52</v>
      </c>
      <c r="C59" s="66">
        <f>IF(ISBLANK(Case!E143),"",Case!E143)</f>
        <v>1</v>
      </c>
      <c r="D59" s="65">
        <v>7</v>
      </c>
    </row>
    <row r="60" spans="2:4" s="59" customFormat="1" ht="23.25" customHeight="1">
      <c r="B60" s="1">
        <f t="shared" si="0"/>
        <v>53</v>
      </c>
      <c r="C60" s="66">
        <f>IF(ISBLANK(Case!E144),"",Case!E144)</f>
        <v>5</v>
      </c>
      <c r="D60" s="65">
        <v>7</v>
      </c>
    </row>
    <row r="61" spans="2:4" s="59" customFormat="1" ht="23.25" customHeight="1">
      <c r="B61" s="1">
        <f t="shared" si="0"/>
        <v>54</v>
      </c>
      <c r="C61" s="66">
        <f>IF(ISBLANK(Case!E145),"",Case!E145)</f>
        <v>2</v>
      </c>
      <c r="D61" s="65">
        <v>7</v>
      </c>
    </row>
    <row r="62" spans="2:4" s="59" customFormat="1" ht="23.25" customHeight="1">
      <c r="B62" s="1">
        <f t="shared" si="0"/>
        <v>55</v>
      </c>
      <c r="C62" s="66">
        <f>IF(ISBLANK(Case!E146),"",Case!E146)</f>
        <v>5</v>
      </c>
      <c r="D62" s="65">
        <v>7</v>
      </c>
    </row>
    <row r="63" spans="2:4" s="59" customFormat="1" ht="23.25" customHeight="1">
      <c r="B63" s="1">
        <f t="shared" si="0"/>
        <v>56</v>
      </c>
      <c r="C63" s="66">
        <f>IF(ISBLANK(Case!E147),"",Case!E147)</f>
        <v>0</v>
      </c>
      <c r="D63" s="65">
        <v>7</v>
      </c>
    </row>
    <row r="64" spans="2:4" s="59" customFormat="1" ht="23.25" customHeight="1">
      <c r="B64" s="1">
        <f t="shared" si="0"/>
        <v>57</v>
      </c>
      <c r="C64" s="66">
        <f>IF(ISBLANK(Case!E148),"",Case!E148)</f>
        <v>1</v>
      </c>
      <c r="D64" s="65">
        <v>7</v>
      </c>
    </row>
    <row r="65" spans="2:4" s="59" customFormat="1" ht="23.25" customHeight="1">
      <c r="B65" s="1">
        <f t="shared" si="0"/>
        <v>58</v>
      </c>
      <c r="C65" s="66">
        <f>IF(ISBLANK(Case!E149),"",Case!E149)</f>
        <v>0</v>
      </c>
      <c r="D65" s="65">
        <v>7</v>
      </c>
    </row>
    <row r="66" spans="2:4" s="59" customFormat="1" ht="23.25" customHeight="1">
      <c r="B66" s="1">
        <f t="shared" si="0"/>
        <v>59</v>
      </c>
      <c r="C66" s="66">
        <f>IF(ISBLANK(Case!E150),"",Case!E150)</f>
        <v>6</v>
      </c>
      <c r="D66" s="65">
        <v>7</v>
      </c>
    </row>
    <row r="67" spans="2:4" s="59" customFormat="1" ht="23.25" customHeight="1">
      <c r="B67" s="1">
        <f t="shared" si="0"/>
        <v>60</v>
      </c>
      <c r="C67" s="66">
        <f>IF(ISBLANK(Case!E151),"",Case!E151)</f>
        <v>2</v>
      </c>
      <c r="D67" s="65">
        <v>7</v>
      </c>
    </row>
    <row r="68" spans="2:4" s="59" customFormat="1" ht="23.25" customHeight="1">
      <c r="B68" s="1">
        <f t="shared" si="0"/>
        <v>61</v>
      </c>
      <c r="C68" s="66">
        <f>IF(ISBLANK(Case!E172),"",Case!E172)</f>
        <v>8</v>
      </c>
      <c r="D68" s="65">
        <v>8</v>
      </c>
    </row>
    <row r="69" spans="2:4" s="59" customFormat="1" ht="23.25" customHeight="1">
      <c r="B69" s="1">
        <f t="shared" si="0"/>
        <v>62</v>
      </c>
      <c r="C69" s="66">
        <f>IF(ISBLANK(Case!E173),"",Case!E173)</f>
        <v>24</v>
      </c>
      <c r="D69" s="65">
        <v>8</v>
      </c>
    </row>
    <row r="70" spans="2:4" s="59" customFormat="1" ht="23.25" customHeight="1">
      <c r="B70" s="1">
        <f t="shared" si="0"/>
        <v>63</v>
      </c>
      <c r="C70" s="66">
        <f>IF(ISBLANK(Case!E174),"",Case!E174)</f>
        <v>14</v>
      </c>
      <c r="D70" s="65">
        <v>8</v>
      </c>
    </row>
    <row r="71" spans="2:4" s="59" customFormat="1" ht="23.25" customHeight="1">
      <c r="B71" s="1">
        <f t="shared" si="0"/>
        <v>64</v>
      </c>
      <c r="C71" s="66">
        <f>IF(ISBLANK(Case!E175),"",Case!E175)</f>
        <v>20</v>
      </c>
      <c r="D71" s="65">
        <v>8</v>
      </c>
    </row>
    <row r="72" spans="2:4" s="59" customFormat="1" ht="23.25" customHeight="1">
      <c r="B72" s="1">
        <f t="shared" si="0"/>
        <v>65</v>
      </c>
      <c r="C72" s="66">
        <f>IF(ISBLANK(Case!E176),"",Case!E176)</f>
        <v>24</v>
      </c>
      <c r="D72" s="65">
        <v>8</v>
      </c>
    </row>
    <row r="73" spans="2:4" s="59" customFormat="1" ht="23.25" customHeight="1">
      <c r="B73" s="1">
        <f t="shared" ref="B73:B136" si="1">B72+1</f>
        <v>66</v>
      </c>
      <c r="C73" s="66">
        <f>IF(ISBLANK(Case!E177),"",Case!E177)</f>
        <v>120</v>
      </c>
      <c r="D73" s="65">
        <v>8</v>
      </c>
    </row>
    <row r="74" spans="2:4" s="59" customFormat="1" ht="23.25" customHeight="1">
      <c r="B74" s="1">
        <f t="shared" si="1"/>
        <v>67</v>
      </c>
      <c r="C74" s="66">
        <f>IF(ISBLANK(Case!E178),"",Case!E178)</f>
        <v>8</v>
      </c>
      <c r="D74" s="65">
        <v>8</v>
      </c>
    </row>
    <row r="75" spans="2:4" s="59" customFormat="1" ht="23.25" customHeight="1">
      <c r="B75" s="1">
        <f t="shared" si="1"/>
        <v>68</v>
      </c>
      <c r="C75" s="66">
        <f>IF(ISBLANK(Case!E179),"",Case!E179)</f>
        <v>60</v>
      </c>
      <c r="D75" s="65">
        <v>8</v>
      </c>
    </row>
    <row r="76" spans="2:4" s="59" customFormat="1" ht="23.25" customHeight="1">
      <c r="B76" s="1">
        <f t="shared" si="1"/>
        <v>69</v>
      </c>
      <c r="C76" s="66">
        <f>IF(ISBLANK(Case!E180),"",Case!E180)</f>
        <v>32</v>
      </c>
      <c r="D76" s="65">
        <v>8</v>
      </c>
    </row>
    <row r="77" spans="2:4" s="59" customFormat="1" ht="23.25" customHeight="1">
      <c r="B77" s="1">
        <f t="shared" si="1"/>
        <v>70</v>
      </c>
      <c r="C77" s="66">
        <f>IF(ISBLANK(Case!E181),"",Case!E181)</f>
        <v>2</v>
      </c>
      <c r="D77" s="65">
        <v>8</v>
      </c>
    </row>
    <row r="78" spans="2:4" s="59" customFormat="1" ht="23.25" customHeight="1">
      <c r="B78" s="1">
        <f t="shared" si="1"/>
        <v>71</v>
      </c>
      <c r="C78" s="66">
        <f>IF(ISBLANK(Case!E182),"",Case!E182)</f>
        <v>12</v>
      </c>
      <c r="D78" s="65">
        <v>8</v>
      </c>
    </row>
    <row r="79" spans="2:4" s="59" customFormat="1" ht="23.25" customHeight="1">
      <c r="B79" s="1">
        <f t="shared" si="1"/>
        <v>72</v>
      </c>
      <c r="C79" s="66">
        <f>IF(ISBLANK(Case!E183),"",Case!E183)</f>
        <v>36</v>
      </c>
      <c r="D79" s="65">
        <v>8</v>
      </c>
    </row>
    <row r="80" spans="2:4" s="59" customFormat="1" ht="23.25" customHeight="1">
      <c r="B80" s="1">
        <f t="shared" si="1"/>
        <v>73</v>
      </c>
      <c r="C80" s="66">
        <f>IF(ISBLANK(Case!E184),"",Case!E184)</f>
        <v>10</v>
      </c>
      <c r="D80" s="65">
        <v>8</v>
      </c>
    </row>
    <row r="81" spans="2:4" s="59" customFormat="1" ht="23.25" customHeight="1">
      <c r="B81" s="1">
        <f t="shared" si="1"/>
        <v>74</v>
      </c>
      <c r="C81" s="66">
        <f>IF(ISBLANK(Case!E185),"",Case!E185)</f>
        <v>24</v>
      </c>
      <c r="D81" s="65">
        <v>8</v>
      </c>
    </row>
    <row r="82" spans="2:4" s="59" customFormat="1" ht="23.25" customHeight="1">
      <c r="B82" s="1">
        <f t="shared" si="1"/>
        <v>75</v>
      </c>
      <c r="C82" s="66">
        <f>IF(ISBLANK(Case!E186),"",Case!E186)</f>
        <v>60</v>
      </c>
      <c r="D82" s="65">
        <v>8</v>
      </c>
    </row>
    <row r="83" spans="2:4" s="59" customFormat="1" ht="23.25" customHeight="1">
      <c r="B83" s="1">
        <f t="shared" si="1"/>
        <v>76</v>
      </c>
      <c r="C83" s="66">
        <f>IF(ISBLANK(Case!E187),"",Case!E187)</f>
        <v>8</v>
      </c>
      <c r="D83" s="65">
        <v>8</v>
      </c>
    </row>
    <row r="84" spans="2:4" s="59" customFormat="1" ht="23.25" customHeight="1">
      <c r="B84" s="1">
        <f t="shared" si="1"/>
        <v>77</v>
      </c>
      <c r="C84" s="66">
        <f>IF(ISBLANK(Case!E188),"",Case!E188)</f>
        <v>4</v>
      </c>
      <c r="D84" s="65">
        <v>8</v>
      </c>
    </row>
    <row r="85" spans="2:4" s="59" customFormat="1" ht="23.25" customHeight="1">
      <c r="B85" s="1">
        <f t="shared" si="1"/>
        <v>78</v>
      </c>
      <c r="C85" s="66">
        <f>IF(ISBLANK(Case!E189),"",Case!E189)</f>
        <v>36</v>
      </c>
      <c r="D85" s="65">
        <v>8</v>
      </c>
    </row>
    <row r="86" spans="2:4" s="59" customFormat="1" ht="23.25" customHeight="1">
      <c r="B86" s="1">
        <f t="shared" si="1"/>
        <v>79</v>
      </c>
      <c r="C86" s="66">
        <f>IF(ISBLANK(Case!E190),"",Case!E190)</f>
        <v>72</v>
      </c>
      <c r="D86" s="65">
        <v>8</v>
      </c>
    </row>
    <row r="87" spans="2:4" s="59" customFormat="1" ht="23.25" customHeight="1">
      <c r="B87" s="1">
        <f t="shared" si="1"/>
        <v>80</v>
      </c>
      <c r="C87" s="66">
        <f>IF(ISBLANK(Case!E191),"",Case!E191)</f>
        <v>8</v>
      </c>
      <c r="D87" s="65">
        <v>8</v>
      </c>
    </row>
    <row r="88" spans="2:4" s="59" customFormat="1" ht="23.25" customHeight="1">
      <c r="B88" s="1">
        <f t="shared" si="1"/>
        <v>81</v>
      </c>
      <c r="C88" s="66">
        <f>IF(ISBLANK(Case!E215),"",Case!E215)</f>
        <v>233</v>
      </c>
      <c r="D88" s="65">
        <v>9</v>
      </c>
    </row>
    <row r="89" spans="2:4" s="59" customFormat="1" ht="23.25" customHeight="1">
      <c r="B89" s="1">
        <f t="shared" si="1"/>
        <v>82</v>
      </c>
      <c r="C89" s="66">
        <f>IF(ISBLANK(Case!E216),"",Case!E216)</f>
        <v>226</v>
      </c>
      <c r="D89" s="65">
        <v>9</v>
      </c>
    </row>
    <row r="90" spans="2:4" s="59" customFormat="1" ht="23.25" customHeight="1">
      <c r="B90" s="1">
        <f t="shared" si="1"/>
        <v>83</v>
      </c>
      <c r="C90" s="66">
        <f>IF(ISBLANK(Case!E217),"",Case!E217)</f>
        <v>298</v>
      </c>
      <c r="D90" s="65">
        <v>9</v>
      </c>
    </row>
    <row r="91" spans="2:4" s="59" customFormat="1" ht="23.25" customHeight="1">
      <c r="B91" s="1">
        <f t="shared" si="1"/>
        <v>84</v>
      </c>
      <c r="C91" s="66">
        <f>IF(ISBLANK(Case!E218),"",Case!E218)</f>
        <v>222</v>
      </c>
      <c r="D91" s="65">
        <v>9</v>
      </c>
    </row>
    <row r="92" spans="2:4" s="59" customFormat="1" ht="23.25" customHeight="1">
      <c r="B92" s="1">
        <f t="shared" si="1"/>
        <v>85</v>
      </c>
      <c r="C92" s="66">
        <f>IF(ISBLANK(Case!E219),"",Case!E219)</f>
        <v>233</v>
      </c>
      <c r="D92" s="65">
        <v>9</v>
      </c>
    </row>
    <row r="93" spans="2:4" s="59" customFormat="1" ht="23.25" customHeight="1">
      <c r="B93" s="1">
        <f t="shared" si="1"/>
        <v>86</v>
      </c>
      <c r="C93" s="66">
        <f>IF(ISBLANK(Case!E220),"",Case!E220)</f>
        <v>248</v>
      </c>
      <c r="D93" s="65">
        <v>9</v>
      </c>
    </row>
    <row r="94" spans="2:4" s="59" customFormat="1" ht="23.25" customHeight="1">
      <c r="B94" s="1">
        <f t="shared" si="1"/>
        <v>87</v>
      </c>
      <c r="C94" s="66">
        <f>IF(ISBLANK(Case!E221),"",Case!E221)</f>
        <v>261</v>
      </c>
      <c r="D94" s="65">
        <v>9</v>
      </c>
    </row>
    <row r="95" spans="2:4" s="59" customFormat="1" ht="23.25" customHeight="1">
      <c r="B95" s="1">
        <f t="shared" si="1"/>
        <v>88</v>
      </c>
      <c r="C95" s="66">
        <f>IF(ISBLANK(Case!E222),"",Case!E222)</f>
        <v>230</v>
      </c>
      <c r="D95" s="65">
        <v>9</v>
      </c>
    </row>
    <row r="96" spans="2:4" s="59" customFormat="1" ht="23.25" customHeight="1">
      <c r="B96" s="1">
        <f t="shared" si="1"/>
        <v>89</v>
      </c>
      <c r="C96" s="66">
        <f>IF(ISBLANK(Case!E223),"",Case!E223)</f>
        <v>270</v>
      </c>
      <c r="D96" s="65">
        <v>9</v>
      </c>
    </row>
    <row r="97" spans="2:4" s="59" customFormat="1" ht="23.25" customHeight="1">
      <c r="B97" s="1">
        <f t="shared" si="1"/>
        <v>90</v>
      </c>
      <c r="C97" s="66">
        <f>IF(ISBLANK(Case!E224),"",Case!E224)</f>
        <v>228</v>
      </c>
      <c r="D97" s="65">
        <v>9</v>
      </c>
    </row>
    <row r="98" spans="2:4" s="59" customFormat="1" ht="23.25" customHeight="1">
      <c r="B98" s="1">
        <f t="shared" si="1"/>
        <v>91</v>
      </c>
      <c r="C98" s="66">
        <f>IF(ISBLANK(Case!E225),"",Case!E225)</f>
        <v>233</v>
      </c>
      <c r="D98" s="65">
        <v>9</v>
      </c>
    </row>
    <row r="99" spans="2:4" s="59" customFormat="1" ht="23.25" customHeight="1">
      <c r="B99" s="1">
        <f t="shared" si="1"/>
        <v>92</v>
      </c>
      <c r="C99" s="66">
        <f>IF(ISBLANK(Case!E226),"",Case!E226)</f>
        <v>226</v>
      </c>
      <c r="D99" s="65">
        <v>9</v>
      </c>
    </row>
    <row r="100" spans="2:4" s="59" customFormat="1" ht="23.25" customHeight="1">
      <c r="B100" s="1">
        <f t="shared" si="1"/>
        <v>93</v>
      </c>
      <c r="C100" s="66">
        <f>IF(ISBLANK(Case!E227),"",Case!E227)</f>
        <v>254</v>
      </c>
      <c r="D100" s="65">
        <v>9</v>
      </c>
    </row>
    <row r="101" spans="2:4" s="59" customFormat="1" ht="23.25" customHeight="1">
      <c r="B101" s="1">
        <f t="shared" si="1"/>
        <v>94</v>
      </c>
      <c r="C101" s="66">
        <f>IF(ISBLANK(Case!E228),"",Case!E228)</f>
        <v>258</v>
      </c>
      <c r="D101" s="65">
        <v>9</v>
      </c>
    </row>
    <row r="102" spans="2:4" s="59" customFormat="1" ht="23.25" customHeight="1">
      <c r="B102" s="1">
        <f t="shared" si="1"/>
        <v>95</v>
      </c>
      <c r="C102" s="66">
        <f>IF(ISBLANK(Case!E229),"",Case!E229)</f>
        <v>226</v>
      </c>
      <c r="D102" s="65">
        <v>9</v>
      </c>
    </row>
    <row r="103" spans="2:4" s="59" customFormat="1" ht="23.25" customHeight="1">
      <c r="B103" s="1">
        <f t="shared" si="1"/>
        <v>96</v>
      </c>
      <c r="C103" s="66">
        <f>IF(ISBLANK(Case!E230),"",Case!E230)</f>
        <v>230</v>
      </c>
      <c r="D103" s="65">
        <v>9</v>
      </c>
    </row>
    <row r="104" spans="2:4" s="59" customFormat="1" ht="23.25" customHeight="1">
      <c r="B104" s="1">
        <f t="shared" si="1"/>
        <v>97</v>
      </c>
      <c r="C104" s="66">
        <f>IF(ISBLANK(Case!E231),"",Case!E231)</f>
        <v>236</v>
      </c>
      <c r="D104" s="65">
        <v>9</v>
      </c>
    </row>
    <row r="105" spans="2:4" s="59" customFormat="1" ht="23.25" customHeight="1">
      <c r="B105" s="1">
        <f t="shared" si="1"/>
        <v>98</v>
      </c>
      <c r="C105" s="66">
        <f>IF(ISBLANK(Case!E232),"",Case!E232)</f>
        <v>268</v>
      </c>
      <c r="D105" s="65">
        <v>9</v>
      </c>
    </row>
    <row r="106" spans="2:4" s="59" customFormat="1" ht="23.25" customHeight="1">
      <c r="B106" s="1">
        <f t="shared" si="1"/>
        <v>99</v>
      </c>
      <c r="C106" s="66">
        <f>IF(ISBLANK(Case!E233),"",Case!E233)</f>
        <v>254</v>
      </c>
      <c r="D106" s="65">
        <v>9</v>
      </c>
    </row>
    <row r="107" spans="2:4" s="59" customFormat="1" ht="23.25" customHeight="1">
      <c r="B107" s="1">
        <f t="shared" si="1"/>
        <v>100</v>
      </c>
      <c r="C107" s="66">
        <f>IF(ISBLANK(Case!E234),"",Case!E234)</f>
        <v>246</v>
      </c>
      <c r="D107" s="65">
        <v>9</v>
      </c>
    </row>
    <row r="108" spans="2:4" s="59" customFormat="1" ht="23.25" customHeight="1">
      <c r="B108" s="1">
        <f t="shared" si="1"/>
        <v>101</v>
      </c>
      <c r="C108" s="66" t="str">
        <f>IF(ISBLANK(Case!E252),"",Case!E252)</f>
        <v>Freiburg</v>
      </c>
      <c r="D108" s="65">
        <v>5</v>
      </c>
    </row>
    <row r="109" spans="2:4" s="59" customFormat="1" ht="23.25" customHeight="1">
      <c r="B109" s="1">
        <f t="shared" si="1"/>
        <v>102</v>
      </c>
      <c r="C109" s="66" t="str">
        <f>IF(ISBLANK(Case!E253),"",Case!E253)</f>
        <v>Valencia</v>
      </c>
      <c r="D109" s="65">
        <v>5</v>
      </c>
    </row>
    <row r="110" spans="2:4" s="59" customFormat="1" ht="23.25" customHeight="1">
      <c r="B110" s="1">
        <f t="shared" si="1"/>
        <v>103</v>
      </c>
      <c r="C110" s="66" t="str">
        <f>IF(ISBLANK(Case!E254),"",Case!E254)</f>
        <v>Barcelona</v>
      </c>
      <c r="D110" s="65">
        <v>5</v>
      </c>
    </row>
    <row r="111" spans="2:4" s="59" customFormat="1" ht="23.25" customHeight="1">
      <c r="B111" s="1">
        <f t="shared" si="1"/>
        <v>104</v>
      </c>
      <c r="C111" s="66" t="str">
        <f>IF(ISBLANK(Case!E255),"",Case!E255)</f>
        <v>Cologne</v>
      </c>
      <c r="D111" s="65">
        <v>5</v>
      </c>
    </row>
    <row r="112" spans="2:4" s="59" customFormat="1" ht="23.25" customHeight="1">
      <c r="B112" s="1">
        <f t="shared" si="1"/>
        <v>105</v>
      </c>
      <c r="C112" s="66" t="str">
        <f>IF(ISBLANK(Case!E256),"",Case!E256)</f>
        <v>Prague</v>
      </c>
      <c r="D112" s="65">
        <v>5</v>
      </c>
    </row>
    <row r="113" spans="2:4" s="59" customFormat="1" ht="23.25" customHeight="1">
      <c r="B113" s="1">
        <f t="shared" si="1"/>
        <v>106</v>
      </c>
      <c r="C113" s="66" t="str">
        <f>IF(ISBLANK(Case!E257),"",Case!E257)</f>
        <v>Mattersburg</v>
      </c>
      <c r="D113" s="65">
        <v>5</v>
      </c>
    </row>
    <row r="114" spans="2:4" s="59" customFormat="1" ht="23.25" customHeight="1">
      <c r="B114" s="1">
        <f t="shared" si="1"/>
        <v>107</v>
      </c>
      <c r="C114" s="66" t="str">
        <f>IF(ISBLANK(Case!E258),"",Case!E258)</f>
        <v>Graz</v>
      </c>
      <c r="D114" s="65">
        <v>5</v>
      </c>
    </row>
    <row r="115" spans="2:4" s="59" customFormat="1" ht="23.25" customHeight="1">
      <c r="B115" s="1">
        <f t="shared" si="1"/>
        <v>108</v>
      </c>
      <c r="C115" s="66" t="str">
        <f>IF(ISBLANK(Case!E259),"",Case!E259)</f>
        <v>Lens</v>
      </c>
      <c r="D115" s="65">
        <v>5</v>
      </c>
    </row>
    <row r="116" spans="2:4" s="59" customFormat="1" ht="23.25" customHeight="1">
      <c r="B116" s="1">
        <f t="shared" si="1"/>
        <v>109</v>
      </c>
      <c r="C116" s="66" t="str">
        <f>IF(ISBLANK(Case!E260),"",Case!E260)</f>
        <v>Nice</v>
      </c>
      <c r="D116" s="65">
        <v>5</v>
      </c>
    </row>
    <row r="117" spans="2:4" s="59" customFormat="1" ht="23.25" customHeight="1">
      <c r="B117" s="1">
        <f t="shared" si="1"/>
        <v>110</v>
      </c>
      <c r="C117" s="66" t="str">
        <f>IF(ISBLANK(Case!E261),"",Case!E261)</f>
        <v>Berlin</v>
      </c>
      <c r="D117" s="65">
        <v>5</v>
      </c>
    </row>
    <row r="118" spans="2:4" s="59" customFormat="1" ht="23.25" customHeight="1">
      <c r="B118" s="1">
        <f t="shared" si="1"/>
        <v>111</v>
      </c>
      <c r="C118" s="66" t="str">
        <f>IF(ISBLANK(Case!E262),"",Case!E262)</f>
        <v>Hamburg</v>
      </c>
      <c r="D118" s="65">
        <v>5</v>
      </c>
    </row>
    <row r="119" spans="2:4" s="59" customFormat="1" ht="23.25" customHeight="1">
      <c r="B119" s="1">
        <f t="shared" si="1"/>
        <v>112</v>
      </c>
      <c r="C119" s="66" t="str">
        <f>IF(ISBLANK(Case!E263),"",Case!E263)</f>
        <v>Berlin</v>
      </c>
      <c r="D119" s="65">
        <v>5</v>
      </c>
    </row>
    <row r="120" spans="2:4" s="59" customFormat="1" ht="23.25" customHeight="1">
      <c r="B120" s="1">
        <f t="shared" si="1"/>
        <v>113</v>
      </c>
      <c r="C120" s="66" t="str">
        <f>IF(ISBLANK(Case!E264),"",Case!E264)</f>
        <v>Lisbon</v>
      </c>
      <c r="D120" s="65">
        <v>5</v>
      </c>
    </row>
    <row r="121" spans="2:4" s="59" customFormat="1" ht="23.25" customHeight="1">
      <c r="B121" s="1">
        <f t="shared" si="1"/>
        <v>114</v>
      </c>
      <c r="C121" s="66" t="str">
        <f>IF(ISBLANK(Case!E265),"",Case!E265)</f>
        <v>Warsaw</v>
      </c>
      <c r="D121" s="65">
        <v>5</v>
      </c>
    </row>
    <row r="122" spans="2:4" s="59" customFormat="1" ht="23.25" customHeight="1">
      <c r="B122" s="1">
        <f t="shared" si="1"/>
        <v>115</v>
      </c>
      <c r="C122" s="66" t="str">
        <f>IF(ISBLANK(Case!E266),"",Case!E266)</f>
        <v>Gladbach</v>
      </c>
      <c r="D122" s="65">
        <v>5</v>
      </c>
    </row>
    <row r="123" spans="2:4" s="59" customFormat="1" ht="23.25" customHeight="1">
      <c r="B123" s="1">
        <f t="shared" si="1"/>
        <v>116</v>
      </c>
      <c r="C123" s="66" t="str">
        <f>IF(ISBLANK(Case!E267),"",Case!E267)</f>
        <v>Maribor</v>
      </c>
      <c r="D123" s="65">
        <v>5</v>
      </c>
    </row>
    <row r="124" spans="2:4" s="59" customFormat="1" ht="23.25" customHeight="1">
      <c r="B124" s="1">
        <f t="shared" si="1"/>
        <v>117</v>
      </c>
      <c r="C124" s="66" t="str">
        <f>IF(ISBLANK(Case!E268),"",Case!E268)</f>
        <v>Genk</v>
      </c>
      <c r="D124" s="65">
        <v>5</v>
      </c>
    </row>
    <row r="125" spans="2:4" s="59" customFormat="1" ht="23.25" customHeight="1">
      <c r="B125" s="1">
        <f t="shared" si="1"/>
        <v>118</v>
      </c>
      <c r="C125" s="66" t="str">
        <f>IF(ISBLANK(Case!E269),"",Case!E269)</f>
        <v>Frankfurt</v>
      </c>
      <c r="D125" s="65">
        <v>5</v>
      </c>
    </row>
    <row r="126" spans="2:4" s="59" customFormat="1" ht="23.25" customHeight="1">
      <c r="B126" s="1">
        <f t="shared" si="1"/>
        <v>119</v>
      </c>
      <c r="C126" s="66" t="str">
        <f>IF(ISBLANK(Case!E270),"",Case!E270)</f>
        <v>Essen</v>
      </c>
      <c r="D126" s="65">
        <v>5</v>
      </c>
    </row>
    <row r="127" spans="2:4" s="59" customFormat="1" ht="23.25" customHeight="1">
      <c r="B127" s="1">
        <f t="shared" si="1"/>
        <v>120</v>
      </c>
      <c r="C127" s="66" t="str">
        <f>IF(ISBLANK(Case!E271),"",Case!E271)</f>
        <v>Rotterdam</v>
      </c>
      <c r="D127" s="65">
        <v>5</v>
      </c>
    </row>
    <row r="128" spans="2:4" s="59" customFormat="1" ht="23.25" customHeight="1">
      <c r="B128" s="1">
        <f t="shared" si="1"/>
        <v>121</v>
      </c>
      <c r="C128" s="66">
        <f>IF(ISBLANK(Case!E299),"",Case!E299)</f>
        <v>115</v>
      </c>
      <c r="D128" s="65">
        <v>10</v>
      </c>
    </row>
    <row r="129" spans="2:4" ht="23.25" customHeight="1">
      <c r="B129" s="1">
        <f t="shared" si="1"/>
        <v>122</v>
      </c>
      <c r="C129" s="66">
        <f>IF(ISBLANK(Case!E300),"",Case!E300)</f>
        <v>515</v>
      </c>
      <c r="D129" s="65">
        <v>10</v>
      </c>
    </row>
    <row r="130" spans="2:4" ht="23.25" customHeight="1">
      <c r="B130" s="1">
        <f t="shared" si="1"/>
        <v>123</v>
      </c>
      <c r="C130" s="66">
        <f>IF(ISBLANK(Case!E301),"",Case!E301)</f>
        <v>2040</v>
      </c>
      <c r="D130" s="65">
        <v>10</v>
      </c>
    </row>
    <row r="131" spans="2:4" ht="23.25" customHeight="1">
      <c r="B131" s="1">
        <f t="shared" si="1"/>
        <v>124</v>
      </c>
      <c r="C131" s="66">
        <f>IF(ISBLANK(Case!E302),"",Case!E302)</f>
        <v>715</v>
      </c>
      <c r="D131" s="65">
        <v>10</v>
      </c>
    </row>
    <row r="132" spans="2:4" ht="23.25" customHeight="1">
      <c r="B132" s="1">
        <f t="shared" si="1"/>
        <v>125</v>
      </c>
      <c r="C132" s="66">
        <f>IF(ISBLANK(Case!E303),"",Case!E303)</f>
        <v>1045</v>
      </c>
      <c r="D132" s="65">
        <v>10</v>
      </c>
    </row>
    <row r="133" spans="2:4" ht="23.25" customHeight="1">
      <c r="B133" s="1">
        <f t="shared" si="1"/>
        <v>126</v>
      </c>
      <c r="C133" s="66">
        <f>IF(ISBLANK(Case!E304),"",Case!E304)</f>
        <v>298</v>
      </c>
      <c r="D133" s="65">
        <v>10</v>
      </c>
    </row>
    <row r="134" spans="2:4" ht="23.25" customHeight="1">
      <c r="B134" s="1">
        <f t="shared" si="1"/>
        <v>127</v>
      </c>
      <c r="C134" s="66">
        <f>IF(ISBLANK(Case!E305),"",Case!E305)</f>
        <v>439</v>
      </c>
      <c r="D134" s="65">
        <v>10</v>
      </c>
    </row>
    <row r="135" spans="2:4" ht="23.25" customHeight="1">
      <c r="B135" s="1">
        <f t="shared" si="1"/>
        <v>128</v>
      </c>
      <c r="C135" s="66">
        <f>IF(ISBLANK(Case!E306),"",Case!E306)</f>
        <v>815</v>
      </c>
      <c r="D135" s="65">
        <v>10</v>
      </c>
    </row>
    <row r="136" spans="2:4" ht="23.25" customHeight="1">
      <c r="B136" s="1">
        <f t="shared" si="1"/>
        <v>129</v>
      </c>
      <c r="C136" s="66">
        <f>IF(ISBLANK(Case!E307),"",Case!E307)</f>
        <v>315</v>
      </c>
      <c r="D136" s="65">
        <v>10</v>
      </c>
    </row>
    <row r="137" spans="2:4" ht="23.25" customHeight="1">
      <c r="B137" s="1">
        <f t="shared" ref="B137:B147" si="2">B136+1</f>
        <v>130</v>
      </c>
      <c r="C137" s="66">
        <f>IF(ISBLANK(Case!E308),"",Case!E308)</f>
        <v>777</v>
      </c>
      <c r="D137" s="65">
        <v>10</v>
      </c>
    </row>
    <row r="138" spans="2:4" ht="23.25" customHeight="1">
      <c r="B138" s="1">
        <f t="shared" si="2"/>
        <v>131</v>
      </c>
      <c r="C138" s="66">
        <f>IF(ISBLANK(Case!E309),"",Case!E309)</f>
        <v>1429</v>
      </c>
      <c r="D138" s="65">
        <v>10</v>
      </c>
    </row>
    <row r="139" spans="2:4" ht="23.25" customHeight="1">
      <c r="B139" s="1">
        <f t="shared" si="2"/>
        <v>132</v>
      </c>
      <c r="C139" s="66">
        <f>IF(ISBLANK(Case!E310),"",Case!E310)</f>
        <v>777</v>
      </c>
      <c r="D139" s="65">
        <v>10</v>
      </c>
    </row>
    <row r="140" spans="2:4" ht="23.25" customHeight="1">
      <c r="B140" s="1">
        <f t="shared" si="2"/>
        <v>133</v>
      </c>
      <c r="C140" s="66">
        <f>IF(ISBLANK(Case!E311),"",Case!E311)</f>
        <v>331</v>
      </c>
      <c r="D140" s="65">
        <v>10</v>
      </c>
    </row>
    <row r="141" spans="2:4" ht="23.25" customHeight="1">
      <c r="B141" s="1">
        <f t="shared" si="2"/>
        <v>134</v>
      </c>
      <c r="C141" s="66">
        <f>IF(ISBLANK(Case!E312),"",Case!E312)</f>
        <v>1980</v>
      </c>
      <c r="D141" s="65">
        <v>10</v>
      </c>
    </row>
    <row r="142" spans="2:4" ht="23.25" customHeight="1">
      <c r="B142" s="1">
        <f t="shared" si="2"/>
        <v>135</v>
      </c>
      <c r="C142" s="66">
        <f>IF(ISBLANK(Case!E313),"",Case!E313)</f>
        <v>554</v>
      </c>
      <c r="D142" s="65">
        <v>10</v>
      </c>
    </row>
    <row r="143" spans="2:4" ht="23.25" customHeight="1">
      <c r="B143" s="1">
        <f t="shared" si="2"/>
        <v>136</v>
      </c>
      <c r="C143" s="66">
        <f>IF(ISBLANK(Case!E314),"",Case!E314)</f>
        <v>655</v>
      </c>
      <c r="D143" s="65">
        <v>10</v>
      </c>
    </row>
    <row r="144" spans="2:4" ht="23.25" customHeight="1">
      <c r="B144" s="1">
        <f t="shared" si="2"/>
        <v>137</v>
      </c>
      <c r="C144" s="66">
        <f>IF(ISBLANK(Case!E315),"",Case!E315)</f>
        <v>427</v>
      </c>
      <c r="D144" s="65">
        <v>10</v>
      </c>
    </row>
    <row r="145" spans="2:4" ht="23.25" customHeight="1">
      <c r="B145" s="1">
        <f t="shared" si="2"/>
        <v>138</v>
      </c>
      <c r="C145" s="66">
        <f>IF(ISBLANK(Case!E316),"",Case!E316)</f>
        <v>1349</v>
      </c>
      <c r="D145" s="65">
        <v>10</v>
      </c>
    </row>
    <row r="146" spans="2:4" ht="23.25" customHeight="1">
      <c r="B146" s="1">
        <f t="shared" si="2"/>
        <v>139</v>
      </c>
      <c r="C146" s="66">
        <f>IF(ISBLANK(Case!E317),"",Case!E317)</f>
        <v>2169</v>
      </c>
      <c r="D146" s="65">
        <v>10</v>
      </c>
    </row>
    <row r="147" spans="2:4" ht="23.25" customHeight="1">
      <c r="B147" s="1">
        <f t="shared" si="2"/>
        <v>140</v>
      </c>
      <c r="C147" s="66">
        <f>IF(ISBLANK(Case!E318),"",Case!E318)</f>
        <v>1883</v>
      </c>
      <c r="D147" s="65">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5300-383F-4422-99E9-AAED09282057}">
  <dimension ref="B1:XX1000"/>
  <sheetViews>
    <sheetView showGridLines="0" topLeftCell="A24" zoomScaleNormal="100" workbookViewId="0"/>
  </sheetViews>
  <sheetFormatPr defaultColWidth="12.625" defaultRowHeight="24.95" customHeight="1"/>
  <cols>
    <col min="1" max="1" width="2.5" style="8" customWidth="1"/>
    <col min="2" max="2" width="16.875" style="8" bestFit="1" customWidth="1"/>
    <col min="3" max="3" width="11.125" style="8" customWidth="1"/>
    <col min="4" max="4" width="8.625" style="8" customWidth="1"/>
    <col min="5" max="5" width="31.125" style="8" customWidth="1"/>
    <col min="6" max="6" width="4.125" style="8" customWidth="1"/>
    <col min="7" max="7" width="19.375" style="8" customWidth="1"/>
    <col min="8" max="16" width="10.625" style="8" customWidth="1"/>
    <col min="17" max="16384" width="12.625" style="8"/>
  </cols>
  <sheetData>
    <row r="1" spans="2:17" s="9" customFormat="1" ht="15" customHeight="1"/>
    <row r="2" spans="2:17" s="9" customFormat="1" ht="33" customHeight="1">
      <c r="B2" s="19" t="s">
        <v>14</v>
      </c>
      <c r="C2" s="20"/>
      <c r="D2" s="20"/>
      <c r="E2" s="20"/>
      <c r="F2" s="20"/>
      <c r="G2" s="20"/>
      <c r="H2" s="20"/>
      <c r="I2" s="20"/>
      <c r="J2" s="20"/>
      <c r="K2" s="20"/>
      <c r="L2" s="20"/>
      <c r="M2" s="20"/>
      <c r="N2" s="20"/>
      <c r="O2" s="20"/>
      <c r="P2" s="20"/>
      <c r="Q2" s="20"/>
    </row>
    <row r="3" spans="2:17" s="9" customFormat="1" ht="15" customHeight="1"/>
    <row r="4" spans="2:17" s="9" customFormat="1" ht="30" customHeight="1">
      <c r="B4" s="21" t="s">
        <v>15</v>
      </c>
      <c r="C4" s="22"/>
      <c r="D4" s="22"/>
      <c r="E4" s="22"/>
      <c r="F4" s="22"/>
      <c r="G4" s="22"/>
      <c r="H4" s="22"/>
      <c r="I4" s="22"/>
      <c r="J4" s="22"/>
      <c r="K4" s="22"/>
      <c r="L4" s="22"/>
      <c r="M4" s="22"/>
      <c r="O4" s="25" t="s">
        <v>0</v>
      </c>
      <c r="P4" s="25"/>
      <c r="Q4" s="25"/>
    </row>
    <row r="5" spans="2:17" s="9" customFormat="1" ht="30" customHeight="1">
      <c r="B5" s="23"/>
      <c r="C5" s="23"/>
      <c r="D5" s="23"/>
      <c r="E5" s="24"/>
      <c r="F5" s="23"/>
      <c r="G5" s="23"/>
      <c r="H5" s="23"/>
      <c r="I5" s="23"/>
      <c r="O5" s="49" t="s">
        <v>1</v>
      </c>
      <c r="P5" s="50"/>
      <c r="Q5" s="26"/>
    </row>
    <row r="6" spans="2:17" s="9" customFormat="1" ht="30" customHeight="1">
      <c r="B6" s="23"/>
      <c r="C6" s="23"/>
      <c r="D6" s="23"/>
      <c r="E6" s="24"/>
      <c r="F6" s="23"/>
      <c r="G6" s="23"/>
      <c r="H6" s="23"/>
      <c r="I6" s="23"/>
      <c r="O6" s="23"/>
      <c r="P6" s="23"/>
      <c r="Q6" s="23"/>
    </row>
    <row r="7" spans="2:17" s="9" customFormat="1" ht="30" customHeight="1">
      <c r="B7" s="23"/>
      <c r="C7" s="23"/>
      <c r="D7" s="23"/>
      <c r="E7" s="24"/>
      <c r="F7" s="23"/>
      <c r="G7" s="23"/>
      <c r="H7" s="23"/>
      <c r="I7" s="23"/>
      <c r="O7" s="27" t="s">
        <v>2</v>
      </c>
      <c r="P7" s="27"/>
      <c r="Q7" s="27"/>
    </row>
    <row r="8" spans="2:17" s="9" customFormat="1" ht="30" customHeight="1">
      <c r="B8" s="23"/>
      <c r="C8" s="23"/>
      <c r="D8" s="23"/>
      <c r="E8" s="24"/>
      <c r="F8" s="23"/>
      <c r="G8" s="23"/>
      <c r="H8" s="23"/>
      <c r="I8" s="23"/>
      <c r="O8" s="49" t="s">
        <v>3</v>
      </c>
      <c r="P8" s="50"/>
      <c r="Q8" s="26"/>
    </row>
    <row r="9" spans="2:17" s="9" customFormat="1" ht="30" customHeight="1">
      <c r="B9" s="23"/>
      <c r="C9" s="23"/>
      <c r="D9" s="23"/>
      <c r="E9" s="24"/>
      <c r="F9" s="23"/>
      <c r="G9" s="23"/>
      <c r="H9" s="23"/>
      <c r="I9" s="23"/>
      <c r="O9" s="49" t="s">
        <v>4</v>
      </c>
      <c r="P9" s="50"/>
      <c r="Q9" s="26"/>
    </row>
    <row r="10" spans="2:17" s="9" customFormat="1" ht="30" customHeight="1">
      <c r="B10" s="23"/>
      <c r="C10" s="23"/>
      <c r="D10" s="23"/>
      <c r="E10" s="24"/>
      <c r="F10" s="23"/>
      <c r="G10" s="23"/>
      <c r="H10" s="23"/>
      <c r="I10" s="23"/>
      <c r="O10" s="49" t="s">
        <v>5</v>
      </c>
      <c r="P10" s="50"/>
      <c r="Q10" s="26"/>
    </row>
    <row r="11" spans="2:17" s="9" customFormat="1" ht="30" customHeight="1">
      <c r="B11" s="23"/>
      <c r="C11" s="23"/>
      <c r="D11" s="23"/>
      <c r="E11" s="24"/>
      <c r="F11" s="23"/>
      <c r="G11" s="23"/>
      <c r="H11" s="23"/>
      <c r="I11" s="23"/>
      <c r="O11" s="49" t="s">
        <v>16</v>
      </c>
      <c r="P11" s="50"/>
      <c r="Q11" s="26"/>
    </row>
    <row r="12" spans="2:17" s="9" customFormat="1" ht="30" customHeight="1">
      <c r="B12" s="23"/>
      <c r="C12" s="23"/>
      <c r="D12" s="23"/>
      <c r="E12" s="24"/>
      <c r="F12" s="23"/>
      <c r="G12" s="23"/>
      <c r="H12" s="23"/>
      <c r="I12" s="23"/>
      <c r="O12"/>
      <c r="P12"/>
      <c r="Q12"/>
    </row>
    <row r="13" spans="2:17" s="9" customFormat="1" ht="30" customHeight="1">
      <c r="B13" s="23"/>
      <c r="C13" s="23"/>
      <c r="D13" s="23"/>
      <c r="E13" s="24"/>
      <c r="F13" s="23"/>
      <c r="G13" s="23"/>
      <c r="H13" s="23"/>
      <c r="I13" s="23"/>
    </row>
    <row r="14" spans="2:17" s="9" customFormat="1" ht="30" customHeight="1">
      <c r="B14" s="28" t="s">
        <v>17</v>
      </c>
      <c r="C14" s="29"/>
      <c r="D14" s="29"/>
      <c r="E14" s="29"/>
      <c r="F14" s="29"/>
      <c r="G14" s="29"/>
      <c r="H14" s="29"/>
      <c r="I14" s="29"/>
      <c r="J14" s="29"/>
      <c r="K14" s="29"/>
      <c r="L14" s="29"/>
      <c r="M14" s="29"/>
      <c r="N14" s="29"/>
      <c r="O14" s="29"/>
      <c r="P14" s="29"/>
      <c r="Q14" s="29"/>
    </row>
    <row r="15" spans="2:17" s="9" customFormat="1" ht="24.75" customHeight="1"/>
    <row r="16" spans="2:17" s="9" customFormat="1" ht="24.95" customHeight="1"/>
    <row r="17" spans="2:17" s="9" customFormat="1" ht="24.95" customHeight="1"/>
    <row r="18" spans="2:17" s="9" customFormat="1" ht="24.95" customHeight="1"/>
    <row r="19" spans="2:17" s="9" customFormat="1" ht="24.95" customHeight="1"/>
    <row r="20" spans="2:17" s="9" customFormat="1" ht="24.95" customHeight="1"/>
    <row r="21" spans="2:17" s="9" customFormat="1" ht="24.95" customHeight="1"/>
    <row r="22" spans="2:17" s="9" customFormat="1" ht="24.95" customHeight="1"/>
    <row r="23" spans="2:17" s="9" customFormat="1" ht="24.95" customHeight="1"/>
    <row r="24" spans="2:17" s="9" customFormat="1" ht="24.95" customHeight="1"/>
    <row r="25" spans="2:17" s="9" customFormat="1" ht="15" customHeight="1"/>
    <row r="26" spans="2:17" s="9" customFormat="1" ht="22.5" customHeight="1">
      <c r="B26" s="30" t="s">
        <v>18</v>
      </c>
      <c r="C26" s="31"/>
      <c r="D26" s="31"/>
      <c r="E26" s="31"/>
      <c r="F26" s="31"/>
      <c r="G26" s="31"/>
      <c r="H26" s="31"/>
      <c r="I26" s="31"/>
      <c r="J26" s="31"/>
      <c r="K26" s="31"/>
      <c r="L26" s="31"/>
      <c r="M26" s="31"/>
      <c r="N26" s="31"/>
      <c r="O26" s="31"/>
      <c r="P26" s="31"/>
      <c r="Q26" s="31"/>
    </row>
    <row r="27" spans="2:17" s="9" customFormat="1" ht="15" customHeight="1"/>
    <row r="28" spans="2:17" s="9" customFormat="1" ht="15" customHeight="1">
      <c r="B28" s="32" t="s">
        <v>19</v>
      </c>
      <c r="C28" s="33"/>
      <c r="D28" s="33"/>
      <c r="E28" s="33"/>
      <c r="F28" s="33"/>
      <c r="G28" s="33"/>
      <c r="H28" s="33"/>
      <c r="I28" s="33"/>
      <c r="J28" s="33"/>
      <c r="K28" s="33"/>
      <c r="L28" s="33"/>
    </row>
    <row r="29" spans="2:17" s="9" customFormat="1" ht="15" customHeight="1" thickBot="1">
      <c r="B29" s="32"/>
      <c r="C29" s="33"/>
      <c r="D29" s="33"/>
      <c r="E29" s="33"/>
      <c r="F29" s="33"/>
      <c r="G29" s="33"/>
      <c r="H29" s="33"/>
      <c r="I29" s="33"/>
      <c r="J29" s="33"/>
      <c r="K29" s="33"/>
      <c r="L29" s="33"/>
    </row>
    <row r="30" spans="2:17" s="9" customFormat="1" ht="32.25" thickBot="1">
      <c r="B30" s="34" t="s">
        <v>20</v>
      </c>
      <c r="C30" s="35" t="s">
        <v>21</v>
      </c>
      <c r="D30" s="34" t="s">
        <v>22</v>
      </c>
      <c r="E30" s="34" t="s">
        <v>23</v>
      </c>
      <c r="G30" s="36" t="s">
        <v>24</v>
      </c>
      <c r="H30" s="37"/>
      <c r="I30" s="37"/>
      <c r="J30" s="37"/>
      <c r="K30" s="37"/>
      <c r="L30" s="37"/>
      <c r="M30" s="37"/>
      <c r="N30" s="37"/>
      <c r="O30" s="37"/>
      <c r="P30" s="37"/>
      <c r="Q30" s="38"/>
    </row>
    <row r="31" spans="2:17" s="9" customFormat="1" ht="33.75" customHeight="1">
      <c r="B31" s="10" t="s">
        <v>25</v>
      </c>
      <c r="C31" s="10" t="s">
        <v>26</v>
      </c>
      <c r="D31" s="11">
        <v>30</v>
      </c>
      <c r="E31" s="3">
        <v>6</v>
      </c>
      <c r="F31" s="18"/>
      <c r="G31" s="46" t="s">
        <v>27</v>
      </c>
      <c r="H31" s="44"/>
      <c r="I31" s="44"/>
      <c r="J31" s="44"/>
      <c r="K31" s="44"/>
      <c r="L31" s="44"/>
      <c r="M31" s="44"/>
      <c r="N31" s="44"/>
      <c r="O31" s="44"/>
      <c r="P31" s="44"/>
      <c r="Q31" s="45"/>
    </row>
    <row r="32" spans="2:17" s="9" customFormat="1" ht="33.75" customHeight="1">
      <c r="B32" s="85" t="s">
        <v>28</v>
      </c>
      <c r="C32" s="10" t="s">
        <v>26</v>
      </c>
      <c r="D32" s="12">
        <v>40</v>
      </c>
      <c r="E32" s="5" t="s">
        <v>249</v>
      </c>
      <c r="F32" s="18"/>
      <c r="G32" s="46" t="s">
        <v>29</v>
      </c>
      <c r="H32" s="47"/>
      <c r="I32" s="47"/>
      <c r="J32" s="47"/>
      <c r="K32" s="47"/>
      <c r="L32" s="47"/>
      <c r="M32" s="47"/>
      <c r="N32" s="47"/>
      <c r="O32" s="47"/>
      <c r="P32" s="47"/>
      <c r="Q32" s="48"/>
    </row>
    <row r="33" spans="2:17" s="9" customFormat="1" ht="33.75" customHeight="1">
      <c r="B33" s="85" t="s">
        <v>30</v>
      </c>
      <c r="C33" s="10" t="s">
        <v>26</v>
      </c>
      <c r="D33" s="12">
        <v>50</v>
      </c>
      <c r="E33" s="5" t="s">
        <v>309</v>
      </c>
      <c r="F33" s="18"/>
      <c r="G33" s="46" t="s">
        <v>31</v>
      </c>
      <c r="H33" s="47"/>
      <c r="I33" s="47"/>
      <c r="J33" s="47"/>
      <c r="K33" s="47"/>
      <c r="L33" s="47"/>
      <c r="M33" s="47"/>
      <c r="N33" s="47"/>
      <c r="O33" s="47"/>
      <c r="P33" s="47"/>
      <c r="Q33" s="48"/>
    </row>
    <row r="34" spans="2:17" s="9" customFormat="1" ht="33.75" customHeight="1">
      <c r="B34" s="86" t="s">
        <v>32</v>
      </c>
      <c r="C34" s="10" t="s">
        <v>26</v>
      </c>
      <c r="D34" s="54">
        <v>60</v>
      </c>
      <c r="E34" s="55">
        <v>218</v>
      </c>
      <c r="F34" s="56"/>
      <c r="G34" s="51" t="s">
        <v>33</v>
      </c>
      <c r="H34" s="52"/>
      <c r="I34" s="52"/>
      <c r="J34" s="52"/>
      <c r="K34" s="52"/>
      <c r="L34" s="52"/>
      <c r="M34" s="52"/>
      <c r="N34" s="52"/>
      <c r="O34" s="52"/>
      <c r="P34" s="52"/>
      <c r="Q34" s="53"/>
    </row>
    <row r="35" spans="2:17" s="9" customFormat="1" ht="33.75" customHeight="1">
      <c r="B35" s="85" t="s">
        <v>34</v>
      </c>
      <c r="C35" s="10" t="s">
        <v>26</v>
      </c>
      <c r="D35" s="12">
        <v>70</v>
      </c>
      <c r="E35" s="4">
        <v>24945</v>
      </c>
      <c r="F35" s="18"/>
      <c r="G35" s="46" t="s">
        <v>35</v>
      </c>
      <c r="H35" s="47"/>
      <c r="I35" s="47"/>
      <c r="J35" s="47"/>
      <c r="K35" s="47"/>
      <c r="L35" s="47"/>
      <c r="M35" s="47"/>
      <c r="N35" s="47"/>
      <c r="O35" s="47"/>
      <c r="P35" s="47"/>
      <c r="Q35" s="48"/>
    </row>
    <row r="36" spans="2:17" ht="15" customHeight="1"/>
    <row r="37" spans="2:17" ht="22.5" customHeight="1">
      <c r="B37" s="30" t="s">
        <v>36</v>
      </c>
      <c r="C37" s="31"/>
      <c r="D37" s="31"/>
      <c r="E37" s="31"/>
      <c r="F37" s="31"/>
      <c r="G37" s="31"/>
      <c r="H37" s="31"/>
      <c r="I37" s="31"/>
      <c r="J37" s="31"/>
      <c r="K37" s="31"/>
      <c r="L37" s="31"/>
      <c r="M37" s="31"/>
      <c r="N37" s="31"/>
      <c r="O37" s="31"/>
      <c r="P37" s="31"/>
      <c r="Q37" s="31"/>
    </row>
    <row r="38" spans="2:17" ht="15" customHeight="1" thickBot="1"/>
    <row r="39" spans="2:17" ht="22.5" customHeight="1" thickBot="1">
      <c r="B39" s="39" t="s">
        <v>37</v>
      </c>
      <c r="C39" s="40" t="s">
        <v>38</v>
      </c>
      <c r="D39" s="77" t="s">
        <v>39</v>
      </c>
      <c r="M39" s="9"/>
    </row>
    <row r="40" spans="2:17" ht="15" customHeight="1">
      <c r="M40" s="9"/>
    </row>
    <row r="41" spans="2:17" ht="15" customHeight="1">
      <c r="B41" s="77" t="s">
        <v>40</v>
      </c>
      <c r="C41" s="78"/>
      <c r="M41" s="9"/>
    </row>
    <row r="42" spans="2:17" ht="15" customHeight="1">
      <c r="B42" s="79" t="s">
        <v>41</v>
      </c>
      <c r="C42" s="78"/>
      <c r="M42" s="9"/>
    </row>
    <row r="43" spans="2:17" ht="15" customHeight="1">
      <c r="B43" s="77"/>
      <c r="C43" s="78"/>
      <c r="M43" s="9"/>
    </row>
    <row r="44" spans="2:17" ht="15" customHeight="1">
      <c r="B44" s="72" t="s">
        <v>42</v>
      </c>
      <c r="C44" s="78" t="s">
        <v>43</v>
      </c>
      <c r="M44" s="9"/>
    </row>
    <row r="45" spans="2:17" ht="15" customHeight="1">
      <c r="B45" s="77"/>
      <c r="C45" s="78"/>
      <c r="M45" s="9"/>
    </row>
    <row r="46" spans="2:17" ht="15" customHeight="1">
      <c r="B46" s="77" t="s">
        <v>44</v>
      </c>
      <c r="C46" s="78" t="s">
        <v>45</v>
      </c>
      <c r="M46" s="9"/>
    </row>
    <row r="47" spans="2:17" ht="15" customHeight="1">
      <c r="B47" s="77" t="s">
        <v>46</v>
      </c>
      <c r="C47" s="78" t="s">
        <v>47</v>
      </c>
    </row>
    <row r="48" spans="2:17" ht="15" customHeight="1">
      <c r="B48" s="77" t="s">
        <v>48</v>
      </c>
      <c r="C48" s="78" t="s">
        <v>49</v>
      </c>
    </row>
    <row r="49" spans="2:16" ht="15" customHeight="1" thickBot="1"/>
    <row r="50" spans="2:16" ht="22.5" customHeight="1" thickBot="1">
      <c r="B50" s="34" t="s">
        <v>20</v>
      </c>
      <c r="C50" s="35" t="s">
        <v>50</v>
      </c>
      <c r="D50" s="34" t="s">
        <v>22</v>
      </c>
      <c r="E50" s="41" t="s">
        <v>23</v>
      </c>
      <c r="G50" s="34" t="s">
        <v>51</v>
      </c>
      <c r="H50" s="36" t="s">
        <v>52</v>
      </c>
      <c r="I50" s="37"/>
      <c r="J50" s="37"/>
      <c r="K50" s="37"/>
      <c r="L50" s="37"/>
      <c r="M50" s="37"/>
      <c r="N50" s="37"/>
      <c r="O50" s="37"/>
      <c r="P50" s="38"/>
    </row>
    <row r="51" spans="2:16" ht="15" customHeight="1"/>
    <row r="52" spans="2:16" ht="22.5" customHeight="1">
      <c r="B52" s="1" t="s">
        <v>53</v>
      </c>
      <c r="C52" s="1">
        <v>1</v>
      </c>
      <c r="D52" s="14">
        <v>0</v>
      </c>
      <c r="E52" s="6">
        <v>6</v>
      </c>
      <c r="F52" s="18"/>
      <c r="G52" s="1" t="s">
        <v>54</v>
      </c>
      <c r="H52" s="92" t="s">
        <v>54</v>
      </c>
      <c r="I52" s="92" t="s">
        <v>54</v>
      </c>
      <c r="J52" s="92" t="s">
        <v>54</v>
      </c>
      <c r="K52" s="88" t="s">
        <v>55</v>
      </c>
      <c r="L52" s="88" t="s">
        <v>55</v>
      </c>
      <c r="M52" s="88" t="s">
        <v>55</v>
      </c>
      <c r="N52" s="92" t="s">
        <v>54</v>
      </c>
      <c r="O52" s="92" t="s">
        <v>54</v>
      </c>
      <c r="P52" s="92" t="s">
        <v>54</v>
      </c>
    </row>
    <row r="53" spans="2:16" ht="15" customHeight="1">
      <c r="B53" s="15"/>
      <c r="C53" s="15"/>
      <c r="D53" s="15"/>
      <c r="E53" s="15"/>
    </row>
    <row r="54" spans="2:16" ht="22.5" customHeight="1">
      <c r="B54" s="1">
        <v>1</v>
      </c>
      <c r="C54" s="1">
        <v>1</v>
      </c>
      <c r="D54" s="14">
        <v>5</v>
      </c>
      <c r="E54" s="6">
        <v>2</v>
      </c>
      <c r="F54" s="18"/>
      <c r="G54" s="1" t="s">
        <v>56</v>
      </c>
      <c r="H54" s="87" t="s">
        <v>57</v>
      </c>
      <c r="I54" s="87" t="s">
        <v>57</v>
      </c>
      <c r="J54" s="88" t="s">
        <v>55</v>
      </c>
      <c r="K54" s="89" t="s">
        <v>56</v>
      </c>
      <c r="L54" s="88" t="s">
        <v>55</v>
      </c>
      <c r="M54" s="89" t="s">
        <v>56</v>
      </c>
      <c r="N54" s="88" t="s">
        <v>55</v>
      </c>
      <c r="O54" s="87" t="s">
        <v>57</v>
      </c>
      <c r="P54" s="87" t="s">
        <v>57</v>
      </c>
    </row>
    <row r="55" spans="2:16" ht="22.5" customHeight="1">
      <c r="B55" s="1">
        <v>2</v>
      </c>
      <c r="C55" s="1">
        <v>1</v>
      </c>
      <c r="D55" s="14">
        <v>5</v>
      </c>
      <c r="E55" s="6">
        <v>5</v>
      </c>
      <c r="F55" s="18"/>
      <c r="G55" s="1" t="s">
        <v>58</v>
      </c>
      <c r="H55" s="90" t="s">
        <v>58</v>
      </c>
      <c r="I55" s="90" t="s">
        <v>58</v>
      </c>
      <c r="J55" s="89" t="s">
        <v>56</v>
      </c>
      <c r="K55" s="89" t="s">
        <v>56</v>
      </c>
      <c r="L55" s="90" t="s">
        <v>58</v>
      </c>
      <c r="M55" s="89" t="s">
        <v>56</v>
      </c>
      <c r="N55" s="89" t="s">
        <v>56</v>
      </c>
      <c r="O55" s="90" t="s">
        <v>58</v>
      </c>
      <c r="P55" s="90" t="s">
        <v>58</v>
      </c>
    </row>
    <row r="56" spans="2:16" ht="22.5" customHeight="1">
      <c r="B56" s="1">
        <v>3</v>
      </c>
      <c r="C56" s="1">
        <v>1</v>
      </c>
      <c r="D56" s="14">
        <v>5</v>
      </c>
      <c r="E56" s="6">
        <v>5</v>
      </c>
      <c r="F56" s="18"/>
      <c r="G56" s="1" t="s">
        <v>59</v>
      </c>
      <c r="H56" s="91" t="s">
        <v>59</v>
      </c>
      <c r="I56" s="88" t="s">
        <v>55</v>
      </c>
      <c r="J56" s="91" t="s">
        <v>59</v>
      </c>
      <c r="K56" s="88" t="s">
        <v>55</v>
      </c>
      <c r="L56" s="91" t="s">
        <v>59</v>
      </c>
      <c r="M56" s="88" t="s">
        <v>55</v>
      </c>
      <c r="N56" s="91" t="s">
        <v>59</v>
      </c>
      <c r="O56" s="88" t="s">
        <v>55</v>
      </c>
      <c r="P56" s="91" t="s">
        <v>59</v>
      </c>
    </row>
    <row r="57" spans="2:16" ht="22.5" customHeight="1">
      <c r="B57" s="1">
        <v>4</v>
      </c>
      <c r="C57" s="1">
        <v>1</v>
      </c>
      <c r="D57" s="14">
        <v>5</v>
      </c>
      <c r="E57" s="6">
        <v>5</v>
      </c>
      <c r="F57" s="18"/>
      <c r="G57" s="1" t="s">
        <v>54</v>
      </c>
      <c r="H57" s="92" t="s">
        <v>54</v>
      </c>
      <c r="I57" s="89" t="s">
        <v>56</v>
      </c>
      <c r="J57" s="92" t="s">
        <v>54</v>
      </c>
      <c r="K57" s="89" t="s">
        <v>56</v>
      </c>
      <c r="L57" s="92" t="s">
        <v>54</v>
      </c>
      <c r="M57" s="89" t="s">
        <v>56</v>
      </c>
      <c r="N57" s="92" t="s">
        <v>54</v>
      </c>
      <c r="O57" s="89" t="s">
        <v>56</v>
      </c>
      <c r="P57" s="92" t="s">
        <v>54</v>
      </c>
    </row>
    <row r="58" spans="2:16" ht="22.5" customHeight="1">
      <c r="B58" s="1">
        <v>5</v>
      </c>
      <c r="C58" s="1">
        <v>1</v>
      </c>
      <c r="D58" s="14">
        <v>5</v>
      </c>
      <c r="E58" s="6">
        <v>6</v>
      </c>
      <c r="F58" s="18"/>
      <c r="G58" s="1" t="s">
        <v>60</v>
      </c>
      <c r="H58" s="93" t="s">
        <v>60</v>
      </c>
      <c r="I58" s="93" t="s">
        <v>60</v>
      </c>
      <c r="J58" s="88" t="s">
        <v>55</v>
      </c>
      <c r="K58" s="93" t="s">
        <v>60</v>
      </c>
      <c r="L58" s="88" t="s">
        <v>55</v>
      </c>
      <c r="M58" s="93" t="s">
        <v>60</v>
      </c>
      <c r="N58" s="88" t="s">
        <v>55</v>
      </c>
      <c r="O58" s="93" t="s">
        <v>60</v>
      </c>
      <c r="P58" s="93" t="s">
        <v>60</v>
      </c>
    </row>
    <row r="59" spans="2:16" ht="22.5" customHeight="1">
      <c r="B59" s="1">
        <v>6</v>
      </c>
      <c r="C59" s="1">
        <v>1</v>
      </c>
      <c r="D59" s="14">
        <v>5</v>
      </c>
      <c r="E59" s="6">
        <v>8</v>
      </c>
      <c r="F59" s="18"/>
      <c r="G59" s="1" t="s">
        <v>57</v>
      </c>
      <c r="H59" s="87" t="s">
        <v>57</v>
      </c>
      <c r="I59" s="87" t="s">
        <v>57</v>
      </c>
      <c r="J59" s="87" t="s">
        <v>57</v>
      </c>
      <c r="K59" s="87" t="s">
        <v>57</v>
      </c>
      <c r="L59" s="88" t="s">
        <v>55</v>
      </c>
      <c r="M59" s="87" t="s">
        <v>57</v>
      </c>
      <c r="N59" s="87" t="s">
        <v>57</v>
      </c>
      <c r="O59" s="87" t="s">
        <v>57</v>
      </c>
      <c r="P59" s="87" t="s">
        <v>57</v>
      </c>
    </row>
    <row r="60" spans="2:16" ht="22.5" customHeight="1">
      <c r="B60" s="1">
        <v>7</v>
      </c>
      <c r="C60" s="1">
        <v>1</v>
      </c>
      <c r="D60" s="14">
        <v>5</v>
      </c>
      <c r="E60" s="6">
        <v>5</v>
      </c>
      <c r="F60" s="18"/>
      <c r="G60" s="1" t="s">
        <v>58</v>
      </c>
      <c r="H60" s="90" t="s">
        <v>58</v>
      </c>
      <c r="I60" s="87" t="s">
        <v>57</v>
      </c>
      <c r="J60" s="90" t="s">
        <v>58</v>
      </c>
      <c r="K60" s="87" t="s">
        <v>57</v>
      </c>
      <c r="L60" s="90" t="s">
        <v>58</v>
      </c>
      <c r="M60" s="87" t="s">
        <v>57</v>
      </c>
      <c r="N60" s="90" t="s">
        <v>58</v>
      </c>
      <c r="O60" s="87" t="s">
        <v>57</v>
      </c>
      <c r="P60" s="90" t="s">
        <v>58</v>
      </c>
    </row>
    <row r="61" spans="2:16" ht="22.5" customHeight="1">
      <c r="B61" s="1">
        <v>8</v>
      </c>
      <c r="C61" s="1">
        <v>1</v>
      </c>
      <c r="D61" s="14">
        <v>5</v>
      </c>
      <c r="E61" s="6">
        <v>2</v>
      </c>
      <c r="F61" s="18"/>
      <c r="G61" s="1" t="s">
        <v>60</v>
      </c>
      <c r="H61" s="93" t="s">
        <v>60</v>
      </c>
      <c r="I61" s="93" t="s">
        <v>60</v>
      </c>
      <c r="J61" s="90" t="s">
        <v>58</v>
      </c>
      <c r="K61" s="90" t="s">
        <v>58</v>
      </c>
      <c r="L61" s="92" t="s">
        <v>54</v>
      </c>
      <c r="M61" s="92" t="s">
        <v>54</v>
      </c>
      <c r="N61" s="87" t="s">
        <v>57</v>
      </c>
      <c r="O61" s="87" t="s">
        <v>57</v>
      </c>
      <c r="P61" s="91" t="s">
        <v>59</v>
      </c>
    </row>
    <row r="62" spans="2:16" ht="22.5" customHeight="1">
      <c r="B62" s="1">
        <v>9</v>
      </c>
      <c r="C62" s="1">
        <v>1</v>
      </c>
      <c r="D62" s="14">
        <v>5</v>
      </c>
      <c r="E62" s="6">
        <v>2</v>
      </c>
      <c r="F62" s="18"/>
      <c r="G62" s="1" t="s">
        <v>57</v>
      </c>
      <c r="H62" s="93" t="s">
        <v>60</v>
      </c>
      <c r="I62" s="93" t="s">
        <v>60</v>
      </c>
      <c r="J62" s="91" t="s">
        <v>59</v>
      </c>
      <c r="K62" s="87" t="s">
        <v>57</v>
      </c>
      <c r="L62" s="88" t="s">
        <v>55</v>
      </c>
      <c r="M62" s="87" t="s">
        <v>57</v>
      </c>
      <c r="N62" s="91" t="s">
        <v>59</v>
      </c>
      <c r="O62" s="93" t="s">
        <v>60</v>
      </c>
      <c r="P62" s="93" t="s">
        <v>60</v>
      </c>
    </row>
    <row r="63" spans="2:16" ht="22.5" customHeight="1">
      <c r="B63" s="1">
        <v>10</v>
      </c>
      <c r="C63" s="1">
        <v>1</v>
      </c>
      <c r="D63" s="14">
        <v>5</v>
      </c>
      <c r="E63" s="6">
        <v>7</v>
      </c>
      <c r="F63" s="18"/>
      <c r="G63" s="1" t="s">
        <v>54</v>
      </c>
      <c r="H63" s="88" t="s">
        <v>55</v>
      </c>
      <c r="I63" s="92" t="s">
        <v>54</v>
      </c>
      <c r="J63" s="92" t="s">
        <v>54</v>
      </c>
      <c r="K63" s="92" t="s">
        <v>54</v>
      </c>
      <c r="L63" s="92" t="s">
        <v>54</v>
      </c>
      <c r="M63" s="92" t="s">
        <v>54</v>
      </c>
      <c r="N63" s="92" t="s">
        <v>54</v>
      </c>
      <c r="O63" s="92" t="s">
        <v>54</v>
      </c>
      <c r="P63" s="88" t="s">
        <v>55</v>
      </c>
    </row>
    <row r="64" spans="2:16" ht="22.5" customHeight="1">
      <c r="B64" s="1">
        <v>11</v>
      </c>
      <c r="C64" s="1">
        <v>1</v>
      </c>
      <c r="D64" s="14">
        <v>5</v>
      </c>
      <c r="E64" s="6">
        <v>7</v>
      </c>
      <c r="F64" s="18"/>
      <c r="G64" s="1" t="s">
        <v>60</v>
      </c>
      <c r="H64" s="93" t="s">
        <v>60</v>
      </c>
      <c r="I64" s="88" t="s">
        <v>55</v>
      </c>
      <c r="J64" s="93" t="s">
        <v>60</v>
      </c>
      <c r="K64" s="93" t="s">
        <v>60</v>
      </c>
      <c r="L64" s="93" t="s">
        <v>60</v>
      </c>
      <c r="M64" s="93" t="s">
        <v>60</v>
      </c>
      <c r="N64" s="93" t="s">
        <v>60</v>
      </c>
      <c r="O64" s="88" t="s">
        <v>55</v>
      </c>
      <c r="P64" s="93" t="s">
        <v>60</v>
      </c>
    </row>
    <row r="65" spans="2:16" ht="22.5" customHeight="1">
      <c r="B65" s="1">
        <v>12</v>
      </c>
      <c r="C65" s="1">
        <v>1</v>
      </c>
      <c r="D65" s="14">
        <v>5</v>
      </c>
      <c r="E65" s="6">
        <v>6</v>
      </c>
      <c r="F65" s="18"/>
      <c r="G65" s="1" t="s">
        <v>57</v>
      </c>
      <c r="H65" s="87" t="s">
        <v>57</v>
      </c>
      <c r="I65" s="87" t="s">
        <v>57</v>
      </c>
      <c r="J65" s="87" t="s">
        <v>57</v>
      </c>
      <c r="K65" s="88" t="s">
        <v>55</v>
      </c>
      <c r="L65" s="88" t="s">
        <v>55</v>
      </c>
      <c r="M65" s="88" t="s">
        <v>55</v>
      </c>
      <c r="N65" s="87" t="s">
        <v>57</v>
      </c>
      <c r="O65" s="87" t="s">
        <v>57</v>
      </c>
      <c r="P65" s="87" t="s">
        <v>57</v>
      </c>
    </row>
    <row r="66" spans="2:16" ht="22.5" customHeight="1">
      <c r="B66" s="1">
        <v>13</v>
      </c>
      <c r="C66" s="1">
        <v>1</v>
      </c>
      <c r="D66" s="14">
        <v>5</v>
      </c>
      <c r="E66" s="6">
        <v>3</v>
      </c>
      <c r="F66" s="18"/>
      <c r="G66" s="1" t="s">
        <v>55</v>
      </c>
      <c r="H66" s="93" t="s">
        <v>60</v>
      </c>
      <c r="I66" s="93" t="s">
        <v>60</v>
      </c>
      <c r="J66" s="93" t="s">
        <v>60</v>
      </c>
      <c r="K66" s="88" t="s">
        <v>55</v>
      </c>
      <c r="L66" s="88" t="s">
        <v>55</v>
      </c>
      <c r="M66" s="88" t="s">
        <v>55</v>
      </c>
      <c r="N66" s="93" t="s">
        <v>60</v>
      </c>
      <c r="O66" s="93" t="s">
        <v>60</v>
      </c>
      <c r="P66" s="93" t="s">
        <v>60</v>
      </c>
    </row>
    <row r="67" spans="2:16" ht="22.5" customHeight="1">
      <c r="B67" s="1">
        <v>14</v>
      </c>
      <c r="C67" s="1">
        <v>1</v>
      </c>
      <c r="D67" s="14">
        <v>5</v>
      </c>
      <c r="E67" s="6">
        <v>7</v>
      </c>
      <c r="F67" s="18"/>
      <c r="G67" s="1" t="s">
        <v>57</v>
      </c>
      <c r="H67" s="87" t="s">
        <v>57</v>
      </c>
      <c r="I67" s="88" t="s">
        <v>55</v>
      </c>
      <c r="J67" s="87" t="s">
        <v>57</v>
      </c>
      <c r="K67" s="87" t="s">
        <v>57</v>
      </c>
      <c r="L67" s="87" t="s">
        <v>57</v>
      </c>
      <c r="M67" s="87" t="s">
        <v>57</v>
      </c>
      <c r="N67" s="87" t="s">
        <v>57</v>
      </c>
      <c r="O67" s="88" t="s">
        <v>55</v>
      </c>
      <c r="P67" s="87" t="s">
        <v>57</v>
      </c>
    </row>
    <row r="68" spans="2:16" ht="22.5" customHeight="1">
      <c r="B68" s="1">
        <v>15</v>
      </c>
      <c r="C68" s="1">
        <v>1</v>
      </c>
      <c r="D68" s="14">
        <v>5</v>
      </c>
      <c r="E68" s="6">
        <v>5</v>
      </c>
      <c r="F68" s="18"/>
      <c r="G68" s="1" t="s">
        <v>54</v>
      </c>
      <c r="H68" s="92" t="s">
        <v>54</v>
      </c>
      <c r="I68" s="88" t="s">
        <v>55</v>
      </c>
      <c r="J68" s="92" t="s">
        <v>54</v>
      </c>
      <c r="K68" s="88" t="s">
        <v>55</v>
      </c>
      <c r="L68" s="92" t="s">
        <v>54</v>
      </c>
      <c r="M68" s="88" t="s">
        <v>55</v>
      </c>
      <c r="N68" s="92" t="s">
        <v>54</v>
      </c>
      <c r="O68" s="88" t="s">
        <v>55</v>
      </c>
      <c r="P68" s="92" t="s">
        <v>54</v>
      </c>
    </row>
    <row r="69" spans="2:16" ht="22.5" customHeight="1">
      <c r="B69" s="1">
        <v>16</v>
      </c>
      <c r="C69" s="1">
        <v>1</v>
      </c>
      <c r="D69" s="14">
        <v>5</v>
      </c>
      <c r="E69" s="6">
        <v>7</v>
      </c>
      <c r="F69" s="18"/>
      <c r="G69" s="1" t="s">
        <v>60</v>
      </c>
      <c r="H69" s="93" t="s">
        <v>60</v>
      </c>
      <c r="I69" s="90" t="s">
        <v>58</v>
      </c>
      <c r="J69" s="93" t="s">
        <v>60</v>
      </c>
      <c r="K69" s="93" t="s">
        <v>60</v>
      </c>
      <c r="L69" s="93" t="s">
        <v>60</v>
      </c>
      <c r="M69" s="93" t="s">
        <v>60</v>
      </c>
      <c r="N69" s="93" t="s">
        <v>60</v>
      </c>
      <c r="O69" s="90" t="s">
        <v>58</v>
      </c>
      <c r="P69" s="93" t="s">
        <v>60</v>
      </c>
    </row>
    <row r="70" spans="2:16" ht="22.5" customHeight="1">
      <c r="B70" s="1">
        <v>17</v>
      </c>
      <c r="C70" s="1">
        <v>1</v>
      </c>
      <c r="D70" s="14">
        <v>5</v>
      </c>
      <c r="E70" s="6">
        <v>5</v>
      </c>
      <c r="F70" s="18"/>
      <c r="G70" s="1" t="s">
        <v>55</v>
      </c>
      <c r="H70" s="89" t="s">
        <v>56</v>
      </c>
      <c r="I70" s="90" t="s">
        <v>58</v>
      </c>
      <c r="J70" s="88" t="s">
        <v>55</v>
      </c>
      <c r="K70" s="88" t="s">
        <v>55</v>
      </c>
      <c r="L70" s="88" t="s">
        <v>55</v>
      </c>
      <c r="M70" s="88" t="s">
        <v>55</v>
      </c>
      <c r="N70" s="88" t="s">
        <v>55</v>
      </c>
      <c r="O70" s="90" t="s">
        <v>58</v>
      </c>
      <c r="P70" s="89" t="s">
        <v>56</v>
      </c>
    </row>
    <row r="71" spans="2:16" ht="22.5" customHeight="1">
      <c r="B71" s="1">
        <v>18</v>
      </c>
      <c r="C71" s="1">
        <v>1</v>
      </c>
      <c r="D71" s="14">
        <v>5</v>
      </c>
      <c r="E71" s="6">
        <v>4</v>
      </c>
      <c r="F71" s="18"/>
      <c r="G71" s="1" t="s">
        <v>59</v>
      </c>
      <c r="H71" s="88" t="s">
        <v>55</v>
      </c>
      <c r="I71" s="91" t="s">
        <v>59</v>
      </c>
      <c r="J71" s="88" t="s">
        <v>55</v>
      </c>
      <c r="K71" s="91" t="s">
        <v>59</v>
      </c>
      <c r="L71" s="88" t="s">
        <v>55</v>
      </c>
      <c r="M71" s="91" t="s">
        <v>59</v>
      </c>
      <c r="N71" s="88" t="s">
        <v>55</v>
      </c>
      <c r="O71" s="91" t="s">
        <v>59</v>
      </c>
      <c r="P71" s="88" t="s">
        <v>55</v>
      </c>
    </row>
    <row r="72" spans="2:16" ht="22.5" customHeight="1">
      <c r="B72" s="1">
        <v>19</v>
      </c>
      <c r="C72" s="1">
        <v>1</v>
      </c>
      <c r="D72" s="14">
        <v>5</v>
      </c>
      <c r="E72" s="6">
        <v>5</v>
      </c>
      <c r="F72" s="18"/>
      <c r="G72" s="1" t="s">
        <v>60</v>
      </c>
      <c r="H72" s="87" t="s">
        <v>57</v>
      </c>
      <c r="I72" s="90" t="s">
        <v>58</v>
      </c>
      <c r="J72" s="93" t="s">
        <v>60</v>
      </c>
      <c r="K72" s="93" t="s">
        <v>60</v>
      </c>
      <c r="L72" s="93" t="s">
        <v>60</v>
      </c>
      <c r="M72" s="93" t="s">
        <v>60</v>
      </c>
      <c r="N72" s="93" t="s">
        <v>60</v>
      </c>
      <c r="O72" s="90" t="s">
        <v>58</v>
      </c>
      <c r="P72" s="87" t="s">
        <v>57</v>
      </c>
    </row>
    <row r="73" spans="2:16" ht="22.5" customHeight="1">
      <c r="B73" s="1">
        <v>20</v>
      </c>
      <c r="C73" s="1">
        <v>1</v>
      </c>
      <c r="D73" s="14">
        <v>5</v>
      </c>
      <c r="E73" s="6">
        <v>7</v>
      </c>
      <c r="F73" s="18"/>
      <c r="G73" s="1" t="s">
        <v>54</v>
      </c>
      <c r="H73" s="92" t="s">
        <v>54</v>
      </c>
      <c r="I73" s="92" t="s">
        <v>54</v>
      </c>
      <c r="J73" s="88" t="s">
        <v>55</v>
      </c>
      <c r="K73" s="92" t="s">
        <v>54</v>
      </c>
      <c r="L73" s="92" t="s">
        <v>54</v>
      </c>
      <c r="M73" s="92" t="s">
        <v>54</v>
      </c>
      <c r="N73" s="88" t="s">
        <v>55</v>
      </c>
      <c r="O73" s="92" t="s">
        <v>54</v>
      </c>
      <c r="P73" s="92" t="s">
        <v>54</v>
      </c>
    </row>
    <row r="74" spans="2:16" s="9" customFormat="1" ht="15" customHeight="1"/>
    <row r="75" spans="2:16" ht="15" customHeight="1" thickBot="1"/>
    <row r="76" spans="2:16" ht="22.5" customHeight="1">
      <c r="B76" s="39" t="s">
        <v>61</v>
      </c>
      <c r="C76" s="40" t="s">
        <v>38</v>
      </c>
      <c r="D76" s="77" t="s">
        <v>62</v>
      </c>
    </row>
    <row r="77" spans="2:16" ht="15" customHeight="1">
      <c r="L77" s="76" t="s">
        <v>63</v>
      </c>
      <c r="M77" s="34"/>
      <c r="N77" s="34" t="s">
        <v>64</v>
      </c>
      <c r="O77" s="74" t="s">
        <v>65</v>
      </c>
      <c r="P77" s="34"/>
    </row>
    <row r="78" spans="2:16" ht="15" customHeight="1">
      <c r="B78" s="77" t="s">
        <v>66</v>
      </c>
      <c r="C78" s="78"/>
      <c r="L78" s="80" t="s">
        <v>57</v>
      </c>
      <c r="M78" s="81"/>
      <c r="N78" s="82" t="s">
        <v>67</v>
      </c>
      <c r="O78" s="80">
        <v>4</v>
      </c>
      <c r="P78" s="81"/>
    </row>
    <row r="79" spans="2:16" ht="15" customHeight="1">
      <c r="B79" s="79" t="s">
        <v>68</v>
      </c>
      <c r="C79" s="78"/>
      <c r="L79" s="80" t="s">
        <v>55</v>
      </c>
      <c r="M79" s="81"/>
      <c r="N79" s="82" t="s">
        <v>69</v>
      </c>
      <c r="O79" s="80">
        <v>2</v>
      </c>
      <c r="P79" s="81"/>
    </row>
    <row r="80" spans="2:16" ht="15" customHeight="1">
      <c r="B80" s="77"/>
      <c r="C80" s="78"/>
      <c r="L80" s="80" t="s">
        <v>56</v>
      </c>
      <c r="M80" s="81"/>
      <c r="N80" s="82" t="s">
        <v>70</v>
      </c>
      <c r="O80" s="80">
        <v>2</v>
      </c>
      <c r="P80" s="81"/>
    </row>
    <row r="81" spans="2:16" ht="15" customHeight="1">
      <c r="B81" s="72" t="s">
        <v>71</v>
      </c>
      <c r="C81" s="78" t="s">
        <v>72</v>
      </c>
      <c r="L81" s="80" t="s">
        <v>54</v>
      </c>
      <c r="M81" s="81"/>
      <c r="N81" s="82" t="s">
        <v>73</v>
      </c>
      <c r="O81" s="80">
        <v>4</v>
      </c>
      <c r="P81" s="81"/>
    </row>
    <row r="82" spans="2:16" ht="15" customHeight="1">
      <c r="B82" s="77"/>
      <c r="C82" s="78"/>
      <c r="L82" s="80" t="s">
        <v>58</v>
      </c>
      <c r="M82" s="81"/>
      <c r="N82" s="82" t="s">
        <v>74</v>
      </c>
      <c r="O82" s="80">
        <v>9</v>
      </c>
      <c r="P82" s="81"/>
    </row>
    <row r="83" spans="2:16" ht="15" customHeight="1">
      <c r="B83" s="77" t="s">
        <v>44</v>
      </c>
      <c r="C83" s="78" t="s">
        <v>45</v>
      </c>
      <c r="L83" s="80" t="s">
        <v>60</v>
      </c>
      <c r="M83" s="81"/>
      <c r="N83" s="82" t="s">
        <v>75</v>
      </c>
      <c r="O83" s="80">
        <v>12</v>
      </c>
      <c r="P83" s="81"/>
    </row>
    <row r="84" spans="2:16" ht="15" customHeight="1">
      <c r="B84" s="77" t="s">
        <v>46</v>
      </c>
      <c r="C84" s="78" t="s">
        <v>47</v>
      </c>
      <c r="L84" s="80" t="s">
        <v>59</v>
      </c>
      <c r="M84" s="81"/>
      <c r="N84" s="82" t="s">
        <v>76</v>
      </c>
      <c r="O84" s="80">
        <v>20</v>
      </c>
      <c r="P84" s="81"/>
    </row>
    <row r="85" spans="2:16" ht="15" customHeight="1">
      <c r="B85" s="77" t="s">
        <v>48</v>
      </c>
      <c r="C85" s="78" t="s">
        <v>49</v>
      </c>
    </row>
    <row r="86" spans="2:16" ht="15" customHeight="1" thickBot="1"/>
    <row r="87" spans="2:16" ht="22.5" customHeight="1" thickBot="1">
      <c r="B87" s="34" t="s">
        <v>20</v>
      </c>
      <c r="C87" s="35" t="s">
        <v>50</v>
      </c>
      <c r="D87" s="34" t="s">
        <v>22</v>
      </c>
      <c r="E87" s="41" t="s">
        <v>23</v>
      </c>
      <c r="G87" s="34" t="s">
        <v>64</v>
      </c>
      <c r="H87" s="36" t="s">
        <v>52</v>
      </c>
      <c r="I87" s="37"/>
      <c r="J87" s="37"/>
      <c r="K87" s="37"/>
      <c r="L87" s="37"/>
      <c r="M87" s="37"/>
      <c r="N87" s="37"/>
      <c r="O87" s="37"/>
      <c r="P87" s="38"/>
    </row>
    <row r="88" spans="2:16" ht="15" customHeight="1"/>
    <row r="89" spans="2:16" ht="22.5" customHeight="1">
      <c r="B89" s="1" t="s">
        <v>77</v>
      </c>
      <c r="C89" s="1">
        <v>2</v>
      </c>
      <c r="D89" s="14">
        <v>0</v>
      </c>
      <c r="E89" s="6">
        <v>3</v>
      </c>
      <c r="F89" s="18"/>
      <c r="G89" s="1" t="s">
        <v>69</v>
      </c>
      <c r="H89" s="92" t="s">
        <v>54</v>
      </c>
      <c r="I89" s="92" t="s">
        <v>54</v>
      </c>
      <c r="J89" s="92" t="s">
        <v>54</v>
      </c>
      <c r="K89" s="88" t="s">
        <v>55</v>
      </c>
      <c r="L89" s="88" t="s">
        <v>55</v>
      </c>
      <c r="M89" s="88" t="s">
        <v>55</v>
      </c>
      <c r="N89" s="92" t="s">
        <v>54</v>
      </c>
      <c r="O89" s="92" t="s">
        <v>54</v>
      </c>
      <c r="P89" s="92" t="s">
        <v>54</v>
      </c>
    </row>
    <row r="90" spans="2:16" ht="15" customHeight="1">
      <c r="B90" s="15"/>
      <c r="C90" s="15"/>
      <c r="D90" s="15"/>
      <c r="E90" s="15"/>
    </row>
    <row r="91" spans="2:16" ht="22.5" customHeight="1">
      <c r="B91" s="1">
        <v>21</v>
      </c>
      <c r="C91" s="1">
        <v>2</v>
      </c>
      <c r="D91" s="14">
        <v>6</v>
      </c>
      <c r="E91" s="6">
        <v>4</v>
      </c>
      <c r="F91" s="18"/>
      <c r="G91" s="1" t="s">
        <v>67</v>
      </c>
      <c r="H91" s="87" t="s">
        <v>57</v>
      </c>
      <c r="I91" s="87" t="s">
        <v>57</v>
      </c>
      <c r="J91" s="88" t="s">
        <v>55</v>
      </c>
      <c r="K91" s="89" t="s">
        <v>56</v>
      </c>
      <c r="L91" s="88" t="s">
        <v>55</v>
      </c>
      <c r="M91" s="89" t="s">
        <v>56</v>
      </c>
      <c r="N91" s="88" t="s">
        <v>55</v>
      </c>
      <c r="O91" s="87" t="s">
        <v>57</v>
      </c>
      <c r="P91" s="87" t="s">
        <v>57</v>
      </c>
    </row>
    <row r="92" spans="2:16" ht="22.5" customHeight="1">
      <c r="B92" s="1">
        <v>22</v>
      </c>
      <c r="C92" s="1">
        <v>2</v>
      </c>
      <c r="D92" s="14">
        <v>6</v>
      </c>
      <c r="E92" s="6">
        <v>4</v>
      </c>
      <c r="F92" s="18"/>
      <c r="G92" s="1" t="s">
        <v>70</v>
      </c>
      <c r="H92" s="90" t="s">
        <v>58</v>
      </c>
      <c r="I92" s="90" t="s">
        <v>58</v>
      </c>
      <c r="J92" s="89" t="s">
        <v>56</v>
      </c>
      <c r="K92" s="89" t="s">
        <v>56</v>
      </c>
      <c r="L92" s="90" t="s">
        <v>58</v>
      </c>
      <c r="M92" s="89" t="s">
        <v>56</v>
      </c>
      <c r="N92" s="89" t="s">
        <v>56</v>
      </c>
      <c r="O92" s="90" t="s">
        <v>58</v>
      </c>
      <c r="P92" s="90" t="s">
        <v>58</v>
      </c>
    </row>
    <row r="93" spans="2:16" ht="22.5" customHeight="1">
      <c r="B93" s="1">
        <v>23</v>
      </c>
      <c r="C93" s="1">
        <v>2</v>
      </c>
      <c r="D93" s="14">
        <v>6</v>
      </c>
      <c r="E93" s="6">
        <v>4</v>
      </c>
      <c r="F93" s="18"/>
      <c r="G93" s="1" t="s">
        <v>69</v>
      </c>
      <c r="H93" s="91" t="s">
        <v>59</v>
      </c>
      <c r="I93" s="88" t="s">
        <v>55</v>
      </c>
      <c r="J93" s="91" t="s">
        <v>59</v>
      </c>
      <c r="K93" s="88" t="s">
        <v>55</v>
      </c>
      <c r="L93" s="91" t="s">
        <v>59</v>
      </c>
      <c r="M93" s="88" t="s">
        <v>55</v>
      </c>
      <c r="N93" s="91" t="s">
        <v>59</v>
      </c>
      <c r="O93" s="88" t="s">
        <v>55</v>
      </c>
      <c r="P93" s="91" t="s">
        <v>59</v>
      </c>
    </row>
    <row r="94" spans="2:16" ht="22.5" customHeight="1">
      <c r="B94" s="1">
        <v>24</v>
      </c>
      <c r="C94" s="1">
        <v>2</v>
      </c>
      <c r="D94" s="14">
        <v>6</v>
      </c>
      <c r="E94" s="6">
        <v>4</v>
      </c>
      <c r="F94" s="18"/>
      <c r="G94" s="1" t="s">
        <v>70</v>
      </c>
      <c r="H94" s="92" t="s">
        <v>54</v>
      </c>
      <c r="I94" s="89" t="s">
        <v>56</v>
      </c>
      <c r="J94" s="92" t="s">
        <v>54</v>
      </c>
      <c r="K94" s="89" t="s">
        <v>56</v>
      </c>
      <c r="L94" s="92" t="s">
        <v>54</v>
      </c>
      <c r="M94" s="89" t="s">
        <v>56</v>
      </c>
      <c r="N94" s="92" t="s">
        <v>54</v>
      </c>
      <c r="O94" s="89" t="s">
        <v>56</v>
      </c>
      <c r="P94" s="92" t="s">
        <v>54</v>
      </c>
    </row>
    <row r="95" spans="2:16" ht="22.5" customHeight="1">
      <c r="B95" s="1">
        <v>25</v>
      </c>
      <c r="C95" s="1">
        <v>2</v>
      </c>
      <c r="D95" s="14">
        <v>6</v>
      </c>
      <c r="E95" s="6">
        <v>3</v>
      </c>
      <c r="F95" s="18"/>
      <c r="G95" s="1" t="s">
        <v>69</v>
      </c>
      <c r="H95" s="93" t="s">
        <v>60</v>
      </c>
      <c r="I95" s="93" t="s">
        <v>60</v>
      </c>
      <c r="J95" s="88" t="s">
        <v>55</v>
      </c>
      <c r="K95" s="93" t="s">
        <v>60</v>
      </c>
      <c r="L95" s="88" t="s">
        <v>55</v>
      </c>
      <c r="M95" s="93" t="s">
        <v>60</v>
      </c>
      <c r="N95" s="88" t="s">
        <v>55</v>
      </c>
      <c r="O95" s="93" t="s">
        <v>60</v>
      </c>
      <c r="P95" s="93" t="s">
        <v>60</v>
      </c>
    </row>
    <row r="96" spans="2:16" ht="22.5" customHeight="1">
      <c r="B96" s="1">
        <v>26</v>
      </c>
      <c r="C96" s="1">
        <v>2</v>
      </c>
      <c r="D96" s="14">
        <v>6</v>
      </c>
      <c r="E96" s="6">
        <v>1</v>
      </c>
      <c r="F96" s="18"/>
      <c r="G96" s="1" t="s">
        <v>69</v>
      </c>
      <c r="H96" s="87" t="s">
        <v>57</v>
      </c>
      <c r="I96" s="87" t="s">
        <v>57</v>
      </c>
      <c r="J96" s="87" t="s">
        <v>57</v>
      </c>
      <c r="K96" s="87" t="s">
        <v>57</v>
      </c>
      <c r="L96" s="88" t="s">
        <v>55</v>
      </c>
      <c r="M96" s="87" t="s">
        <v>57</v>
      </c>
      <c r="N96" s="87" t="s">
        <v>57</v>
      </c>
      <c r="O96" s="87" t="s">
        <v>57</v>
      </c>
      <c r="P96" s="87" t="s">
        <v>57</v>
      </c>
    </row>
    <row r="97" spans="2:16" ht="22.5" customHeight="1">
      <c r="B97" s="1">
        <v>27</v>
      </c>
      <c r="C97" s="1">
        <v>2</v>
      </c>
      <c r="D97" s="14">
        <v>6</v>
      </c>
      <c r="E97" s="6">
        <v>4</v>
      </c>
      <c r="F97" s="18"/>
      <c r="G97" s="1" t="s">
        <v>67</v>
      </c>
      <c r="H97" s="90" t="s">
        <v>58</v>
      </c>
      <c r="I97" s="87" t="s">
        <v>57</v>
      </c>
      <c r="J97" s="90" t="s">
        <v>58</v>
      </c>
      <c r="K97" s="87" t="s">
        <v>57</v>
      </c>
      <c r="L97" s="90" t="s">
        <v>58</v>
      </c>
      <c r="M97" s="87" t="s">
        <v>57</v>
      </c>
      <c r="N97" s="90" t="s">
        <v>58</v>
      </c>
      <c r="O97" s="87" t="s">
        <v>57</v>
      </c>
      <c r="P97" s="90" t="s">
        <v>58</v>
      </c>
    </row>
    <row r="98" spans="2:16" ht="22.5" customHeight="1">
      <c r="B98" s="1">
        <v>28</v>
      </c>
      <c r="C98" s="1">
        <v>2</v>
      </c>
      <c r="D98" s="14">
        <v>6</v>
      </c>
      <c r="E98" s="6">
        <v>2</v>
      </c>
      <c r="F98" s="18"/>
      <c r="G98" s="1" t="s">
        <v>73</v>
      </c>
      <c r="H98" s="93" t="s">
        <v>60</v>
      </c>
      <c r="I98" s="93" t="s">
        <v>60</v>
      </c>
      <c r="J98" s="90" t="s">
        <v>58</v>
      </c>
      <c r="K98" s="90" t="s">
        <v>58</v>
      </c>
      <c r="L98" s="92" t="s">
        <v>54</v>
      </c>
      <c r="M98" s="92" t="s">
        <v>54</v>
      </c>
      <c r="N98" s="87" t="s">
        <v>57</v>
      </c>
      <c r="O98" s="87" t="s">
        <v>57</v>
      </c>
      <c r="P98" s="91" t="s">
        <v>59</v>
      </c>
    </row>
    <row r="99" spans="2:16" ht="22.5" customHeight="1">
      <c r="B99" s="1">
        <v>29</v>
      </c>
      <c r="C99" s="1">
        <v>2</v>
      </c>
      <c r="D99" s="14">
        <v>6</v>
      </c>
      <c r="E99" s="6">
        <v>4</v>
      </c>
      <c r="F99" s="18"/>
      <c r="G99" s="1" t="s">
        <v>75</v>
      </c>
      <c r="H99" s="93" t="s">
        <v>60</v>
      </c>
      <c r="I99" s="93" t="s">
        <v>60</v>
      </c>
      <c r="J99" s="91" t="s">
        <v>59</v>
      </c>
      <c r="K99" s="87" t="s">
        <v>57</v>
      </c>
      <c r="L99" s="88" t="s">
        <v>55</v>
      </c>
      <c r="M99" s="87" t="s">
        <v>57</v>
      </c>
      <c r="N99" s="91" t="s">
        <v>59</v>
      </c>
      <c r="O99" s="93" t="s">
        <v>60</v>
      </c>
      <c r="P99" s="93" t="s">
        <v>60</v>
      </c>
    </row>
    <row r="100" spans="2:16" ht="22.5" customHeight="1">
      <c r="B100" s="1">
        <v>30</v>
      </c>
      <c r="C100" s="1">
        <v>2</v>
      </c>
      <c r="D100" s="14">
        <v>6</v>
      </c>
      <c r="E100" s="6">
        <v>2</v>
      </c>
      <c r="F100" s="18"/>
      <c r="G100" s="1" t="s">
        <v>69</v>
      </c>
      <c r="H100" s="88" t="s">
        <v>55</v>
      </c>
      <c r="I100" s="92" t="s">
        <v>54</v>
      </c>
      <c r="J100" s="92" t="s">
        <v>54</v>
      </c>
      <c r="K100" s="92" t="s">
        <v>54</v>
      </c>
      <c r="L100" s="92" t="s">
        <v>54</v>
      </c>
      <c r="M100" s="92" t="s">
        <v>54</v>
      </c>
      <c r="N100" s="92" t="s">
        <v>54</v>
      </c>
      <c r="O100" s="92" t="s">
        <v>54</v>
      </c>
      <c r="P100" s="88" t="s">
        <v>55</v>
      </c>
    </row>
    <row r="101" spans="2:16" ht="22.5" customHeight="1">
      <c r="B101" s="1">
        <v>31</v>
      </c>
      <c r="C101" s="1">
        <v>2</v>
      </c>
      <c r="D101" s="14">
        <v>6</v>
      </c>
      <c r="E101" s="6">
        <v>2</v>
      </c>
      <c r="F101" s="18"/>
      <c r="G101" s="1" t="s">
        <v>69</v>
      </c>
      <c r="H101" s="93" t="s">
        <v>60</v>
      </c>
      <c r="I101" s="88" t="s">
        <v>55</v>
      </c>
      <c r="J101" s="93" t="s">
        <v>60</v>
      </c>
      <c r="K101" s="93" t="s">
        <v>60</v>
      </c>
      <c r="L101" s="93" t="s">
        <v>60</v>
      </c>
      <c r="M101" s="93" t="s">
        <v>60</v>
      </c>
      <c r="N101" s="93" t="s">
        <v>60</v>
      </c>
      <c r="O101" s="88" t="s">
        <v>55</v>
      </c>
      <c r="P101" s="93" t="s">
        <v>60</v>
      </c>
    </row>
    <row r="102" spans="2:16" ht="22.5" customHeight="1">
      <c r="B102" s="1">
        <v>32</v>
      </c>
      <c r="C102" s="1">
        <v>2</v>
      </c>
      <c r="D102" s="14">
        <v>6</v>
      </c>
      <c r="E102" s="6">
        <v>0</v>
      </c>
      <c r="F102" s="18"/>
      <c r="G102" s="1" t="s">
        <v>74</v>
      </c>
      <c r="H102" s="87" t="s">
        <v>57</v>
      </c>
      <c r="I102" s="87" t="s">
        <v>57</v>
      </c>
      <c r="J102" s="87" t="s">
        <v>57</v>
      </c>
      <c r="K102" s="88" t="s">
        <v>55</v>
      </c>
      <c r="L102" s="88" t="s">
        <v>55</v>
      </c>
      <c r="M102" s="88" t="s">
        <v>55</v>
      </c>
      <c r="N102" s="87" t="s">
        <v>57</v>
      </c>
      <c r="O102" s="87" t="s">
        <v>57</v>
      </c>
      <c r="P102" s="87" t="s">
        <v>57</v>
      </c>
    </row>
    <row r="103" spans="2:16" ht="22.5" customHeight="1">
      <c r="B103" s="1">
        <v>33</v>
      </c>
      <c r="C103" s="1">
        <v>2</v>
      </c>
      <c r="D103" s="14">
        <v>6</v>
      </c>
      <c r="E103" s="6">
        <v>6</v>
      </c>
      <c r="F103" s="18"/>
      <c r="G103" s="1" t="s">
        <v>75</v>
      </c>
      <c r="H103" s="93" t="s">
        <v>60</v>
      </c>
      <c r="I103" s="93" t="s">
        <v>60</v>
      </c>
      <c r="J103" s="93" t="s">
        <v>60</v>
      </c>
      <c r="K103" s="88" t="s">
        <v>55</v>
      </c>
      <c r="L103" s="88" t="s">
        <v>55</v>
      </c>
      <c r="M103" s="88" t="s">
        <v>55</v>
      </c>
      <c r="N103" s="93" t="s">
        <v>60</v>
      </c>
      <c r="O103" s="93" t="s">
        <v>60</v>
      </c>
      <c r="P103" s="93" t="s">
        <v>60</v>
      </c>
    </row>
    <row r="104" spans="2:16" ht="22.5" customHeight="1">
      <c r="B104" s="1">
        <v>34</v>
      </c>
      <c r="C104" s="1">
        <v>2</v>
      </c>
      <c r="D104" s="14">
        <v>6</v>
      </c>
      <c r="E104" s="6">
        <v>2</v>
      </c>
      <c r="F104" s="18"/>
      <c r="G104" s="1" t="s">
        <v>69</v>
      </c>
      <c r="H104" s="87" t="s">
        <v>57</v>
      </c>
      <c r="I104" s="88" t="s">
        <v>55</v>
      </c>
      <c r="J104" s="87" t="s">
        <v>57</v>
      </c>
      <c r="K104" s="87" t="s">
        <v>57</v>
      </c>
      <c r="L104" s="87" t="s">
        <v>57</v>
      </c>
      <c r="M104" s="87" t="s">
        <v>57</v>
      </c>
      <c r="N104" s="87" t="s">
        <v>57</v>
      </c>
      <c r="O104" s="88" t="s">
        <v>55</v>
      </c>
      <c r="P104" s="87" t="s">
        <v>57</v>
      </c>
    </row>
    <row r="105" spans="2:16" ht="22.5" customHeight="1">
      <c r="B105" s="1">
        <v>35</v>
      </c>
      <c r="C105" s="1">
        <v>2</v>
      </c>
      <c r="D105" s="14">
        <v>6</v>
      </c>
      <c r="E105" s="6">
        <v>4</v>
      </c>
      <c r="F105" s="18"/>
      <c r="G105" s="1" t="s">
        <v>69</v>
      </c>
      <c r="H105" s="92" t="s">
        <v>54</v>
      </c>
      <c r="I105" s="88" t="s">
        <v>55</v>
      </c>
      <c r="J105" s="92" t="s">
        <v>54</v>
      </c>
      <c r="K105" s="88" t="s">
        <v>55</v>
      </c>
      <c r="L105" s="92" t="s">
        <v>54</v>
      </c>
      <c r="M105" s="88" t="s">
        <v>55</v>
      </c>
      <c r="N105" s="92" t="s">
        <v>54</v>
      </c>
      <c r="O105" s="88" t="s">
        <v>55</v>
      </c>
      <c r="P105" s="92" t="s">
        <v>54</v>
      </c>
    </row>
    <row r="106" spans="2:16" ht="22.5" customHeight="1">
      <c r="B106" s="1">
        <v>36</v>
      </c>
      <c r="C106" s="1">
        <v>2</v>
      </c>
      <c r="D106" s="14">
        <v>6</v>
      </c>
      <c r="E106" s="6">
        <v>2</v>
      </c>
      <c r="F106" s="18"/>
      <c r="G106" s="1" t="s">
        <v>74</v>
      </c>
      <c r="H106" s="93" t="s">
        <v>60</v>
      </c>
      <c r="I106" s="90" t="s">
        <v>58</v>
      </c>
      <c r="J106" s="93" t="s">
        <v>60</v>
      </c>
      <c r="K106" s="93" t="s">
        <v>60</v>
      </c>
      <c r="L106" s="93" t="s">
        <v>60</v>
      </c>
      <c r="M106" s="93" t="s">
        <v>60</v>
      </c>
      <c r="N106" s="93" t="s">
        <v>60</v>
      </c>
      <c r="O106" s="90" t="s">
        <v>58</v>
      </c>
      <c r="P106" s="93" t="s">
        <v>60</v>
      </c>
    </row>
    <row r="107" spans="2:16" ht="22.5" customHeight="1">
      <c r="B107" s="1">
        <v>37</v>
      </c>
      <c r="C107" s="1">
        <v>2</v>
      </c>
      <c r="D107" s="14">
        <v>6</v>
      </c>
      <c r="E107" s="6">
        <v>2</v>
      </c>
      <c r="F107" s="18"/>
      <c r="G107" s="1" t="s">
        <v>70</v>
      </c>
      <c r="H107" s="89" t="s">
        <v>56</v>
      </c>
      <c r="I107" s="90" t="s">
        <v>58</v>
      </c>
      <c r="J107" s="88" t="s">
        <v>55</v>
      </c>
      <c r="K107" s="88" t="s">
        <v>55</v>
      </c>
      <c r="L107" s="88" t="s">
        <v>55</v>
      </c>
      <c r="M107" s="88" t="s">
        <v>55</v>
      </c>
      <c r="N107" s="88" t="s">
        <v>55</v>
      </c>
      <c r="O107" s="90" t="s">
        <v>58</v>
      </c>
      <c r="P107" s="89" t="s">
        <v>56</v>
      </c>
    </row>
    <row r="108" spans="2:16" ht="22.5" customHeight="1">
      <c r="B108" s="1">
        <v>38</v>
      </c>
      <c r="C108" s="1">
        <v>2</v>
      </c>
      <c r="D108" s="14">
        <v>6</v>
      </c>
      <c r="E108" s="6">
        <v>5</v>
      </c>
      <c r="F108" s="18"/>
      <c r="G108" s="1" t="s">
        <v>69</v>
      </c>
      <c r="H108" s="88" t="s">
        <v>55</v>
      </c>
      <c r="I108" s="91" t="s">
        <v>59</v>
      </c>
      <c r="J108" s="88" t="s">
        <v>55</v>
      </c>
      <c r="K108" s="91" t="s">
        <v>59</v>
      </c>
      <c r="L108" s="88" t="s">
        <v>55</v>
      </c>
      <c r="M108" s="91" t="s">
        <v>59</v>
      </c>
      <c r="N108" s="88" t="s">
        <v>55</v>
      </c>
      <c r="O108" s="91" t="s">
        <v>59</v>
      </c>
      <c r="P108" s="88" t="s">
        <v>55</v>
      </c>
    </row>
    <row r="109" spans="2:16" ht="22.5" customHeight="1">
      <c r="B109" s="1">
        <v>39</v>
      </c>
      <c r="C109" s="1">
        <v>2</v>
      </c>
      <c r="D109" s="14">
        <v>6</v>
      </c>
      <c r="E109" s="6">
        <v>2</v>
      </c>
      <c r="F109" s="18"/>
      <c r="G109" s="1" t="s">
        <v>74</v>
      </c>
      <c r="H109" s="87" t="s">
        <v>57</v>
      </c>
      <c r="I109" s="90" t="s">
        <v>58</v>
      </c>
      <c r="J109" s="93" t="s">
        <v>60</v>
      </c>
      <c r="K109" s="93" t="s">
        <v>60</v>
      </c>
      <c r="L109" s="93" t="s">
        <v>60</v>
      </c>
      <c r="M109" s="93" t="s">
        <v>60</v>
      </c>
      <c r="N109" s="93" t="s">
        <v>60</v>
      </c>
      <c r="O109" s="90" t="s">
        <v>58</v>
      </c>
      <c r="P109" s="87" t="s">
        <v>57</v>
      </c>
    </row>
    <row r="110" spans="2:16" ht="22.5" customHeight="1">
      <c r="B110" s="1">
        <v>40</v>
      </c>
      <c r="C110" s="1">
        <v>2</v>
      </c>
      <c r="D110" s="14">
        <v>6</v>
      </c>
      <c r="E110" s="6">
        <v>0</v>
      </c>
      <c r="F110" s="18"/>
      <c r="G110" s="1" t="s">
        <v>67</v>
      </c>
      <c r="H110" s="92" t="s">
        <v>54</v>
      </c>
      <c r="I110" s="92" t="s">
        <v>54</v>
      </c>
      <c r="J110" s="88" t="s">
        <v>55</v>
      </c>
      <c r="K110" s="92" t="s">
        <v>54</v>
      </c>
      <c r="L110" s="92" t="s">
        <v>54</v>
      </c>
      <c r="M110" s="92" t="s">
        <v>54</v>
      </c>
      <c r="N110" s="88" t="s">
        <v>55</v>
      </c>
      <c r="O110" s="92" t="s">
        <v>54</v>
      </c>
      <c r="P110" s="92" t="s">
        <v>54</v>
      </c>
    </row>
    <row r="111" spans="2:16" s="9" customFormat="1" ht="15" customHeight="1"/>
    <row r="112" spans="2:16" s="9" customFormat="1" ht="15" customHeight="1" thickBot="1"/>
    <row r="113" spans="2:11" ht="22.5" customHeight="1" thickBot="1">
      <c r="B113" s="39" t="s">
        <v>78</v>
      </c>
      <c r="C113" s="42" t="s">
        <v>79</v>
      </c>
      <c r="D113" s="77" t="s">
        <v>80</v>
      </c>
    </row>
    <row r="114" spans="2:11" ht="15" customHeight="1"/>
    <row r="115" spans="2:11" ht="15" customHeight="1">
      <c r="B115" s="78" t="s">
        <v>81</v>
      </c>
      <c r="C115" s="78"/>
    </row>
    <row r="116" spans="2:11" ht="15" customHeight="1">
      <c r="B116" s="78" t="s">
        <v>82</v>
      </c>
      <c r="C116" s="78"/>
    </row>
    <row r="117" spans="2:11" ht="15" customHeight="1">
      <c r="B117" s="77"/>
      <c r="C117" s="78"/>
    </row>
    <row r="118" spans="2:11" ht="15" customHeight="1">
      <c r="B118" s="77" t="s">
        <v>83</v>
      </c>
      <c r="C118" s="78"/>
    </row>
    <row r="119" spans="2:11" ht="15" customHeight="1">
      <c r="B119" s="79" t="s">
        <v>84</v>
      </c>
      <c r="C119" s="78"/>
    </row>
    <row r="120" spans="2:11" ht="15" customHeight="1">
      <c r="B120" s="78"/>
      <c r="C120" s="78"/>
    </row>
    <row r="121" spans="2:11" ht="15" customHeight="1">
      <c r="B121" s="72" t="s">
        <v>85</v>
      </c>
      <c r="C121" s="78" t="s">
        <v>86</v>
      </c>
    </row>
    <row r="122" spans="2:11" ht="15" customHeight="1">
      <c r="C122" s="78" t="s">
        <v>87</v>
      </c>
    </row>
    <row r="123" spans="2:11" ht="15" customHeight="1">
      <c r="B123" s="78"/>
      <c r="C123" s="78"/>
    </row>
    <row r="124" spans="2:11" ht="15" customHeight="1">
      <c r="B124" s="77" t="s">
        <v>88</v>
      </c>
      <c r="C124" s="78" t="s">
        <v>45</v>
      </c>
    </row>
    <row r="125" spans="2:11" ht="15" customHeight="1">
      <c r="B125" s="77" t="s">
        <v>89</v>
      </c>
      <c r="C125" s="78" t="s">
        <v>90</v>
      </c>
    </row>
    <row r="126" spans="2:11" ht="15" customHeight="1">
      <c r="B126" s="77" t="s">
        <v>91</v>
      </c>
      <c r="C126" s="78" t="s">
        <v>92</v>
      </c>
    </row>
    <row r="127" spans="2:11" ht="15" customHeight="1" thickBot="1"/>
    <row r="128" spans="2:11" ht="22.5" customHeight="1" thickBot="1">
      <c r="B128" s="34" t="s">
        <v>20</v>
      </c>
      <c r="C128" s="35" t="s">
        <v>50</v>
      </c>
      <c r="D128" s="34" t="s">
        <v>22</v>
      </c>
      <c r="E128" s="41" t="s">
        <v>23</v>
      </c>
      <c r="G128" s="35" t="s">
        <v>93</v>
      </c>
      <c r="H128" s="34" t="s">
        <v>64</v>
      </c>
      <c r="I128" s="9"/>
      <c r="J128" s="9"/>
      <c r="K128" s="9"/>
    </row>
    <row r="129" spans="2:12" ht="15" customHeight="1">
      <c r="H129" s="9"/>
      <c r="I129" s="9"/>
      <c r="J129" s="9"/>
      <c r="K129" s="9"/>
    </row>
    <row r="130" spans="2:12" ht="22.5" customHeight="1">
      <c r="B130" s="1" t="s">
        <v>94</v>
      </c>
      <c r="C130" s="1">
        <v>3</v>
      </c>
      <c r="D130" s="14">
        <v>0</v>
      </c>
      <c r="E130" s="6">
        <v>4</v>
      </c>
      <c r="F130" s="18"/>
      <c r="G130" s="2" t="s">
        <v>95</v>
      </c>
      <c r="H130" s="2" t="s">
        <v>69</v>
      </c>
      <c r="I130" s="9"/>
      <c r="J130" s="9"/>
      <c r="K130" s="9"/>
    </row>
    <row r="131" spans="2:12" ht="15" customHeight="1">
      <c r="B131" s="15"/>
      <c r="C131" s="15"/>
      <c r="D131" s="15"/>
      <c r="E131" s="15"/>
      <c r="I131" s="9"/>
      <c r="J131" s="9"/>
      <c r="K131" s="9"/>
    </row>
    <row r="132" spans="2:12" ht="22.5" customHeight="1">
      <c r="B132" s="1">
        <v>41</v>
      </c>
      <c r="C132" s="1">
        <v>3</v>
      </c>
      <c r="D132" s="14">
        <v>7</v>
      </c>
      <c r="E132" s="6">
        <v>4</v>
      </c>
      <c r="F132" s="18"/>
      <c r="G132" s="2" t="s">
        <v>96</v>
      </c>
      <c r="H132" s="2" t="s">
        <v>70</v>
      </c>
      <c r="I132" s="9"/>
      <c r="J132" s="9"/>
      <c r="K132" s="9"/>
      <c r="L132" s="9"/>
    </row>
    <row r="133" spans="2:12" ht="22.5" customHeight="1">
      <c r="B133" s="1">
        <v>42</v>
      </c>
      <c r="C133" s="1">
        <v>3</v>
      </c>
      <c r="D133" s="14">
        <v>7</v>
      </c>
      <c r="E133" s="6">
        <v>6</v>
      </c>
      <c r="F133" s="18"/>
      <c r="G133" s="2" t="s">
        <v>97</v>
      </c>
      <c r="H133" s="2" t="s">
        <v>67</v>
      </c>
      <c r="I133" s="9"/>
      <c r="J133" s="9"/>
      <c r="K133" s="9"/>
      <c r="L133" s="9"/>
    </row>
    <row r="134" spans="2:12" ht="22.5" customHeight="1">
      <c r="B134" s="1">
        <v>43</v>
      </c>
      <c r="C134" s="1">
        <v>3</v>
      </c>
      <c r="D134" s="14">
        <v>7</v>
      </c>
      <c r="E134" s="6">
        <v>7</v>
      </c>
      <c r="F134" s="18"/>
      <c r="G134" s="2" t="s">
        <v>98</v>
      </c>
      <c r="H134" s="2" t="s">
        <v>69</v>
      </c>
      <c r="I134" s="9"/>
      <c r="J134" s="9"/>
      <c r="K134" s="9"/>
      <c r="L134" s="9"/>
    </row>
    <row r="135" spans="2:12" ht="22.5" customHeight="1">
      <c r="B135" s="1">
        <v>44</v>
      </c>
      <c r="C135" s="1">
        <v>3</v>
      </c>
      <c r="D135" s="14">
        <v>7</v>
      </c>
      <c r="E135" s="6">
        <v>6</v>
      </c>
      <c r="F135" s="18"/>
      <c r="G135" s="2" t="s">
        <v>99</v>
      </c>
      <c r="H135" s="2" t="s">
        <v>73</v>
      </c>
      <c r="I135" s="9"/>
      <c r="J135" s="9"/>
      <c r="K135" s="9"/>
      <c r="L135" s="9"/>
    </row>
    <row r="136" spans="2:12" ht="22.5" customHeight="1">
      <c r="B136" s="1">
        <v>45</v>
      </c>
      <c r="C136" s="1">
        <v>3</v>
      </c>
      <c r="D136" s="14">
        <v>7</v>
      </c>
      <c r="E136" s="6">
        <v>5</v>
      </c>
      <c r="F136" s="18"/>
      <c r="G136" s="2" t="s">
        <v>100</v>
      </c>
      <c r="H136" s="2" t="s">
        <v>67</v>
      </c>
      <c r="I136" s="9"/>
      <c r="J136" s="9"/>
      <c r="K136" s="9"/>
      <c r="L136" s="9"/>
    </row>
    <row r="137" spans="2:12" ht="22.5" customHeight="1">
      <c r="B137" s="1">
        <v>46</v>
      </c>
      <c r="C137" s="1">
        <v>3</v>
      </c>
      <c r="D137" s="14">
        <v>7</v>
      </c>
      <c r="E137" s="6">
        <v>6</v>
      </c>
      <c r="F137" s="18"/>
      <c r="G137" s="2" t="s">
        <v>101</v>
      </c>
      <c r="H137" s="2" t="s">
        <v>76</v>
      </c>
      <c r="I137" s="9"/>
      <c r="J137" s="9"/>
      <c r="K137" s="9"/>
      <c r="L137" s="9"/>
    </row>
    <row r="138" spans="2:12" ht="22.5" customHeight="1">
      <c r="B138" s="1">
        <v>47</v>
      </c>
      <c r="C138" s="1">
        <v>3</v>
      </c>
      <c r="D138" s="14">
        <v>7</v>
      </c>
      <c r="E138" s="6">
        <v>0</v>
      </c>
      <c r="F138" s="18"/>
      <c r="G138" s="2" t="s">
        <v>102</v>
      </c>
      <c r="H138" s="2" t="s">
        <v>67</v>
      </c>
      <c r="I138" s="9"/>
      <c r="J138" s="9"/>
      <c r="K138" s="9"/>
      <c r="L138" s="9"/>
    </row>
    <row r="139" spans="2:12" ht="22.5" customHeight="1">
      <c r="B139" s="1">
        <v>48</v>
      </c>
      <c r="C139" s="1">
        <v>3</v>
      </c>
      <c r="D139" s="14">
        <v>7</v>
      </c>
      <c r="E139" s="6">
        <v>5</v>
      </c>
      <c r="F139" s="18"/>
      <c r="G139" s="2" t="s">
        <v>103</v>
      </c>
      <c r="H139" s="2" t="s">
        <v>75</v>
      </c>
      <c r="I139" s="9"/>
      <c r="J139" s="9"/>
      <c r="K139" s="9"/>
      <c r="L139" s="9"/>
    </row>
    <row r="140" spans="2:12" ht="22.5" customHeight="1">
      <c r="B140" s="1">
        <v>49</v>
      </c>
      <c r="C140" s="1">
        <v>3</v>
      </c>
      <c r="D140" s="14">
        <v>7</v>
      </c>
      <c r="E140" s="6">
        <v>8</v>
      </c>
      <c r="F140" s="18"/>
      <c r="G140" s="2" t="s">
        <v>104</v>
      </c>
      <c r="H140" s="2" t="s">
        <v>67</v>
      </c>
      <c r="I140" s="9"/>
      <c r="J140" s="9"/>
      <c r="K140" s="9"/>
      <c r="L140" s="9"/>
    </row>
    <row r="141" spans="2:12" ht="22.5" customHeight="1">
      <c r="B141" s="1">
        <v>50</v>
      </c>
      <c r="C141" s="1">
        <v>3</v>
      </c>
      <c r="D141" s="14">
        <v>7</v>
      </c>
      <c r="E141" s="6">
        <v>1</v>
      </c>
      <c r="F141" s="18"/>
      <c r="G141" s="2" t="s">
        <v>105</v>
      </c>
      <c r="H141" s="2" t="s">
        <v>69</v>
      </c>
      <c r="I141" s="9"/>
      <c r="J141" s="9"/>
      <c r="K141" s="9"/>
      <c r="L141" s="9"/>
    </row>
    <row r="142" spans="2:12" ht="22.5" customHeight="1">
      <c r="B142" s="1">
        <v>51</v>
      </c>
      <c r="C142" s="1">
        <v>3</v>
      </c>
      <c r="D142" s="14">
        <v>7</v>
      </c>
      <c r="E142" s="6">
        <v>6</v>
      </c>
      <c r="F142" s="18"/>
      <c r="G142" s="2" t="s">
        <v>106</v>
      </c>
      <c r="H142" s="2" t="s">
        <v>69</v>
      </c>
      <c r="I142" s="9"/>
      <c r="J142" s="9"/>
      <c r="K142" s="9"/>
      <c r="L142" s="9"/>
    </row>
    <row r="143" spans="2:12" ht="22.5" customHeight="1">
      <c r="B143" s="1">
        <v>52</v>
      </c>
      <c r="C143" s="1">
        <v>3</v>
      </c>
      <c r="D143" s="14">
        <v>7</v>
      </c>
      <c r="E143" s="6">
        <v>1</v>
      </c>
      <c r="F143" s="18"/>
      <c r="G143" s="2" t="s">
        <v>107</v>
      </c>
      <c r="H143" s="2" t="s">
        <v>76</v>
      </c>
      <c r="I143" s="9"/>
      <c r="J143" s="9"/>
      <c r="K143" s="9"/>
      <c r="L143" s="9"/>
    </row>
    <row r="144" spans="2:12" ht="22.5" customHeight="1">
      <c r="B144" s="1">
        <v>53</v>
      </c>
      <c r="C144" s="1">
        <v>3</v>
      </c>
      <c r="D144" s="14">
        <v>7</v>
      </c>
      <c r="E144" s="6">
        <v>5</v>
      </c>
      <c r="F144" s="18"/>
      <c r="G144" s="2" t="s">
        <v>108</v>
      </c>
      <c r="H144" s="2" t="s">
        <v>69</v>
      </c>
      <c r="I144" s="9"/>
      <c r="J144" s="9"/>
      <c r="K144" s="9"/>
      <c r="L144" s="9"/>
    </row>
    <row r="145" spans="2:12" ht="22.5" customHeight="1">
      <c r="B145" s="1">
        <v>54</v>
      </c>
      <c r="C145" s="1">
        <v>3</v>
      </c>
      <c r="D145" s="14">
        <v>7</v>
      </c>
      <c r="E145" s="6">
        <v>2</v>
      </c>
      <c r="F145" s="18"/>
      <c r="G145" s="2" t="s">
        <v>109</v>
      </c>
      <c r="H145" s="2" t="s">
        <v>75</v>
      </c>
      <c r="I145" s="9"/>
      <c r="J145" s="9"/>
      <c r="K145" s="9"/>
      <c r="L145" s="9"/>
    </row>
    <row r="146" spans="2:12" ht="22.5" customHeight="1">
      <c r="B146" s="1">
        <v>55</v>
      </c>
      <c r="C146" s="1">
        <v>3</v>
      </c>
      <c r="D146" s="14">
        <v>7</v>
      </c>
      <c r="E146" s="6">
        <v>5</v>
      </c>
      <c r="F146" s="18"/>
      <c r="G146" s="2" t="s">
        <v>96</v>
      </c>
      <c r="H146" s="2" t="s">
        <v>75</v>
      </c>
      <c r="I146" s="9"/>
      <c r="J146" s="9"/>
      <c r="K146" s="9"/>
      <c r="L146" s="9"/>
    </row>
    <row r="147" spans="2:12" ht="22.5" customHeight="1">
      <c r="B147" s="1">
        <v>56</v>
      </c>
      <c r="C147" s="1">
        <v>3</v>
      </c>
      <c r="D147" s="14">
        <v>7</v>
      </c>
      <c r="E147" s="6">
        <v>0</v>
      </c>
      <c r="F147" s="18"/>
      <c r="G147" s="2" t="s">
        <v>110</v>
      </c>
      <c r="H147" s="2" t="s">
        <v>69</v>
      </c>
      <c r="I147" s="9"/>
      <c r="J147" s="9"/>
      <c r="K147" s="9"/>
      <c r="L147" s="9"/>
    </row>
    <row r="148" spans="2:12" ht="22.5" customHeight="1">
      <c r="B148" s="1">
        <v>57</v>
      </c>
      <c r="C148" s="1">
        <v>3</v>
      </c>
      <c r="D148" s="14">
        <v>7</v>
      </c>
      <c r="E148" s="6">
        <v>1</v>
      </c>
      <c r="F148" s="18"/>
      <c r="G148" s="2" t="s">
        <v>111</v>
      </c>
      <c r="H148" s="2" t="s">
        <v>67</v>
      </c>
      <c r="I148" s="9"/>
      <c r="J148" s="9"/>
      <c r="K148" s="9"/>
      <c r="L148" s="9"/>
    </row>
    <row r="149" spans="2:12" ht="22.5" customHeight="1">
      <c r="B149" s="1">
        <v>58</v>
      </c>
      <c r="C149" s="1">
        <v>3</v>
      </c>
      <c r="D149" s="14">
        <v>7</v>
      </c>
      <c r="E149" s="6">
        <v>0</v>
      </c>
      <c r="F149" s="18"/>
      <c r="G149" s="2" t="s">
        <v>112</v>
      </c>
      <c r="H149" s="2" t="s">
        <v>73</v>
      </c>
      <c r="I149" s="9"/>
      <c r="J149" s="9"/>
      <c r="K149" s="9"/>
      <c r="L149" s="9"/>
    </row>
    <row r="150" spans="2:12" ht="22.5" customHeight="1">
      <c r="B150" s="1">
        <v>59</v>
      </c>
      <c r="C150" s="1">
        <v>3</v>
      </c>
      <c r="D150" s="14">
        <v>7</v>
      </c>
      <c r="E150" s="6">
        <v>6</v>
      </c>
      <c r="F150" s="18"/>
      <c r="G150" s="2" t="s">
        <v>113</v>
      </c>
      <c r="H150" s="2" t="s">
        <v>75</v>
      </c>
      <c r="I150" s="9"/>
      <c r="J150" s="9"/>
      <c r="K150" s="9"/>
      <c r="L150" s="9"/>
    </row>
    <row r="151" spans="2:12" ht="22.5" customHeight="1">
      <c r="B151" s="1">
        <v>60</v>
      </c>
      <c r="C151" s="1">
        <v>3</v>
      </c>
      <c r="D151" s="14">
        <v>7</v>
      </c>
      <c r="E151" s="6">
        <v>2</v>
      </c>
      <c r="F151" s="18"/>
      <c r="G151" s="2" t="s">
        <v>114</v>
      </c>
      <c r="H151" s="2" t="s">
        <v>67</v>
      </c>
      <c r="I151" s="9"/>
      <c r="J151" s="9"/>
      <c r="K151" s="9"/>
    </row>
    <row r="152" spans="2:12" ht="15" customHeight="1"/>
    <row r="153" spans="2:12" ht="15" customHeight="1" thickBot="1"/>
    <row r="154" spans="2:12" ht="22.5" customHeight="1" thickBot="1">
      <c r="B154" s="39" t="s">
        <v>115</v>
      </c>
      <c r="C154" s="42" t="s">
        <v>79</v>
      </c>
      <c r="D154" s="77" t="s">
        <v>116</v>
      </c>
    </row>
    <row r="155" spans="2:12" ht="15" customHeight="1"/>
    <row r="156" spans="2:12" ht="15" customHeight="1">
      <c r="B156" s="78" t="s">
        <v>117</v>
      </c>
      <c r="C156" s="78"/>
    </row>
    <row r="157" spans="2:12" ht="15" customHeight="1">
      <c r="B157" s="78" t="s">
        <v>118</v>
      </c>
      <c r="C157" s="78"/>
    </row>
    <row r="158" spans="2:12" ht="15" customHeight="1">
      <c r="B158" s="77" t="s">
        <v>119</v>
      </c>
      <c r="C158" s="78"/>
    </row>
    <row r="159" spans="2:12" ht="15" customHeight="1">
      <c r="B159" s="78"/>
      <c r="C159" s="78"/>
    </row>
    <row r="160" spans="2:12" ht="15" customHeight="1">
      <c r="B160" s="72" t="s">
        <v>120</v>
      </c>
      <c r="C160" s="78" t="s">
        <v>121</v>
      </c>
    </row>
    <row r="161" spans="2:11" ht="15" customHeight="1">
      <c r="C161" s="78" t="s">
        <v>122</v>
      </c>
    </row>
    <row r="162" spans="2:11" ht="15" customHeight="1">
      <c r="C162" s="78" t="s">
        <v>123</v>
      </c>
    </row>
    <row r="163" spans="2:11" ht="15" customHeight="1">
      <c r="B163" s="78"/>
      <c r="C163" s="78"/>
    </row>
    <row r="164" spans="2:11" ht="15" customHeight="1">
      <c r="B164" s="77" t="s">
        <v>124</v>
      </c>
      <c r="C164" s="78" t="s">
        <v>125</v>
      </c>
    </row>
    <row r="165" spans="2:11" ht="15" customHeight="1">
      <c r="B165" s="77" t="s">
        <v>126</v>
      </c>
      <c r="C165" s="78" t="s">
        <v>127</v>
      </c>
    </row>
    <row r="166" spans="2:11" ht="15" customHeight="1">
      <c r="B166" s="77" t="s">
        <v>128</v>
      </c>
      <c r="C166" s="78" t="s">
        <v>129</v>
      </c>
    </row>
    <row r="167" spans="2:11" ht="15" customHeight="1" thickBot="1"/>
    <row r="168" spans="2:11" ht="22.5" customHeight="1" thickBot="1">
      <c r="B168" s="34" t="s">
        <v>20</v>
      </c>
      <c r="C168" s="35" t="s">
        <v>50</v>
      </c>
      <c r="D168" s="34" t="s">
        <v>22</v>
      </c>
      <c r="E168" s="41" t="s">
        <v>23</v>
      </c>
      <c r="G168" s="35" t="s">
        <v>93</v>
      </c>
      <c r="H168" s="34" t="s">
        <v>64</v>
      </c>
      <c r="I168" s="9"/>
      <c r="J168" s="9"/>
      <c r="K168" s="9"/>
    </row>
    <row r="169" spans="2:11" ht="15" customHeight="1">
      <c r="H169" s="9"/>
      <c r="I169" s="9"/>
      <c r="J169" s="9"/>
      <c r="K169" s="9"/>
    </row>
    <row r="170" spans="2:11" ht="22.5" customHeight="1">
      <c r="B170" s="1" t="s">
        <v>130</v>
      </c>
      <c r="C170" s="1">
        <v>4</v>
      </c>
      <c r="D170" s="14">
        <v>0</v>
      </c>
      <c r="E170" s="6">
        <v>60</v>
      </c>
      <c r="F170" s="18"/>
      <c r="G170" s="2" t="s">
        <v>95</v>
      </c>
      <c r="H170" s="2" t="s">
        <v>75</v>
      </c>
      <c r="I170" s="9"/>
      <c r="J170" s="9"/>
      <c r="K170" s="9"/>
    </row>
    <row r="171" spans="2:11" ht="15" customHeight="1">
      <c r="B171" s="15"/>
      <c r="C171" s="15"/>
      <c r="D171" s="15"/>
      <c r="E171" s="15"/>
      <c r="I171" s="9"/>
      <c r="J171" s="9"/>
      <c r="K171" s="9"/>
    </row>
    <row r="172" spans="2:11" ht="22.5" customHeight="1">
      <c r="B172" s="1">
        <v>61</v>
      </c>
      <c r="C172" s="1">
        <v>4</v>
      </c>
      <c r="D172" s="14">
        <v>8</v>
      </c>
      <c r="E172" s="6">
        <v>8</v>
      </c>
      <c r="F172" s="18"/>
      <c r="G172" s="2" t="s">
        <v>96</v>
      </c>
      <c r="H172" s="2" t="s">
        <v>70</v>
      </c>
      <c r="I172" s="9"/>
      <c r="J172" s="9"/>
      <c r="K172" s="9"/>
    </row>
    <row r="173" spans="2:11" ht="22.5" customHeight="1">
      <c r="B173" s="1">
        <v>62</v>
      </c>
      <c r="C173" s="1">
        <v>4</v>
      </c>
      <c r="D173" s="14">
        <v>8</v>
      </c>
      <c r="E173" s="6">
        <v>24</v>
      </c>
      <c r="F173" s="18"/>
      <c r="G173" s="2" t="s">
        <v>97</v>
      </c>
      <c r="H173" s="2" t="s">
        <v>67</v>
      </c>
      <c r="I173" s="9"/>
      <c r="J173" s="9"/>
      <c r="K173" s="9"/>
    </row>
    <row r="174" spans="2:11" ht="22.5" customHeight="1">
      <c r="B174" s="1">
        <v>63</v>
      </c>
      <c r="C174" s="1">
        <v>4</v>
      </c>
      <c r="D174" s="14">
        <v>8</v>
      </c>
      <c r="E174" s="6">
        <v>14</v>
      </c>
      <c r="F174" s="18"/>
      <c r="G174" s="2" t="s">
        <v>98</v>
      </c>
      <c r="H174" s="2" t="s">
        <v>69</v>
      </c>
      <c r="I174" s="9"/>
      <c r="J174" s="9"/>
      <c r="K174" s="9"/>
    </row>
    <row r="175" spans="2:11" ht="22.5" customHeight="1">
      <c r="B175" s="1">
        <v>64</v>
      </c>
      <c r="C175" s="1">
        <v>4</v>
      </c>
      <c r="D175" s="14">
        <v>8</v>
      </c>
      <c r="E175" s="6">
        <v>20</v>
      </c>
      <c r="F175" s="18"/>
      <c r="G175" s="2" t="s">
        <v>110</v>
      </c>
      <c r="H175" s="2" t="s">
        <v>67</v>
      </c>
      <c r="I175" s="9"/>
      <c r="J175" s="9"/>
      <c r="K175" s="9"/>
    </row>
    <row r="176" spans="2:11" ht="22.5" customHeight="1">
      <c r="B176" s="1">
        <v>65</v>
      </c>
      <c r="C176" s="1">
        <v>4</v>
      </c>
      <c r="D176" s="14">
        <v>8</v>
      </c>
      <c r="E176" s="6">
        <v>24</v>
      </c>
      <c r="F176" s="18"/>
      <c r="G176" s="2" t="s">
        <v>100</v>
      </c>
      <c r="H176" s="2" t="s">
        <v>75</v>
      </c>
      <c r="I176" s="9"/>
      <c r="J176" s="9"/>
      <c r="K176" s="9"/>
    </row>
    <row r="177" spans="2:11" ht="22.5" customHeight="1">
      <c r="B177" s="1">
        <v>66</v>
      </c>
      <c r="C177" s="1">
        <v>4</v>
      </c>
      <c r="D177" s="14">
        <v>8</v>
      </c>
      <c r="E177" s="6">
        <v>120</v>
      </c>
      <c r="F177" s="18"/>
      <c r="G177" s="2" t="s">
        <v>101</v>
      </c>
      <c r="H177" s="2" t="s">
        <v>76</v>
      </c>
      <c r="I177" s="9"/>
      <c r="J177" s="9"/>
      <c r="K177" s="9"/>
    </row>
    <row r="178" spans="2:11" ht="22.5" customHeight="1">
      <c r="B178" s="1">
        <v>67</v>
      </c>
      <c r="C178" s="1">
        <v>4</v>
      </c>
      <c r="D178" s="14">
        <v>8</v>
      </c>
      <c r="E178" s="6">
        <v>8</v>
      </c>
      <c r="F178" s="18"/>
      <c r="G178" s="2" t="s">
        <v>102</v>
      </c>
      <c r="H178" s="2" t="s">
        <v>70</v>
      </c>
      <c r="I178" s="9"/>
      <c r="J178" s="9"/>
      <c r="K178" s="9"/>
    </row>
    <row r="179" spans="2:11" ht="22.5" customHeight="1">
      <c r="B179" s="1">
        <v>68</v>
      </c>
      <c r="C179" s="1">
        <v>4</v>
      </c>
      <c r="D179" s="14">
        <v>8</v>
      </c>
      <c r="E179" s="6">
        <v>60</v>
      </c>
      <c r="F179" s="18"/>
      <c r="G179" s="2" t="s">
        <v>103</v>
      </c>
      <c r="H179" s="2" t="s">
        <v>75</v>
      </c>
      <c r="I179" s="9"/>
      <c r="J179" s="9"/>
      <c r="K179" s="9"/>
    </row>
    <row r="180" spans="2:11" ht="22.5" customHeight="1">
      <c r="B180" s="1">
        <v>69</v>
      </c>
      <c r="C180" s="1">
        <v>4</v>
      </c>
      <c r="D180" s="14">
        <v>8</v>
      </c>
      <c r="E180" s="6">
        <v>32</v>
      </c>
      <c r="F180" s="18"/>
      <c r="G180" s="2" t="s">
        <v>104</v>
      </c>
      <c r="H180" s="2" t="s">
        <v>67</v>
      </c>
      <c r="I180" s="9"/>
      <c r="J180" s="9"/>
      <c r="K180" s="9"/>
    </row>
    <row r="181" spans="2:11" ht="22.5" customHeight="1">
      <c r="B181" s="1">
        <v>70</v>
      </c>
      <c r="C181" s="1">
        <v>4</v>
      </c>
      <c r="D181" s="14">
        <v>8</v>
      </c>
      <c r="E181" s="6">
        <v>2</v>
      </c>
      <c r="F181" s="18"/>
      <c r="G181" s="2" t="s">
        <v>105</v>
      </c>
      <c r="H181" s="2" t="s">
        <v>69</v>
      </c>
      <c r="I181" s="9"/>
      <c r="J181" s="9"/>
      <c r="K181" s="9"/>
    </row>
    <row r="182" spans="2:11" ht="22.5" customHeight="1">
      <c r="B182" s="1">
        <v>71</v>
      </c>
      <c r="C182" s="1">
        <v>4</v>
      </c>
      <c r="D182" s="14">
        <v>8</v>
      </c>
      <c r="E182" s="6">
        <v>12</v>
      </c>
      <c r="F182" s="18"/>
      <c r="G182" s="2" t="s">
        <v>106</v>
      </c>
      <c r="H182" s="2" t="s">
        <v>69</v>
      </c>
      <c r="I182" s="9"/>
      <c r="J182" s="9"/>
      <c r="K182" s="9"/>
    </row>
    <row r="183" spans="2:11" ht="22.5" customHeight="1">
      <c r="B183" s="1">
        <v>72</v>
      </c>
      <c r="C183" s="1">
        <v>4</v>
      </c>
      <c r="D183" s="14">
        <v>8</v>
      </c>
      <c r="E183" s="6">
        <v>36</v>
      </c>
      <c r="F183" s="18"/>
      <c r="G183" s="2" t="s">
        <v>106</v>
      </c>
      <c r="H183" s="2" t="s">
        <v>75</v>
      </c>
      <c r="I183" s="9"/>
      <c r="J183" s="9"/>
      <c r="K183" s="9"/>
    </row>
    <row r="184" spans="2:11" ht="22.5" customHeight="1">
      <c r="B184" s="1">
        <v>73</v>
      </c>
      <c r="C184" s="1">
        <v>4</v>
      </c>
      <c r="D184" s="14">
        <v>8</v>
      </c>
      <c r="E184" s="6">
        <v>10</v>
      </c>
      <c r="F184" s="18"/>
      <c r="G184" s="2" t="s">
        <v>108</v>
      </c>
      <c r="H184" s="2" t="s">
        <v>69</v>
      </c>
      <c r="I184" s="9"/>
      <c r="J184" s="9"/>
      <c r="K184" s="9"/>
    </row>
    <row r="185" spans="2:11" ht="22.5" customHeight="1">
      <c r="B185" s="1">
        <v>74</v>
      </c>
      <c r="C185" s="1">
        <v>4</v>
      </c>
      <c r="D185" s="14">
        <v>8</v>
      </c>
      <c r="E185" s="6">
        <v>24</v>
      </c>
      <c r="F185" s="18"/>
      <c r="G185" s="2" t="s">
        <v>109</v>
      </c>
      <c r="H185" s="2" t="s">
        <v>75</v>
      </c>
      <c r="I185" s="9"/>
      <c r="J185" s="9"/>
      <c r="K185" s="9"/>
    </row>
    <row r="186" spans="2:11" ht="22.5" customHeight="1">
      <c r="B186" s="1">
        <v>75</v>
      </c>
      <c r="C186" s="1">
        <v>4</v>
      </c>
      <c r="D186" s="14">
        <v>8</v>
      </c>
      <c r="E186" s="6">
        <v>60</v>
      </c>
      <c r="F186" s="18"/>
      <c r="G186" s="2" t="s">
        <v>96</v>
      </c>
      <c r="H186" s="2" t="s">
        <v>75</v>
      </c>
      <c r="I186" s="9"/>
      <c r="J186" s="9"/>
      <c r="K186" s="9"/>
    </row>
    <row r="187" spans="2:11" ht="22.5" customHeight="1">
      <c r="B187" s="1">
        <v>76</v>
      </c>
      <c r="C187" s="1">
        <v>4</v>
      </c>
      <c r="D187" s="14">
        <v>8</v>
      </c>
      <c r="E187" s="6">
        <v>8</v>
      </c>
      <c r="F187" s="18"/>
      <c r="G187" s="2" t="s">
        <v>110</v>
      </c>
      <c r="H187" s="2" t="s">
        <v>70</v>
      </c>
      <c r="I187" s="9"/>
      <c r="J187" s="9"/>
      <c r="K187" s="9"/>
    </row>
    <row r="188" spans="2:11" ht="22.5" customHeight="1">
      <c r="B188" s="1">
        <v>77</v>
      </c>
      <c r="C188" s="1">
        <v>4</v>
      </c>
      <c r="D188" s="14">
        <v>8</v>
      </c>
      <c r="E188" s="6">
        <v>4</v>
      </c>
      <c r="F188" s="18"/>
      <c r="G188" s="2" t="s">
        <v>111</v>
      </c>
      <c r="H188" s="2" t="s">
        <v>67</v>
      </c>
      <c r="I188" s="9"/>
      <c r="J188" s="9"/>
      <c r="K188" s="9"/>
    </row>
    <row r="189" spans="2:11" ht="22.5" customHeight="1">
      <c r="B189" s="1">
        <v>78</v>
      </c>
      <c r="C189" s="1">
        <v>4</v>
      </c>
      <c r="D189" s="14">
        <v>8</v>
      </c>
      <c r="E189" s="6">
        <v>36</v>
      </c>
      <c r="F189" s="18"/>
      <c r="G189" s="2" t="s">
        <v>112</v>
      </c>
      <c r="H189" s="2" t="s">
        <v>74</v>
      </c>
      <c r="I189" s="9"/>
      <c r="J189" s="9"/>
      <c r="K189" s="9"/>
    </row>
    <row r="190" spans="2:11" ht="22.5" customHeight="1">
      <c r="B190" s="1">
        <v>79</v>
      </c>
      <c r="C190" s="1">
        <v>4</v>
      </c>
      <c r="D190" s="14">
        <v>8</v>
      </c>
      <c r="E190" s="6">
        <v>72</v>
      </c>
      <c r="F190" s="18"/>
      <c r="G190" s="2" t="s">
        <v>113</v>
      </c>
      <c r="H190" s="2" t="s">
        <v>75</v>
      </c>
      <c r="I190" s="9"/>
      <c r="J190" s="9"/>
      <c r="K190" s="9"/>
    </row>
    <row r="191" spans="2:11" ht="22.5" customHeight="1">
      <c r="B191" s="1">
        <v>80</v>
      </c>
      <c r="C191" s="1">
        <v>4</v>
      </c>
      <c r="D191" s="14">
        <v>8</v>
      </c>
      <c r="E191" s="6">
        <v>8</v>
      </c>
      <c r="F191" s="18"/>
      <c r="G191" s="2" t="s">
        <v>114</v>
      </c>
      <c r="H191" s="2" t="s">
        <v>67</v>
      </c>
      <c r="I191" s="9"/>
      <c r="J191" s="9"/>
      <c r="K191" s="9"/>
    </row>
    <row r="192" spans="2:11" ht="15" customHeight="1"/>
    <row r="193" spans="2:4" ht="15" customHeight="1" thickBot="1"/>
    <row r="194" spans="2:4" ht="22.5" customHeight="1" thickBot="1">
      <c r="B194" s="39" t="s">
        <v>131</v>
      </c>
      <c r="C194" s="43" t="s">
        <v>132</v>
      </c>
      <c r="D194" s="77" t="s">
        <v>133</v>
      </c>
    </row>
    <row r="195" spans="2:4" ht="15" customHeight="1">
      <c r="B195" s="16"/>
      <c r="C195" s="17"/>
      <c r="D195" s="13"/>
    </row>
    <row r="196" spans="2:4" ht="15" customHeight="1">
      <c r="B196" s="78" t="s">
        <v>134</v>
      </c>
      <c r="C196" s="78"/>
    </row>
    <row r="197" spans="2:4" ht="15" customHeight="1">
      <c r="B197" s="78" t="s">
        <v>135</v>
      </c>
      <c r="C197" s="78"/>
    </row>
    <row r="198" spans="2:4" ht="15" customHeight="1">
      <c r="B198" s="78"/>
      <c r="C198" s="78"/>
    </row>
    <row r="199" spans="2:4" ht="15" customHeight="1">
      <c r="B199" s="77" t="s">
        <v>136</v>
      </c>
      <c r="C199" s="78"/>
    </row>
    <row r="200" spans="2:4" ht="15" customHeight="1">
      <c r="B200" s="77"/>
      <c r="C200" s="78"/>
    </row>
    <row r="201" spans="2:4" ht="15" customHeight="1">
      <c r="B201" s="73" t="s">
        <v>137</v>
      </c>
      <c r="C201" s="78" t="s">
        <v>138</v>
      </c>
    </row>
    <row r="202" spans="2:4" ht="15" customHeight="1">
      <c r="C202" s="78" t="s">
        <v>139</v>
      </c>
    </row>
    <row r="203" spans="2:4" ht="15" customHeight="1">
      <c r="C203" s="78" t="s">
        <v>140</v>
      </c>
    </row>
    <row r="204" spans="2:4" ht="15" customHeight="1">
      <c r="C204" s="78" t="s">
        <v>141</v>
      </c>
    </row>
    <row r="205" spans="2:4" ht="15" customHeight="1">
      <c r="C205" s="78" t="s">
        <v>142</v>
      </c>
    </row>
    <row r="206" spans="2:4" ht="15" customHeight="1">
      <c r="B206" s="78"/>
      <c r="C206" s="78"/>
    </row>
    <row r="207" spans="2:4" ht="15" customHeight="1">
      <c r="B207" s="77" t="s">
        <v>143</v>
      </c>
      <c r="C207" s="78" t="s">
        <v>144</v>
      </c>
    </row>
    <row r="208" spans="2:4" ht="15" customHeight="1">
      <c r="B208" s="77" t="s">
        <v>145</v>
      </c>
      <c r="C208" s="78" t="s">
        <v>146</v>
      </c>
    </row>
    <row r="209" spans="2:11" ht="15" customHeight="1">
      <c r="B209" s="77" t="s">
        <v>147</v>
      </c>
      <c r="C209" s="78" t="s">
        <v>148</v>
      </c>
    </row>
    <row r="210" spans="2:11" ht="15" customHeight="1" thickBot="1"/>
    <row r="211" spans="2:11" ht="22.5" customHeight="1" thickBot="1">
      <c r="B211" s="34" t="s">
        <v>20</v>
      </c>
      <c r="C211" s="35" t="s">
        <v>50</v>
      </c>
      <c r="D211" s="34" t="s">
        <v>22</v>
      </c>
      <c r="E211" s="41" t="s">
        <v>23</v>
      </c>
      <c r="G211" s="35" t="s">
        <v>149</v>
      </c>
      <c r="H211" s="9"/>
      <c r="I211" s="9"/>
      <c r="J211" s="9"/>
      <c r="K211" s="9"/>
    </row>
    <row r="212" spans="2:11" ht="15" customHeight="1">
      <c r="H212" s="9"/>
      <c r="I212" s="9"/>
      <c r="J212" s="9"/>
      <c r="K212" s="9"/>
    </row>
    <row r="213" spans="2:11" ht="22.5" customHeight="1">
      <c r="B213" s="1" t="s">
        <v>150</v>
      </c>
      <c r="C213" s="1">
        <v>5</v>
      </c>
      <c r="D213" s="14">
        <v>0</v>
      </c>
      <c r="E213" s="6">
        <v>228</v>
      </c>
      <c r="F213" s="18"/>
      <c r="G213" s="2" t="s">
        <v>151</v>
      </c>
      <c r="H213" s="9"/>
      <c r="I213" s="9"/>
      <c r="J213" s="9"/>
      <c r="K213" s="9"/>
    </row>
    <row r="214" spans="2:11" ht="15" customHeight="1">
      <c r="B214" s="15"/>
      <c r="C214" s="15"/>
      <c r="D214" s="15"/>
      <c r="E214" s="15"/>
      <c r="H214" s="9"/>
      <c r="I214" s="9"/>
      <c r="J214" s="9"/>
      <c r="K214" s="9"/>
    </row>
    <row r="215" spans="2:11" ht="22.5" customHeight="1">
      <c r="B215" s="1">
        <v>81</v>
      </c>
      <c r="C215" s="1">
        <v>5</v>
      </c>
      <c r="D215" s="14">
        <v>9</v>
      </c>
      <c r="E215" s="6">
        <v>233</v>
      </c>
      <c r="F215" s="18"/>
      <c r="G215" s="2" t="s">
        <v>152</v>
      </c>
      <c r="H215" s="9"/>
      <c r="I215" s="9"/>
      <c r="J215" s="9"/>
      <c r="K215" s="9"/>
    </row>
    <row r="216" spans="2:11" ht="22.5" customHeight="1">
      <c r="B216" s="1">
        <v>82</v>
      </c>
      <c r="C216" s="1">
        <v>5</v>
      </c>
      <c r="D216" s="14">
        <v>9</v>
      </c>
      <c r="E216" s="6">
        <v>226</v>
      </c>
      <c r="F216" s="18"/>
      <c r="G216" s="2" t="s">
        <v>153</v>
      </c>
      <c r="H216" s="9"/>
      <c r="I216" s="9"/>
      <c r="J216" s="9"/>
      <c r="K216" s="9"/>
    </row>
    <row r="217" spans="2:11" ht="22.5" customHeight="1">
      <c r="B217" s="1">
        <v>83</v>
      </c>
      <c r="C217" s="1">
        <v>5</v>
      </c>
      <c r="D217" s="14">
        <v>9</v>
      </c>
      <c r="E217" s="6">
        <v>298</v>
      </c>
      <c r="F217" s="18"/>
      <c r="G217" s="2" t="s">
        <v>154</v>
      </c>
      <c r="H217" s="9"/>
      <c r="I217" s="9"/>
      <c r="J217" s="9"/>
      <c r="K217" s="9"/>
    </row>
    <row r="218" spans="2:11" ht="22.5" customHeight="1">
      <c r="B218" s="1">
        <v>84</v>
      </c>
      <c r="C218" s="1">
        <v>5</v>
      </c>
      <c r="D218" s="14">
        <v>9</v>
      </c>
      <c r="E218" s="6">
        <v>222</v>
      </c>
      <c r="F218" s="18"/>
      <c r="G218" s="2" t="s">
        <v>98</v>
      </c>
      <c r="H218" s="9"/>
      <c r="I218" s="9"/>
      <c r="J218" s="9"/>
      <c r="K218" s="9"/>
    </row>
    <row r="219" spans="2:11" ht="22.5" customHeight="1">
      <c r="B219" s="1">
        <v>85</v>
      </c>
      <c r="C219" s="1">
        <v>5</v>
      </c>
      <c r="D219" s="14">
        <v>9</v>
      </c>
      <c r="E219" s="6">
        <v>233</v>
      </c>
      <c r="F219" s="18"/>
      <c r="G219" s="2" t="s">
        <v>152</v>
      </c>
      <c r="H219" s="9"/>
      <c r="I219" s="9"/>
      <c r="J219" s="9"/>
      <c r="K219" s="9"/>
    </row>
    <row r="220" spans="2:11" ht="22.5" customHeight="1">
      <c r="B220" s="1">
        <v>86</v>
      </c>
      <c r="C220" s="1">
        <v>5</v>
      </c>
      <c r="D220" s="14">
        <v>9</v>
      </c>
      <c r="E220" s="6">
        <v>248</v>
      </c>
      <c r="F220" s="18"/>
      <c r="G220" s="2" t="s">
        <v>100</v>
      </c>
      <c r="H220" s="9"/>
      <c r="I220" s="9"/>
      <c r="J220" s="9"/>
      <c r="K220" s="9"/>
    </row>
    <row r="221" spans="2:11" ht="22.5" customHeight="1">
      <c r="B221" s="1">
        <v>87</v>
      </c>
      <c r="C221" s="1">
        <v>5</v>
      </c>
      <c r="D221" s="14">
        <v>9</v>
      </c>
      <c r="E221" s="6">
        <v>261</v>
      </c>
      <c r="F221" s="18"/>
      <c r="G221" s="2" t="s">
        <v>155</v>
      </c>
      <c r="H221" s="9"/>
      <c r="I221" s="9"/>
      <c r="J221" s="9"/>
      <c r="K221" s="9"/>
    </row>
    <row r="222" spans="2:11" ht="22.5" customHeight="1">
      <c r="B222" s="1">
        <v>88</v>
      </c>
      <c r="C222" s="1">
        <v>5</v>
      </c>
      <c r="D222" s="14">
        <v>9</v>
      </c>
      <c r="E222" s="6">
        <v>230</v>
      </c>
      <c r="F222" s="18"/>
      <c r="G222" s="2" t="s">
        <v>156</v>
      </c>
      <c r="H222" s="9"/>
      <c r="I222" s="9"/>
      <c r="J222" s="9"/>
      <c r="K222" s="9"/>
    </row>
    <row r="223" spans="2:11" ht="22.5" customHeight="1">
      <c r="B223" s="1">
        <v>89</v>
      </c>
      <c r="C223" s="1">
        <v>5</v>
      </c>
      <c r="D223" s="14">
        <v>9</v>
      </c>
      <c r="E223" s="6">
        <v>270</v>
      </c>
      <c r="F223" s="18"/>
      <c r="G223" s="2" t="s">
        <v>111</v>
      </c>
      <c r="H223" s="9"/>
      <c r="I223" s="9"/>
      <c r="J223" s="9"/>
      <c r="K223" s="9"/>
    </row>
    <row r="224" spans="2:11" ht="22.5" customHeight="1">
      <c r="B224" s="1">
        <v>90</v>
      </c>
      <c r="C224" s="1">
        <v>5</v>
      </c>
      <c r="D224" s="14">
        <v>9</v>
      </c>
      <c r="E224" s="6">
        <v>228</v>
      </c>
      <c r="F224" s="18"/>
      <c r="G224" s="2" t="s">
        <v>157</v>
      </c>
      <c r="H224" s="9"/>
      <c r="I224" s="9"/>
      <c r="J224" s="9"/>
      <c r="K224" s="9"/>
    </row>
    <row r="225" spans="2:11" ht="22.5" customHeight="1">
      <c r="B225" s="1">
        <v>91</v>
      </c>
      <c r="C225" s="1">
        <v>5</v>
      </c>
      <c r="D225" s="14">
        <v>9</v>
      </c>
      <c r="E225" s="6">
        <v>233</v>
      </c>
      <c r="F225" s="18"/>
      <c r="G225" s="2" t="s">
        <v>152</v>
      </c>
      <c r="H225" s="9"/>
      <c r="I225" s="9"/>
      <c r="J225" s="9"/>
      <c r="K225" s="9"/>
    </row>
    <row r="226" spans="2:11" ht="22.5" customHeight="1">
      <c r="B226" s="1">
        <v>92</v>
      </c>
      <c r="C226" s="1">
        <v>5</v>
      </c>
      <c r="D226" s="14">
        <v>9</v>
      </c>
      <c r="E226" s="6">
        <v>226</v>
      </c>
      <c r="F226" s="18"/>
      <c r="G226" s="2" t="s">
        <v>108</v>
      </c>
      <c r="H226" s="9"/>
      <c r="I226" s="9"/>
      <c r="J226" s="9"/>
      <c r="K226" s="9"/>
    </row>
    <row r="227" spans="2:11" ht="22.5" customHeight="1">
      <c r="B227" s="1">
        <v>93</v>
      </c>
      <c r="C227" s="1">
        <v>5</v>
      </c>
      <c r="D227" s="14">
        <v>9</v>
      </c>
      <c r="E227" s="6">
        <v>254</v>
      </c>
      <c r="F227" s="18"/>
      <c r="G227" s="2" t="s">
        <v>158</v>
      </c>
      <c r="H227" s="9"/>
      <c r="I227" s="9"/>
      <c r="J227" s="9"/>
      <c r="K227" s="9"/>
    </row>
    <row r="228" spans="2:11" ht="22.5" customHeight="1">
      <c r="B228" s="1">
        <v>94</v>
      </c>
      <c r="C228" s="1">
        <v>5</v>
      </c>
      <c r="D228" s="14">
        <v>9</v>
      </c>
      <c r="E228" s="6">
        <v>258</v>
      </c>
      <c r="F228" s="18"/>
      <c r="G228" s="2" t="s">
        <v>159</v>
      </c>
      <c r="H228" s="9"/>
      <c r="I228" s="9"/>
      <c r="J228" s="9"/>
      <c r="K228" s="9"/>
    </row>
    <row r="229" spans="2:11" ht="22.5" customHeight="1">
      <c r="B229" s="1">
        <v>95</v>
      </c>
      <c r="C229" s="1">
        <v>5</v>
      </c>
      <c r="D229" s="14">
        <v>9</v>
      </c>
      <c r="E229" s="6">
        <v>226</v>
      </c>
      <c r="F229" s="18"/>
      <c r="G229" s="2" t="s">
        <v>153</v>
      </c>
      <c r="H229" s="9"/>
      <c r="I229" s="9"/>
      <c r="J229" s="9"/>
      <c r="K229" s="9"/>
    </row>
    <row r="230" spans="2:11" ht="22.5" customHeight="1">
      <c r="B230" s="1">
        <v>96</v>
      </c>
      <c r="C230" s="1">
        <v>5</v>
      </c>
      <c r="D230" s="14">
        <v>9</v>
      </c>
      <c r="E230" s="6">
        <v>230</v>
      </c>
      <c r="F230" s="18"/>
      <c r="G230" s="2" t="s">
        <v>156</v>
      </c>
      <c r="H230" s="9"/>
      <c r="I230" s="9"/>
      <c r="J230" s="9"/>
      <c r="K230" s="9"/>
    </row>
    <row r="231" spans="2:11" ht="22.5" customHeight="1">
      <c r="B231" s="1">
        <v>97</v>
      </c>
      <c r="C231" s="1">
        <v>5</v>
      </c>
      <c r="D231" s="14">
        <v>9</v>
      </c>
      <c r="E231" s="6">
        <v>236</v>
      </c>
      <c r="F231" s="18"/>
      <c r="G231" s="2" t="s">
        <v>160</v>
      </c>
      <c r="H231" s="9"/>
      <c r="I231" s="9"/>
      <c r="J231" s="9"/>
      <c r="K231" s="9"/>
    </row>
    <row r="232" spans="2:11" ht="22.5" customHeight="1">
      <c r="B232" s="1">
        <v>98</v>
      </c>
      <c r="C232" s="1">
        <v>5</v>
      </c>
      <c r="D232" s="14">
        <v>9</v>
      </c>
      <c r="E232" s="6">
        <v>268</v>
      </c>
      <c r="F232" s="18"/>
      <c r="G232" s="2" t="s">
        <v>161</v>
      </c>
      <c r="H232" s="9"/>
      <c r="I232" s="9"/>
      <c r="J232" s="9"/>
      <c r="K232" s="9"/>
    </row>
    <row r="233" spans="2:11" ht="22.5" customHeight="1">
      <c r="B233" s="1">
        <v>99</v>
      </c>
      <c r="C233" s="1">
        <v>5</v>
      </c>
      <c r="D233" s="14">
        <v>9</v>
      </c>
      <c r="E233" s="6">
        <v>254</v>
      </c>
      <c r="F233" s="18"/>
      <c r="G233" s="2" t="s">
        <v>158</v>
      </c>
      <c r="H233" s="9"/>
      <c r="I233" s="9"/>
      <c r="J233" s="9"/>
      <c r="K233" s="9"/>
    </row>
    <row r="234" spans="2:11" ht="22.5" customHeight="1">
      <c r="B234" s="1">
        <v>100</v>
      </c>
      <c r="C234" s="1">
        <v>5</v>
      </c>
      <c r="D234" s="14">
        <v>9</v>
      </c>
      <c r="E234" s="6">
        <v>246</v>
      </c>
      <c r="F234" s="18"/>
      <c r="G234" s="2" t="s">
        <v>109</v>
      </c>
      <c r="H234" s="9"/>
      <c r="I234" s="9"/>
      <c r="J234" s="9"/>
      <c r="K234" s="9"/>
    </row>
    <row r="235" spans="2:11" ht="15" customHeight="1"/>
    <row r="236" spans="2:11" ht="15" customHeight="1" thickBot="1"/>
    <row r="237" spans="2:11" ht="22.5" customHeight="1" thickBot="1">
      <c r="B237" s="39" t="s">
        <v>162</v>
      </c>
      <c r="C237" s="40" t="s">
        <v>38</v>
      </c>
      <c r="D237" s="77" t="s">
        <v>163</v>
      </c>
    </row>
    <row r="238" spans="2:11" ht="15" customHeight="1"/>
    <row r="239" spans="2:11" ht="15" customHeight="1">
      <c r="B239" s="77" t="s">
        <v>164</v>
      </c>
      <c r="C239" s="78"/>
    </row>
    <row r="240" spans="2:11" ht="15" customHeight="1">
      <c r="B240" s="83" t="s">
        <v>165</v>
      </c>
      <c r="C240" s="78"/>
    </row>
    <row r="241" spans="2:12" ht="15" customHeight="1">
      <c r="B241" s="83"/>
      <c r="C241" s="78"/>
    </row>
    <row r="242" spans="2:12" ht="15" customHeight="1">
      <c r="B242" s="73" t="s">
        <v>166</v>
      </c>
      <c r="C242" s="78" t="s">
        <v>167</v>
      </c>
    </row>
    <row r="243" spans="2:12" ht="15" customHeight="1">
      <c r="B243" s="83"/>
      <c r="C243" s="78"/>
    </row>
    <row r="244" spans="2:12" ht="15" customHeight="1">
      <c r="B244" s="77" t="s">
        <v>168</v>
      </c>
      <c r="C244" s="78" t="s">
        <v>169</v>
      </c>
    </row>
    <row r="245" spans="2:12" ht="15" customHeight="1">
      <c r="B245" s="77" t="s">
        <v>170</v>
      </c>
      <c r="C245" s="78" t="s">
        <v>171</v>
      </c>
    </row>
    <row r="246" spans="2:12" ht="15" customHeight="1">
      <c r="B246" s="77" t="s">
        <v>172</v>
      </c>
      <c r="C246" s="78" t="s">
        <v>173</v>
      </c>
    </row>
    <row r="247" spans="2:12" ht="15" customHeight="1" thickBot="1"/>
    <row r="248" spans="2:12" ht="22.5" customHeight="1" thickBot="1">
      <c r="B248" s="34" t="s">
        <v>20</v>
      </c>
      <c r="C248" s="35" t="s">
        <v>50</v>
      </c>
      <c r="D248" s="34" t="s">
        <v>22</v>
      </c>
      <c r="E248" s="41" t="s">
        <v>23</v>
      </c>
      <c r="G248" s="34" t="s">
        <v>149</v>
      </c>
    </row>
    <row r="249" spans="2:12" ht="15" customHeight="1"/>
    <row r="250" spans="2:12" ht="22.5" customHeight="1">
      <c r="B250" s="1" t="s">
        <v>174</v>
      </c>
      <c r="C250" s="1">
        <v>6</v>
      </c>
      <c r="D250" s="14">
        <v>0</v>
      </c>
      <c r="E250" s="6" t="s">
        <v>175</v>
      </c>
      <c r="F250" s="18"/>
      <c r="G250" s="1" t="s">
        <v>101</v>
      </c>
    </row>
    <row r="251" spans="2:12" ht="15" customHeight="1">
      <c r="B251" s="15"/>
      <c r="C251" s="15"/>
      <c r="D251" s="15"/>
      <c r="E251" s="15"/>
    </row>
    <row r="252" spans="2:12" ht="22.5" customHeight="1">
      <c r="B252" s="1">
        <v>101</v>
      </c>
      <c r="C252" s="1">
        <v>6</v>
      </c>
      <c r="D252" s="14">
        <v>5</v>
      </c>
      <c r="E252" s="6" t="s">
        <v>236</v>
      </c>
      <c r="F252" s="18"/>
      <c r="G252" s="1" t="s">
        <v>176</v>
      </c>
      <c r="I252" s="9"/>
      <c r="J252" s="9"/>
      <c r="K252" s="9"/>
      <c r="L252" s="9"/>
    </row>
    <row r="253" spans="2:12" ht="22.5" customHeight="1">
      <c r="B253" s="1">
        <v>102</v>
      </c>
      <c r="C253" s="1">
        <v>6</v>
      </c>
      <c r="D253" s="14">
        <v>5</v>
      </c>
      <c r="E253" s="6" t="s">
        <v>285</v>
      </c>
      <c r="F253" s="18"/>
      <c r="G253" s="1" t="s">
        <v>177</v>
      </c>
      <c r="I253" s="9"/>
      <c r="J253" s="9"/>
      <c r="K253" s="9"/>
      <c r="L253" s="9"/>
    </row>
    <row r="254" spans="2:12" ht="22.5" customHeight="1">
      <c r="B254" s="1">
        <v>103</v>
      </c>
      <c r="C254" s="1">
        <v>6</v>
      </c>
      <c r="D254" s="14">
        <v>5</v>
      </c>
      <c r="E254" s="6" t="s">
        <v>278</v>
      </c>
      <c r="F254" s="18"/>
      <c r="G254" s="1" t="s">
        <v>178</v>
      </c>
      <c r="I254" s="9"/>
      <c r="J254" s="9"/>
      <c r="K254" s="9"/>
      <c r="L254" s="9"/>
    </row>
    <row r="255" spans="2:12" ht="22.5" customHeight="1">
      <c r="B255" s="1">
        <v>104</v>
      </c>
      <c r="C255" s="1">
        <v>6</v>
      </c>
      <c r="D255" s="14">
        <v>5</v>
      </c>
      <c r="E255" s="6" t="s">
        <v>248</v>
      </c>
      <c r="F255" s="18"/>
      <c r="G255" s="1" t="s">
        <v>179</v>
      </c>
      <c r="I255" s="9"/>
      <c r="J255" s="9"/>
      <c r="K255" s="9"/>
      <c r="L255" s="9"/>
    </row>
    <row r="256" spans="2:12" ht="22.5" customHeight="1">
      <c r="B256" s="1">
        <v>105</v>
      </c>
      <c r="C256" s="1">
        <v>6</v>
      </c>
      <c r="D256" s="14">
        <v>5</v>
      </c>
      <c r="E256" s="6" t="s">
        <v>314</v>
      </c>
      <c r="F256" s="18"/>
      <c r="G256" s="1" t="s">
        <v>180</v>
      </c>
      <c r="I256" s="9"/>
      <c r="J256" s="9"/>
      <c r="K256" s="9"/>
      <c r="L256" s="9"/>
    </row>
    <row r="257" spans="2:12" ht="22.5" customHeight="1">
      <c r="B257" s="1">
        <v>106</v>
      </c>
      <c r="C257" s="1">
        <v>6</v>
      </c>
      <c r="D257" s="14">
        <v>5</v>
      </c>
      <c r="E257" s="6" t="s">
        <v>328</v>
      </c>
      <c r="F257" s="18"/>
      <c r="G257" s="1" t="s">
        <v>181</v>
      </c>
      <c r="I257" s="9"/>
      <c r="J257" s="9"/>
      <c r="K257" s="9"/>
      <c r="L257" s="9"/>
    </row>
    <row r="258" spans="2:12" ht="22.5" customHeight="1">
      <c r="B258" s="1">
        <v>107</v>
      </c>
      <c r="C258" s="1">
        <v>6</v>
      </c>
      <c r="D258" s="14">
        <v>5</v>
      </c>
      <c r="E258" s="6" t="s">
        <v>230</v>
      </c>
      <c r="F258" s="18"/>
      <c r="G258" s="1" t="s">
        <v>182</v>
      </c>
      <c r="I258" s="9"/>
      <c r="J258" s="9"/>
      <c r="K258" s="9"/>
      <c r="L258" s="9"/>
    </row>
    <row r="259" spans="2:12" ht="22.5" customHeight="1">
      <c r="B259" s="1">
        <v>108</v>
      </c>
      <c r="C259" s="1">
        <v>6</v>
      </c>
      <c r="D259" s="14">
        <v>5</v>
      </c>
      <c r="E259" s="6" t="s">
        <v>273</v>
      </c>
      <c r="F259" s="18"/>
      <c r="G259" s="1" t="s">
        <v>183</v>
      </c>
      <c r="I259" s="9"/>
      <c r="J259" s="9"/>
      <c r="K259" s="9"/>
      <c r="L259" s="9"/>
    </row>
    <row r="260" spans="2:12" ht="22.5" customHeight="1">
      <c r="B260" s="1">
        <v>109</v>
      </c>
      <c r="C260" s="1">
        <v>6</v>
      </c>
      <c r="D260" s="14">
        <v>5</v>
      </c>
      <c r="E260" s="6" t="s">
        <v>268</v>
      </c>
      <c r="F260" s="18"/>
      <c r="G260" s="1" t="s">
        <v>184</v>
      </c>
      <c r="I260" s="9"/>
      <c r="J260" s="9"/>
      <c r="K260" s="9"/>
      <c r="L260" s="9"/>
    </row>
    <row r="261" spans="2:12" ht="22.5" customHeight="1">
      <c r="B261" s="1">
        <v>110</v>
      </c>
      <c r="C261" s="1">
        <v>6</v>
      </c>
      <c r="D261" s="14">
        <v>5</v>
      </c>
      <c r="E261" s="6" t="s">
        <v>237</v>
      </c>
      <c r="F261" s="18"/>
      <c r="G261" s="1" t="s">
        <v>185</v>
      </c>
      <c r="I261" s="9"/>
      <c r="J261" s="9"/>
      <c r="K261" s="9"/>
      <c r="L261" s="9"/>
    </row>
    <row r="262" spans="2:12" ht="22.5" customHeight="1">
      <c r="B262" s="1">
        <v>111</v>
      </c>
      <c r="C262" s="1">
        <v>6</v>
      </c>
      <c r="D262" s="14">
        <v>5</v>
      </c>
      <c r="E262" s="6" t="s">
        <v>232</v>
      </c>
      <c r="F262" s="18"/>
      <c r="G262" s="1" t="s">
        <v>186</v>
      </c>
      <c r="I262" s="9"/>
      <c r="J262" s="9"/>
      <c r="K262" s="9"/>
      <c r="L262" s="9"/>
    </row>
    <row r="263" spans="2:12" ht="22.5" customHeight="1">
      <c r="B263" s="1">
        <v>112</v>
      </c>
      <c r="C263" s="1">
        <v>6</v>
      </c>
      <c r="D263" s="14">
        <v>5</v>
      </c>
      <c r="E263" s="6" t="s">
        <v>237</v>
      </c>
      <c r="F263" s="18"/>
      <c r="G263" s="1" t="s">
        <v>187</v>
      </c>
      <c r="I263" s="9"/>
      <c r="J263" s="9"/>
      <c r="K263" s="9"/>
      <c r="L263" s="9"/>
    </row>
    <row r="264" spans="2:12" ht="22.5" customHeight="1">
      <c r="B264" s="1">
        <v>113</v>
      </c>
      <c r="C264" s="1">
        <v>6</v>
      </c>
      <c r="D264" s="14">
        <v>5</v>
      </c>
      <c r="E264" s="6" t="s">
        <v>286</v>
      </c>
      <c r="F264" s="18"/>
      <c r="G264" s="1" t="s">
        <v>152</v>
      </c>
      <c r="I264" s="9"/>
      <c r="J264" s="9"/>
      <c r="K264" s="9"/>
      <c r="L264" s="9"/>
    </row>
    <row r="265" spans="2:12" ht="22.5" customHeight="1">
      <c r="B265" s="1">
        <v>114</v>
      </c>
      <c r="C265" s="1">
        <v>6</v>
      </c>
      <c r="D265" s="14">
        <v>5</v>
      </c>
      <c r="E265" s="6" t="s">
        <v>331</v>
      </c>
      <c r="F265" s="18"/>
      <c r="G265" s="1" t="s">
        <v>160</v>
      </c>
      <c r="I265" s="9"/>
      <c r="J265" s="9"/>
      <c r="K265" s="9"/>
      <c r="L265" s="9"/>
    </row>
    <row r="266" spans="2:12" ht="22.5" customHeight="1">
      <c r="B266" s="1">
        <v>115</v>
      </c>
      <c r="C266" s="1">
        <v>6</v>
      </c>
      <c r="D266" s="14">
        <v>5</v>
      </c>
      <c r="E266" s="6" t="s">
        <v>239</v>
      </c>
      <c r="F266" s="18"/>
      <c r="G266" s="1" t="s">
        <v>188</v>
      </c>
      <c r="I266" s="9"/>
      <c r="J266" s="9"/>
      <c r="K266" s="9"/>
      <c r="L266" s="9"/>
    </row>
    <row r="267" spans="2:12" ht="22.5" customHeight="1">
      <c r="B267" s="1">
        <v>116</v>
      </c>
      <c r="C267" s="1">
        <v>6</v>
      </c>
      <c r="D267" s="14">
        <v>5</v>
      </c>
      <c r="E267" s="6" t="s">
        <v>318</v>
      </c>
      <c r="F267" s="18"/>
      <c r="G267" s="1" t="s">
        <v>189</v>
      </c>
      <c r="I267" s="9"/>
      <c r="J267" s="9"/>
      <c r="K267" s="9"/>
      <c r="L267" s="9"/>
    </row>
    <row r="268" spans="2:12" ht="22.5" customHeight="1">
      <c r="B268" s="1">
        <v>117</v>
      </c>
      <c r="C268" s="1">
        <v>6</v>
      </c>
      <c r="D268" s="14">
        <v>5</v>
      </c>
      <c r="E268" s="6" t="s">
        <v>307</v>
      </c>
      <c r="F268" s="18"/>
      <c r="G268" s="1" t="s">
        <v>190</v>
      </c>
      <c r="I268" s="9"/>
      <c r="J268" s="9"/>
      <c r="K268" s="9"/>
      <c r="L268" s="9"/>
    </row>
    <row r="269" spans="2:12" ht="22.5" customHeight="1">
      <c r="B269" s="1">
        <v>118</v>
      </c>
      <c r="C269" s="1">
        <v>6</v>
      </c>
      <c r="D269" s="14">
        <v>5</v>
      </c>
      <c r="E269" s="6" t="s">
        <v>235</v>
      </c>
      <c r="F269" s="18"/>
      <c r="G269" s="1" t="s">
        <v>191</v>
      </c>
      <c r="I269" s="9"/>
      <c r="J269" s="9"/>
      <c r="K269" s="9"/>
      <c r="L269" s="9"/>
    </row>
    <row r="270" spans="2:12" ht="22.5" customHeight="1">
      <c r="B270" s="1">
        <v>119</v>
      </c>
      <c r="C270" s="1">
        <v>6</v>
      </c>
      <c r="D270" s="14">
        <v>5</v>
      </c>
      <c r="E270" s="6" t="s">
        <v>342</v>
      </c>
      <c r="F270" s="18"/>
      <c r="G270" s="1" t="s">
        <v>159</v>
      </c>
      <c r="I270" s="9"/>
      <c r="J270" s="9"/>
      <c r="K270" s="9"/>
      <c r="L270" s="9"/>
    </row>
    <row r="271" spans="2:12" ht="22.5" customHeight="1">
      <c r="B271" s="1">
        <v>120</v>
      </c>
      <c r="C271" s="1">
        <v>6</v>
      </c>
      <c r="D271" s="14">
        <v>5</v>
      </c>
      <c r="E271" s="6" t="s">
        <v>296</v>
      </c>
      <c r="F271" s="18"/>
      <c r="G271" s="1" t="s">
        <v>192</v>
      </c>
      <c r="I271" s="9"/>
      <c r="J271" s="9"/>
      <c r="K271" s="9"/>
      <c r="L271" s="9"/>
    </row>
    <row r="272" spans="2:12" s="9" customFormat="1" ht="15" customHeight="1"/>
    <row r="273" spans="2:4" s="9" customFormat="1" ht="15" customHeight="1" thickBot="1"/>
    <row r="274" spans="2:4" ht="22.5" customHeight="1" thickBot="1">
      <c r="B274" s="39" t="s">
        <v>193</v>
      </c>
      <c r="C274" s="43" t="s">
        <v>132</v>
      </c>
      <c r="D274" s="77" t="s">
        <v>194</v>
      </c>
    </row>
    <row r="275" spans="2:4" ht="15" customHeight="1"/>
    <row r="276" spans="2:4" ht="15" customHeight="1">
      <c r="B276" s="78" t="s">
        <v>195</v>
      </c>
      <c r="C276" s="78"/>
    </row>
    <row r="277" spans="2:4" s="13" customFormat="1" ht="15" customHeight="1">
      <c r="B277" s="23" t="s">
        <v>196</v>
      </c>
      <c r="C277" s="77"/>
    </row>
    <row r="278" spans="2:4" s="13" customFormat="1" ht="15" customHeight="1">
      <c r="B278" s="23" t="s">
        <v>197</v>
      </c>
      <c r="C278" s="77"/>
    </row>
    <row r="279" spans="2:4" ht="15" customHeight="1">
      <c r="B279" s="78" t="s">
        <v>198</v>
      </c>
      <c r="C279" s="78"/>
    </row>
    <row r="280" spans="2:4" ht="15" customHeight="1">
      <c r="B280" s="78" t="s">
        <v>199</v>
      </c>
      <c r="C280" s="78"/>
    </row>
    <row r="281" spans="2:4" ht="15" customHeight="1">
      <c r="B281" s="78" t="s">
        <v>200</v>
      </c>
      <c r="C281" s="78"/>
    </row>
    <row r="282" spans="2:4" ht="15" customHeight="1">
      <c r="B282" s="77"/>
      <c r="C282" s="78"/>
    </row>
    <row r="283" spans="2:4" ht="15" customHeight="1">
      <c r="B283" s="77" t="s">
        <v>201</v>
      </c>
      <c r="C283" s="78"/>
    </row>
    <row r="284" spans="2:4" ht="15" customHeight="1">
      <c r="B284" s="78"/>
      <c r="C284" s="78"/>
    </row>
    <row r="285" spans="2:4" ht="15" customHeight="1">
      <c r="B285" s="73" t="s">
        <v>202</v>
      </c>
      <c r="C285" s="78" t="s">
        <v>203</v>
      </c>
    </row>
    <row r="286" spans="2:4" ht="15" customHeight="1">
      <c r="C286" s="78" t="s">
        <v>204</v>
      </c>
    </row>
    <row r="287" spans="2:4" ht="15" customHeight="1">
      <c r="C287" s="78" t="s">
        <v>205</v>
      </c>
    </row>
    <row r="288" spans="2:4" ht="15" customHeight="1">
      <c r="C288" s="78" t="s">
        <v>206</v>
      </c>
    </row>
    <row r="289" spans="2:10" ht="15" customHeight="1">
      <c r="C289" s="78" t="s">
        <v>207</v>
      </c>
    </row>
    <row r="290" spans="2:10" ht="15" customHeight="1">
      <c r="B290" s="78"/>
      <c r="C290" s="84"/>
    </row>
    <row r="291" spans="2:10" ht="15" customHeight="1">
      <c r="B291" s="77" t="s">
        <v>208</v>
      </c>
      <c r="C291" s="78" t="s">
        <v>209</v>
      </c>
    </row>
    <row r="292" spans="2:10" ht="15" customHeight="1">
      <c r="B292" s="77" t="s">
        <v>210</v>
      </c>
      <c r="C292" s="78" t="s">
        <v>211</v>
      </c>
    </row>
    <row r="293" spans="2:10" ht="15" customHeight="1">
      <c r="B293" s="77" t="s">
        <v>212</v>
      </c>
      <c r="C293" s="78" t="s">
        <v>213</v>
      </c>
    </row>
    <row r="294" spans="2:10" ht="15" customHeight="1" thickBot="1"/>
    <row r="295" spans="2:10" ht="22.5" customHeight="1" thickBot="1">
      <c r="B295" s="34" t="s">
        <v>20</v>
      </c>
      <c r="C295" s="35" t="s">
        <v>50</v>
      </c>
      <c r="D295" s="34" t="s">
        <v>22</v>
      </c>
      <c r="E295" s="41" t="s">
        <v>23</v>
      </c>
      <c r="G295" s="35" t="s">
        <v>149</v>
      </c>
      <c r="H295" s="9"/>
      <c r="I295" s="9"/>
    </row>
    <row r="296" spans="2:10" ht="15" customHeight="1">
      <c r="H296" s="9"/>
      <c r="I296" s="9"/>
    </row>
    <row r="297" spans="2:10" ht="22.5" customHeight="1">
      <c r="B297" s="1" t="s">
        <v>214</v>
      </c>
      <c r="C297" s="1">
        <v>7</v>
      </c>
      <c r="D297" s="14">
        <v>0</v>
      </c>
      <c r="E297" s="6">
        <v>2801</v>
      </c>
      <c r="F297" s="18"/>
      <c r="G297" s="2" t="s">
        <v>215</v>
      </c>
      <c r="H297" s="9"/>
      <c r="I297"/>
      <c r="J297"/>
    </row>
    <row r="298" spans="2:10" ht="15" customHeight="1">
      <c r="B298" s="15"/>
      <c r="C298" s="15"/>
      <c r="D298" s="15"/>
      <c r="E298" s="15"/>
      <c r="H298" s="9"/>
      <c r="I298"/>
      <c r="J298"/>
    </row>
    <row r="299" spans="2:10" ht="22.5" customHeight="1">
      <c r="B299" s="1">
        <v>121</v>
      </c>
      <c r="C299" s="1">
        <v>7</v>
      </c>
      <c r="D299" s="14">
        <v>10</v>
      </c>
      <c r="E299" s="6">
        <v>115</v>
      </c>
      <c r="F299" s="18"/>
      <c r="G299" s="2" t="s">
        <v>216</v>
      </c>
      <c r="H299" s="9"/>
      <c r="I299"/>
      <c r="J299"/>
    </row>
    <row r="300" spans="2:10" ht="22.5" customHeight="1">
      <c r="B300" s="1">
        <v>122</v>
      </c>
      <c r="C300" s="1">
        <v>7</v>
      </c>
      <c r="D300" s="14">
        <v>10</v>
      </c>
      <c r="E300" s="6">
        <v>515</v>
      </c>
      <c r="F300" s="18"/>
      <c r="G300" s="2" t="s">
        <v>187</v>
      </c>
      <c r="H300" s="9"/>
      <c r="I300"/>
      <c r="J300"/>
    </row>
    <row r="301" spans="2:10" ht="22.5" customHeight="1">
      <c r="B301" s="1">
        <v>123</v>
      </c>
      <c r="C301" s="1">
        <v>7</v>
      </c>
      <c r="D301" s="14">
        <v>10</v>
      </c>
      <c r="E301" s="6">
        <v>2040</v>
      </c>
      <c r="F301" s="18"/>
      <c r="G301" s="2" t="s">
        <v>217</v>
      </c>
      <c r="H301" s="9"/>
      <c r="I301"/>
      <c r="J301"/>
    </row>
    <row r="302" spans="2:10" ht="22.5" customHeight="1">
      <c r="B302" s="1">
        <v>124</v>
      </c>
      <c r="C302" s="1">
        <v>7</v>
      </c>
      <c r="D302" s="14">
        <v>10</v>
      </c>
      <c r="E302" s="6">
        <v>715</v>
      </c>
      <c r="F302" s="18"/>
      <c r="G302" s="2" t="s">
        <v>218</v>
      </c>
      <c r="H302" s="9"/>
      <c r="I302"/>
      <c r="J302"/>
    </row>
    <row r="303" spans="2:10" ht="22.5" customHeight="1">
      <c r="B303" s="1">
        <v>125</v>
      </c>
      <c r="C303" s="1">
        <v>7</v>
      </c>
      <c r="D303" s="14">
        <v>10</v>
      </c>
      <c r="E303" s="6">
        <v>1045</v>
      </c>
      <c r="F303" s="18"/>
      <c r="G303" s="2" t="s">
        <v>219</v>
      </c>
      <c r="H303" s="9"/>
      <c r="I303"/>
      <c r="J303"/>
    </row>
    <row r="304" spans="2:10" ht="22.5" customHeight="1">
      <c r="B304" s="1">
        <v>126</v>
      </c>
      <c r="C304" s="1">
        <v>7</v>
      </c>
      <c r="D304" s="14">
        <v>10</v>
      </c>
      <c r="E304" s="6">
        <v>298</v>
      </c>
      <c r="F304" s="18"/>
      <c r="G304" s="2" t="s">
        <v>103</v>
      </c>
      <c r="H304" s="9"/>
      <c r="I304"/>
      <c r="J304"/>
    </row>
    <row r="305" spans="2:10" ht="22.5" customHeight="1">
      <c r="B305" s="1">
        <v>127</v>
      </c>
      <c r="C305" s="1">
        <v>7</v>
      </c>
      <c r="D305" s="14">
        <v>10</v>
      </c>
      <c r="E305" s="6">
        <v>439</v>
      </c>
      <c r="F305" s="18"/>
      <c r="G305" s="2" t="s">
        <v>112</v>
      </c>
      <c r="H305" s="9"/>
      <c r="I305"/>
      <c r="J305"/>
    </row>
    <row r="306" spans="2:10" ht="22.5" customHeight="1">
      <c r="B306" s="1">
        <v>128</v>
      </c>
      <c r="C306" s="1">
        <v>7</v>
      </c>
      <c r="D306" s="14">
        <v>10</v>
      </c>
      <c r="E306" s="6">
        <v>815</v>
      </c>
      <c r="F306" s="18"/>
      <c r="G306" s="2" t="s">
        <v>176</v>
      </c>
      <c r="H306" s="9"/>
      <c r="I306"/>
      <c r="J306"/>
    </row>
    <row r="307" spans="2:10" ht="22.5" customHeight="1">
      <c r="B307" s="1">
        <v>129</v>
      </c>
      <c r="C307" s="1">
        <v>7</v>
      </c>
      <c r="D307" s="14">
        <v>10</v>
      </c>
      <c r="E307" s="6">
        <v>315</v>
      </c>
      <c r="F307" s="18"/>
      <c r="G307" s="2" t="s">
        <v>158</v>
      </c>
      <c r="H307" s="9"/>
      <c r="I307"/>
      <c r="J307"/>
    </row>
    <row r="308" spans="2:10" ht="22.5" customHeight="1">
      <c r="B308" s="1">
        <v>130</v>
      </c>
      <c r="C308" s="1">
        <v>7</v>
      </c>
      <c r="D308" s="14">
        <v>10</v>
      </c>
      <c r="E308" s="6">
        <v>777</v>
      </c>
      <c r="F308" s="18"/>
      <c r="G308" s="2" t="s">
        <v>102</v>
      </c>
      <c r="H308" s="9"/>
      <c r="I308"/>
      <c r="J308"/>
    </row>
    <row r="309" spans="2:10" ht="22.5" customHeight="1">
      <c r="B309" s="1">
        <v>131</v>
      </c>
      <c r="C309" s="1">
        <v>7</v>
      </c>
      <c r="D309" s="14">
        <v>10</v>
      </c>
      <c r="E309" s="6">
        <v>1429</v>
      </c>
      <c r="F309" s="18"/>
      <c r="G309" s="2" t="s">
        <v>183</v>
      </c>
      <c r="H309" s="9"/>
      <c r="I309"/>
      <c r="J309"/>
    </row>
    <row r="310" spans="2:10" ht="22.5" customHeight="1">
      <c r="B310" s="1">
        <v>132</v>
      </c>
      <c r="C310" s="1">
        <v>7</v>
      </c>
      <c r="D310" s="14">
        <v>10</v>
      </c>
      <c r="E310" s="6">
        <v>777</v>
      </c>
      <c r="F310" s="18"/>
      <c r="G310" s="2" t="s">
        <v>108</v>
      </c>
      <c r="H310" s="9"/>
      <c r="I310"/>
      <c r="J310"/>
    </row>
    <row r="311" spans="2:10" ht="22.5" customHeight="1">
      <c r="B311" s="1">
        <v>133</v>
      </c>
      <c r="C311" s="1">
        <v>7</v>
      </c>
      <c r="D311" s="14">
        <v>10</v>
      </c>
      <c r="E311" s="6">
        <v>331</v>
      </c>
      <c r="F311" s="18"/>
      <c r="G311" s="2" t="s">
        <v>220</v>
      </c>
      <c r="H311" s="9"/>
      <c r="I311"/>
      <c r="J311"/>
    </row>
    <row r="312" spans="2:10" ht="22.5" customHeight="1">
      <c r="B312" s="1">
        <v>134</v>
      </c>
      <c r="C312" s="1">
        <v>7</v>
      </c>
      <c r="D312" s="14">
        <v>10</v>
      </c>
      <c r="E312" s="6">
        <v>1980</v>
      </c>
      <c r="F312" s="18"/>
      <c r="G312" s="2" t="s">
        <v>221</v>
      </c>
      <c r="H312" s="9"/>
      <c r="I312"/>
      <c r="J312"/>
    </row>
    <row r="313" spans="2:10" ht="22.5" customHeight="1">
      <c r="B313" s="1">
        <v>135</v>
      </c>
      <c r="C313" s="1">
        <v>7</v>
      </c>
      <c r="D313" s="14">
        <v>10</v>
      </c>
      <c r="E313" s="6">
        <v>554</v>
      </c>
      <c r="F313" s="18"/>
      <c r="G313" s="2" t="s">
        <v>222</v>
      </c>
      <c r="H313" s="9"/>
      <c r="I313"/>
      <c r="J313"/>
    </row>
    <row r="314" spans="2:10" ht="22.5" customHeight="1">
      <c r="B314" s="1">
        <v>136</v>
      </c>
      <c r="C314" s="1">
        <v>7</v>
      </c>
      <c r="D314" s="14">
        <v>10</v>
      </c>
      <c r="E314" s="6">
        <v>655</v>
      </c>
      <c r="F314" s="18"/>
      <c r="G314" s="2" t="s">
        <v>160</v>
      </c>
      <c r="H314" s="9"/>
      <c r="I314"/>
      <c r="J314"/>
    </row>
    <row r="315" spans="2:10" ht="22.5" customHeight="1">
      <c r="B315" s="1">
        <v>137</v>
      </c>
      <c r="C315" s="1">
        <v>7</v>
      </c>
      <c r="D315" s="14">
        <v>10</v>
      </c>
      <c r="E315" s="6">
        <v>427</v>
      </c>
      <c r="F315" s="18"/>
      <c r="G315" s="2" t="s">
        <v>161</v>
      </c>
      <c r="H315" s="9"/>
      <c r="I315"/>
      <c r="J315"/>
    </row>
    <row r="316" spans="2:10" ht="22.5" customHeight="1">
      <c r="B316" s="1">
        <v>138</v>
      </c>
      <c r="C316" s="1">
        <v>7</v>
      </c>
      <c r="D316" s="14">
        <v>10</v>
      </c>
      <c r="E316" s="6">
        <v>1349</v>
      </c>
      <c r="F316" s="18"/>
      <c r="G316" s="2" t="s">
        <v>95</v>
      </c>
      <c r="H316" s="9"/>
      <c r="I316"/>
      <c r="J316"/>
    </row>
    <row r="317" spans="2:10" ht="22.5" customHeight="1">
      <c r="B317" s="1">
        <v>139</v>
      </c>
      <c r="C317" s="1">
        <v>7</v>
      </c>
      <c r="D317" s="14">
        <v>10</v>
      </c>
      <c r="E317" s="6">
        <v>2169</v>
      </c>
      <c r="F317" s="18"/>
      <c r="G317" s="2" t="s">
        <v>223</v>
      </c>
      <c r="H317" s="9"/>
      <c r="I317"/>
      <c r="J317"/>
    </row>
    <row r="318" spans="2:10" ht="22.5" customHeight="1">
      <c r="B318" s="1">
        <v>140</v>
      </c>
      <c r="C318" s="1">
        <v>7</v>
      </c>
      <c r="D318" s="14">
        <v>10</v>
      </c>
      <c r="E318" s="6">
        <v>1883</v>
      </c>
      <c r="F318" s="18"/>
      <c r="G318" s="2" t="s">
        <v>224</v>
      </c>
      <c r="H318" s="9"/>
      <c r="I318"/>
      <c r="J318"/>
    </row>
    <row r="319" spans="2:10" ht="15" customHeight="1">
      <c r="H319" s="9"/>
      <c r="I319"/>
      <c r="J319"/>
    </row>
    <row r="320" spans="2:10" ht="15" customHeight="1">
      <c r="I320"/>
      <c r="J320"/>
    </row>
    <row r="369" spans="7:9" ht="24.95" customHeight="1">
      <c r="G369" s="9"/>
      <c r="H369" s="9"/>
      <c r="I369" s="9"/>
    </row>
    <row r="371" spans="7:9" ht="24.95" customHeight="1">
      <c r="G371" s="9"/>
    </row>
    <row r="374" spans="7:9" ht="24.95" customHeight="1">
      <c r="G374" s="9"/>
      <c r="H374" s="9"/>
      <c r="I374" s="9"/>
    </row>
    <row r="378" spans="7:9" ht="24.95" customHeight="1">
      <c r="G378" s="9"/>
      <c r="H378" s="9"/>
      <c r="I378" s="9"/>
    </row>
    <row r="1000" spans="648:648" ht="15">
      <c r="XX1000" s="110">
        <v>125713</v>
      </c>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10C357C0-F454-4AF2-A6CF-213BF72139C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xm:sqref>
        </x14:conditionalFormatting>
        <x14:conditionalFormatting xmlns:xm="http://schemas.microsoft.com/office/excel/2006/main">
          <x14:cfRule type="iconSet" priority="4" id="{1F2D9EBE-EF5B-4F33-8E66-0803537FD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3" id="{3647F78E-2185-4C1E-9C32-6F48E6210E7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F89 F91:F110</xm:sqref>
        </x14:conditionalFormatting>
        <x14:conditionalFormatting xmlns:xm="http://schemas.microsoft.com/office/excel/2006/main">
          <x14:cfRule type="iconSet" priority="2" id="{792007E0-2A68-4FC1-A329-6DF852ED0E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F170 F172:F191</xm:sqref>
        </x14:conditionalFormatting>
        <x14:conditionalFormatting xmlns:xm="http://schemas.microsoft.com/office/excel/2006/main">
          <x14:cfRule type="iconSet" priority="5" id="{042B17BB-2E22-4BCD-92FE-5D8F76E967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F297 F213 F130 F31:F33 F52 F54:F73 F299:F318 F132:F151 F215:F234 F35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44F4FBA5-DA3B-4AEC-8AB9-69DC1456E55C}">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5</vt:i4>
      </vt:variant>
      <vt:variant>
        <vt:lpstr>Nazwane zakresy</vt:lpstr>
      </vt:variant>
      <vt:variant>
        <vt:i4>2</vt:i4>
      </vt:variant>
    </vt:vector>
  </HeadingPairs>
  <TitlesOfParts>
    <vt:vector size="7" baseType="lpstr">
      <vt:lpstr>Cover</vt:lpstr>
      <vt:lpstr>Case</vt:lpstr>
      <vt:lpstr>Scarves</vt:lpstr>
      <vt:lpstr>Graded Answers</vt:lpstr>
      <vt:lpstr>Answers</vt:lpstr>
      <vt:lpstr>startX</vt:lpstr>
      <vt:lpstr>startY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FMWC;Benjamin Weber</dc:creator>
  <cp:keywords/>
  <dc:description/>
  <cp:lastModifiedBy>Kopczyński, Maciej (ext)</cp:lastModifiedBy>
  <cp:revision/>
  <dcterms:created xsi:type="dcterms:W3CDTF">2024-08-09T18:48:43Z</dcterms:created>
  <dcterms:modified xsi:type="dcterms:W3CDTF">2025-06-23T08:16:58Z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2025-06-23T07:55:37Z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c50c690e-31a0-49fd-8c26-a4c49763e79d</vt:lpwstr>
  </property>
  <property fmtid="{D5CDD505-2E9C-101B-9397-08002B2CF9AE}" pid="8" name="MSIP_Label_ff6dbec8-95a8-4638-9f5f-bd076536645c_ContentBits">
    <vt:lpwstr>0</vt:lpwstr>
  </property>
</Properties>
</file>