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10"/>
  <workbookPr codeName="Ten_skoroszyt" defaultThemeVersion="166925"/>
  <mc:AlternateContent xmlns:mc="http://schemas.openxmlformats.org/markup-compatibility/2006">
    <mc:Choice Requires="x15">
      <x15ac:absPath xmlns:x15ac="http://schemas.microsoft.com/office/spreadsheetml/2010/11/ac" url="https://d.docs.live.net/29f448ec057303af/Pulpit/MECC/2024 Autumn Season/Excel Esports Battle/"/>
    </mc:Choice>
  </mc:AlternateContent>
  <xr:revisionPtr revIDLastSave="108" documentId="13_ncr:1_{60607E89-1B1C-4896-930E-E1DCAC117C7F}" xr6:coauthVersionLast="47" xr6:coauthVersionMax="47" xr10:uidLastSave="{3AE8A112-BAB4-428C-A5A2-A552029ADD08}"/>
  <bookViews>
    <workbookView xWindow="-105" yWindow="0" windowWidth="26010" windowHeight="20985" xr2:uid="{E63FEAF0-1E5E-4907-9FA7-7687370CAB07}"/>
  </bookViews>
  <sheets>
    <sheet name="Case" sheetId="23" r:id="rId1"/>
    <sheet name="Cities" sheetId="26" r:id="rId2"/>
    <sheet name="Map of ExcelState" sheetId="30" r:id="rId3"/>
    <sheet name="Graded Answers" sheetId="31" r:id="rId4"/>
  </sheets>
  <definedNames>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2</definedName>
    <definedName name="_AtRisk_SimSetting_MultipleCPUManualCount" hidden="1">2</definedName>
    <definedName name="_AtRisk_SimSetting_MultipleCPUMode" hidden="1">2</definedName>
    <definedName name="_AtRisk_SimSetting_MultipleCPUModeV8" hidden="1">2</definedName>
    <definedName name="_AtRisk_SimSetting_RandomNumberGenerator" hidden="1">0</definedName>
    <definedName name="_AtRisk_SimSetting_ShowSimulationProgressWindow" hidden="1">TRUE</definedName>
    <definedName name="_AtRisk_SimSetting_SimName001" hidden="1">"Scen 1(Base=123.42, S0=126.12, V=31.97%)"</definedName>
    <definedName name="_AtRisk_SimSetting_SimName002" hidden="1">"Scen 2(Base=123.42, S0=130, V=31.97%)"</definedName>
    <definedName name="_AtRisk_SimSetting_SimName003" hidden="1">"Scen 3(Base=123.42, S0=132, V=31.97%)"</definedName>
    <definedName name="_AtRisk_SimSetting_SimName004" hidden="1">"Scen 4(Base=1, S0=1, V=31.97%)"</definedName>
    <definedName name="_AtRisk_SimSetting_SimNameCount" hidden="1">4</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1</definedName>
    <definedName name="_AtRisk_SimSetting_StdRecalcWithoutRiskStatic" hidden="1">0</definedName>
    <definedName name="_AtRisk_SimSetting_StdRecalcWithoutRiskStaticPercentile" hidden="1">0.5</definedName>
    <definedName name="_xlnm._FilterDatabase" localSheetId="1" hidden="1">Cities!$A$2:$H$422</definedName>
    <definedName name="IQ_DNTM" hidden="1">700000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MTD" hidden="1">800000</definedName>
    <definedName name="IQ_NAMES_REVISION_DATE_" hidden="1">44091.7196296296</definedName>
    <definedName name="IQ_QTD" hidden="1">750000</definedName>
    <definedName name="IQ_TODAY" hidden="1">0</definedName>
    <definedName name="IQ_YTDMONTH" hidden="1">130000</definedName>
    <definedName name="IQB_BOOKMARK_COUNT" hidden="1">0</definedName>
    <definedName name="mapa">'Map of ExcelState'!$C$3:$AZ$52</definedName>
    <definedName name="mapa2">'Map of ExcelState'!$A$1:$BD$58</definedName>
    <definedName name="Pal_Workbook_GUID" hidden="1">"KHB4MCAJCJC3RUEFU5N2FB3U"</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MinimizeOnStart" hidden="1">FALSE</definedName>
    <definedName name="RiskMonitorConvergence" hidden="1">FALSE</definedName>
    <definedName name="RiskMultipleCPUSupportEnabled" hidden="1">FALSE</definedName>
    <definedName name="RiskNumIterations" hidden="1">100000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TRUE</definedName>
    <definedName name="RiskUseMultipleCPUs" hidden="1">FALSE</definedName>
    <definedName name="solver_eng" localSheetId="0" hidden="1">1</definedName>
    <definedName name="solver_neg" localSheetId="0" hidden="1">1</definedName>
    <definedName name="solver_num" localSheetId="0" hidden="1">0</definedName>
    <definedName name="solver_opt" localSheetId="0" hidden="1">Case!$K$7</definedName>
    <definedName name="solver_typ" localSheetId="0" hidden="1">1</definedName>
    <definedName name="solver_val" localSheetId="0" hidden="1">0</definedName>
    <definedName name="solver_ver" localSheetId="0" hidden="1">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300" i="23" l="1" a="1"/>
  <c r="E300" i="23" s="1"/>
  <c r="I165" i="23" a="1"/>
  <c r="I165" i="23" s="1"/>
  <c r="C4" i="31"/>
  <c r="C5" i="31"/>
  <c r="C6" i="31"/>
  <c r="C7" i="31"/>
  <c r="C3" i="31"/>
  <c r="C8" i="31"/>
  <c r="E210" i="23"/>
  <c r="E211" i="23"/>
  <c r="E253" i="23" a="1"/>
  <c r="E253" i="23" s="1"/>
  <c r="E254" i="23" a="1"/>
  <c r="E254" i="23" s="1"/>
  <c r="E255" i="23" a="1"/>
  <c r="E255" i="23" s="1"/>
  <c r="E256" i="23" a="1"/>
  <c r="E256" i="23" s="1"/>
  <c r="E257" i="23" a="1"/>
  <c r="E257" i="23" s="1"/>
  <c r="E258" i="23" a="1"/>
  <c r="E258" i="23" s="1"/>
  <c r="E259" i="23" a="1"/>
  <c r="E259" i="23" s="1"/>
  <c r="E260" i="23" a="1"/>
  <c r="E260" i="23" s="1"/>
  <c r="E261" i="23" a="1"/>
  <c r="E261" i="23" s="1"/>
  <c r="E262" i="23" a="1"/>
  <c r="E262" i="23" s="1"/>
  <c r="E263" i="23" a="1"/>
  <c r="E263" i="23" s="1"/>
  <c r="E264" i="23" a="1"/>
  <c r="E264" i="23" s="1"/>
  <c r="E265" i="23" a="1"/>
  <c r="E265" i="23" s="1"/>
  <c r="E266" i="23" a="1"/>
  <c r="E266" i="23" s="1"/>
  <c r="E267" i="23" a="1"/>
  <c r="E267" i="23" s="1"/>
  <c r="E268" i="23" a="1"/>
  <c r="E268" i="23" s="1"/>
  <c r="E269" i="23" a="1"/>
  <c r="E269" i="23" s="1"/>
  <c r="E270" i="23" a="1"/>
  <c r="E270" i="23" s="1"/>
  <c r="E271" i="23" a="1"/>
  <c r="E271" i="23" s="1"/>
  <c r="E123" i="23" a="1"/>
  <c r="E123" i="23" s="1"/>
  <c r="E56" i="23" a="1"/>
  <c r="E56" i="23" s="1"/>
  <c r="E36" i="23" a="1"/>
  <c r="E36" i="23" s="1"/>
  <c r="E37" i="23"/>
  <c r="E38" i="23" a="1"/>
  <c r="E38" i="23" s="1"/>
  <c r="E39" i="23"/>
  <c r="E35" i="23"/>
  <c r="D320" i="23"/>
  <c r="D272" i="23"/>
  <c r="D230" i="23"/>
  <c r="D185" i="23"/>
  <c r="D143" i="23"/>
  <c r="D103" i="23"/>
  <c r="D66" i="23"/>
  <c r="D40" i="23"/>
  <c r="E83" i="23" a="1"/>
  <c r="E83" i="23" s="1"/>
  <c r="C18" i="31" s="1"/>
  <c r="BH41" i="30" a="1"/>
  <c r="BH41" i="30" s="1"/>
  <c r="BN19" i="30"/>
  <c r="BN3" i="30"/>
  <c r="BH3" i="30" a="1"/>
  <c r="BH3" i="30" s="1"/>
  <c r="BF3" i="30" a="1"/>
  <c r="BF3" i="30" s="1"/>
  <c r="CA3" i="30" a="1"/>
  <c r="CA3" i="30" s="1"/>
  <c r="CA11" i="30" s="1"/>
  <c r="E84" i="23" a="1"/>
  <c r="E84" i="23" s="1"/>
  <c r="C19" i="31" s="1"/>
  <c r="E85" i="23" a="1"/>
  <c r="E85" i="23" s="1"/>
  <c r="C20" i="31" s="1"/>
  <c r="E86" i="23" a="1"/>
  <c r="E86" i="23" s="1"/>
  <c r="C21" i="31" s="1"/>
  <c r="E87" i="23" a="1"/>
  <c r="E87" i="23" s="1"/>
  <c r="C22" i="31" s="1"/>
  <c r="E88" i="23" a="1"/>
  <c r="E88" i="23" s="1"/>
  <c r="C23" i="31" s="1"/>
  <c r="E89" i="23" a="1"/>
  <c r="E89" i="23" s="1"/>
  <c r="C24" i="31" s="1"/>
  <c r="E90" i="23" a="1"/>
  <c r="E90" i="23" s="1"/>
  <c r="C25" i="31" s="1"/>
  <c r="E91" i="23" a="1"/>
  <c r="E91" i="23" s="1"/>
  <c r="C26" i="31" s="1"/>
  <c r="E92" i="23" a="1"/>
  <c r="E92" i="23" s="1"/>
  <c r="C27" i="31" s="1"/>
  <c r="E93" i="23" a="1"/>
  <c r="E93" i="23" s="1"/>
  <c r="C28" i="31" s="1"/>
  <c r="E94" i="23" a="1"/>
  <c r="E94" i="23" s="1"/>
  <c r="C29" i="31" s="1"/>
  <c r="E95" i="23" a="1"/>
  <c r="E95" i="23" s="1"/>
  <c r="C30" i="31" s="1"/>
  <c r="E96" i="23" a="1"/>
  <c r="E96" i="23" s="1"/>
  <c r="C31" i="31" s="1"/>
  <c r="E97" i="23" a="1"/>
  <c r="E97" i="23" s="1"/>
  <c r="C32" i="31" s="1"/>
  <c r="E98" i="23" a="1"/>
  <c r="E98" i="23" s="1"/>
  <c r="C33" i="31" s="1"/>
  <c r="E99" i="23" a="1"/>
  <c r="E99" i="23" s="1"/>
  <c r="C34" i="31" s="1"/>
  <c r="E100" i="23" a="1"/>
  <c r="E100" i="23" s="1"/>
  <c r="C35" i="31" s="1"/>
  <c r="E101" i="23" a="1"/>
  <c r="E101" i="23" s="1"/>
  <c r="C36" i="31" s="1"/>
  <c r="E102" i="23" a="1"/>
  <c r="E102" i="23" s="1"/>
  <c r="C37" i="31" s="1"/>
  <c r="E301" i="23" a="1"/>
  <c r="E301" i="23" s="1"/>
  <c r="C119" i="31" s="1"/>
  <c r="J301" i="23" a="1"/>
  <c r="J301" i="23"/>
  <c r="K301" i="23" a="1"/>
  <c r="K301" i="23"/>
  <c r="J302" i="23" a="1"/>
  <c r="J302" i="23"/>
  <c r="K302" i="23" a="1"/>
  <c r="K302" i="23" s="1"/>
  <c r="E302" i="23" s="1" a="1"/>
  <c r="E302" i="23" s="1"/>
  <c r="C120" i="31" s="1"/>
  <c r="J303" i="23" a="1"/>
  <c r="J303" i="23" s="1"/>
  <c r="E303" i="23" s="1" a="1"/>
  <c r="E303" i="23" s="1"/>
  <c r="C121" i="31" s="1"/>
  <c r="K303" i="23" a="1"/>
  <c r="K303" i="23" s="1"/>
  <c r="J304" i="23" a="1"/>
  <c r="J304" i="23" s="1"/>
  <c r="E304" i="23" s="1" a="1"/>
  <c r="E304" i="23" s="1"/>
  <c r="C122" i="31" s="1"/>
  <c r="K304" i="23" a="1"/>
  <c r="K304" i="23" s="1"/>
  <c r="J305" i="23" a="1"/>
  <c r="J305" i="23" s="1"/>
  <c r="K305" i="23" a="1"/>
  <c r="K305" i="23" s="1"/>
  <c r="J306" i="23" a="1"/>
  <c r="J306" i="23" s="1"/>
  <c r="K306" i="23" a="1"/>
  <c r="K306" i="23" s="1"/>
  <c r="J307" i="23" a="1"/>
  <c r="J307" i="23" s="1"/>
  <c r="K307" i="23" a="1"/>
  <c r="K307" i="23" s="1"/>
  <c r="J308" i="23" a="1"/>
  <c r="J308" i="23" s="1"/>
  <c r="E308" i="23" s="1" a="1"/>
  <c r="E308" i="23" s="1"/>
  <c r="C126" i="31" s="1"/>
  <c r="K308" i="23" a="1"/>
  <c r="K308" i="23" s="1"/>
  <c r="J309" i="23" a="1"/>
  <c r="J309" i="23" s="1"/>
  <c r="E309" i="23" s="1" a="1"/>
  <c r="E309" i="23" s="1"/>
  <c r="C127" i="31" s="1"/>
  <c r="K309" i="23" a="1"/>
  <c r="K309" i="23" s="1"/>
  <c r="J310" i="23" a="1"/>
  <c r="J310" i="23" s="1"/>
  <c r="E310" i="23" s="1" a="1"/>
  <c r="E310" i="23" s="1"/>
  <c r="C128" i="31" s="1"/>
  <c r="K310" i="23" a="1"/>
  <c r="K310" i="23" s="1"/>
  <c r="J311" i="23" a="1"/>
  <c r="J311" i="23" s="1"/>
  <c r="K311" i="23" a="1"/>
  <c r="K311" i="23" s="1"/>
  <c r="J312" i="23" a="1"/>
  <c r="J312" i="23" s="1"/>
  <c r="E312" i="23" s="1" a="1"/>
  <c r="E312" i="23" s="1"/>
  <c r="C130" i="31" s="1"/>
  <c r="K312" i="23" a="1"/>
  <c r="K312" i="23" s="1"/>
  <c r="J313" i="23" a="1"/>
  <c r="J313" i="23" s="1"/>
  <c r="E313" i="23" s="1" a="1"/>
  <c r="E313" i="23" s="1"/>
  <c r="C131" i="31" s="1"/>
  <c r="K313" i="23" a="1"/>
  <c r="K313" i="23" s="1"/>
  <c r="J314" i="23" a="1"/>
  <c r="J314" i="23" s="1"/>
  <c r="E314" i="23" s="1" a="1"/>
  <c r="E314" i="23" s="1"/>
  <c r="C132" i="31" s="1"/>
  <c r="K314" i="23" a="1"/>
  <c r="K314" i="23" s="1"/>
  <c r="J315" i="23" a="1"/>
  <c r="J315" i="23" s="1"/>
  <c r="E315" i="23" s="1" a="1"/>
  <c r="E315" i="23" s="1"/>
  <c r="C133" i="31" s="1"/>
  <c r="K315" i="23" a="1"/>
  <c r="K315" i="23" s="1"/>
  <c r="J316" i="23" a="1"/>
  <c r="J316" i="23" s="1"/>
  <c r="E316" i="23" s="1" a="1"/>
  <c r="E316" i="23" s="1"/>
  <c r="C134" i="31" s="1"/>
  <c r="K316" i="23" a="1"/>
  <c r="K316" i="23" s="1"/>
  <c r="J317" i="23" a="1"/>
  <c r="J317" i="23" s="1"/>
  <c r="E317" i="23" s="1" a="1"/>
  <c r="E317" i="23" s="1"/>
  <c r="C135" i="31" s="1"/>
  <c r="K317" i="23" a="1"/>
  <c r="K317" i="23" s="1"/>
  <c r="J318" i="23" a="1"/>
  <c r="J318" i="23" s="1"/>
  <c r="E318" i="23" s="1" a="1"/>
  <c r="E318" i="23" s="1"/>
  <c r="C136" i="31" s="1"/>
  <c r="K318" i="23" a="1"/>
  <c r="K318" i="23" s="1"/>
  <c r="J319" i="23" a="1"/>
  <c r="J319" i="23" s="1"/>
  <c r="E319" i="23" s="1" a="1"/>
  <c r="E319" i="23" s="1"/>
  <c r="C137" i="31" s="1"/>
  <c r="K319" i="23" a="1"/>
  <c r="K319" i="23" s="1"/>
  <c r="K300" i="23" a="1"/>
  <c r="K300" i="23" s="1"/>
  <c r="J300" i="23" a="1"/>
  <c r="J300" i="23" s="1"/>
  <c r="I253" i="23" a="1"/>
  <c r="I253" i="23" s="1"/>
  <c r="J253" i="23" a="1"/>
  <c r="J253" i="23" s="1"/>
  <c r="K253" i="23" a="1"/>
  <c r="K253" i="23" s="1"/>
  <c r="L253" i="23" a="1"/>
  <c r="L253" i="23" s="1"/>
  <c r="I254" i="23" a="1"/>
  <c r="I254" i="23" s="1"/>
  <c r="J254" i="23" a="1"/>
  <c r="J254" i="23" s="1"/>
  <c r="K254" i="23" a="1"/>
  <c r="K254" i="23" s="1"/>
  <c r="L254" i="23" a="1"/>
  <c r="L254" i="23" s="1"/>
  <c r="I255" i="23" a="1"/>
  <c r="I255" i="23" s="1"/>
  <c r="J255" i="23" a="1"/>
  <c r="J255" i="23" s="1"/>
  <c r="K255" i="23" a="1"/>
  <c r="K255" i="23" s="1"/>
  <c r="L255" i="23" a="1"/>
  <c r="L255" i="23" s="1"/>
  <c r="I256" i="23" a="1"/>
  <c r="I256" i="23" s="1"/>
  <c r="J256" i="23" a="1"/>
  <c r="J256" i="23" s="1"/>
  <c r="K256" i="23" a="1"/>
  <c r="K256" i="23" s="1"/>
  <c r="L256" i="23" a="1"/>
  <c r="L256" i="23" s="1"/>
  <c r="I257" i="23" a="1"/>
  <c r="I257" i="23" s="1"/>
  <c r="J257" i="23" a="1"/>
  <c r="J257" i="23" s="1"/>
  <c r="K257" i="23" a="1"/>
  <c r="K257" i="23" s="1"/>
  <c r="L257" i="23" a="1"/>
  <c r="L257" i="23" s="1"/>
  <c r="I258" i="23" a="1"/>
  <c r="I258" i="23" s="1"/>
  <c r="J258" i="23" a="1"/>
  <c r="J258" i="23" s="1"/>
  <c r="K258" i="23" a="1"/>
  <c r="K258" i="23" s="1"/>
  <c r="L258" i="23" a="1"/>
  <c r="L258" i="23" s="1"/>
  <c r="I259" i="23" a="1"/>
  <c r="I259" i="23" s="1"/>
  <c r="J259" i="23" a="1"/>
  <c r="J259" i="23" s="1"/>
  <c r="K259" i="23" a="1"/>
  <c r="K259" i="23" s="1"/>
  <c r="L259" i="23" a="1"/>
  <c r="L259" i="23" s="1"/>
  <c r="I260" i="23" a="1"/>
  <c r="I260" i="23" s="1"/>
  <c r="J260" i="23" a="1"/>
  <c r="J260" i="23" s="1"/>
  <c r="K260" i="23" a="1"/>
  <c r="K260" i="23" s="1"/>
  <c r="L260" i="23" a="1"/>
  <c r="L260" i="23" s="1"/>
  <c r="I261" i="23" a="1"/>
  <c r="I261" i="23" s="1"/>
  <c r="J261" i="23" a="1"/>
  <c r="J261" i="23"/>
  <c r="K261" i="23" a="1"/>
  <c r="K261" i="23"/>
  <c r="L261" i="23" a="1"/>
  <c r="L261" i="23"/>
  <c r="I262" i="23" a="1"/>
  <c r="I262" i="23"/>
  <c r="J262" i="23" a="1"/>
  <c r="J262" i="23" s="1"/>
  <c r="K262" i="23" a="1"/>
  <c r="K262" i="23" s="1"/>
  <c r="L262" i="23" a="1"/>
  <c r="L262" i="23" s="1"/>
  <c r="I263" i="23" a="1"/>
  <c r="I263" i="23" s="1"/>
  <c r="J263" i="23" a="1"/>
  <c r="J263" i="23" s="1"/>
  <c r="K263" i="23" a="1"/>
  <c r="K263" i="23" s="1"/>
  <c r="L263" i="23" a="1"/>
  <c r="L263" i="23" s="1"/>
  <c r="I264" i="23" a="1"/>
  <c r="I264" i="23" s="1"/>
  <c r="J264" i="23" a="1"/>
  <c r="J264" i="23" s="1"/>
  <c r="K264" i="23" a="1"/>
  <c r="K264" i="23" s="1"/>
  <c r="L264" i="23" a="1"/>
  <c r="L264" i="23" s="1"/>
  <c r="I265" i="23" a="1"/>
  <c r="I265" i="23" s="1"/>
  <c r="J265" i="23" a="1"/>
  <c r="J265" i="23" s="1"/>
  <c r="K265" i="23" a="1"/>
  <c r="K265" i="23" s="1"/>
  <c r="L265" i="23" a="1"/>
  <c r="L265" i="23" s="1"/>
  <c r="I266" i="23" a="1"/>
  <c r="I266" i="23" s="1"/>
  <c r="J266" i="23" a="1"/>
  <c r="J266" i="23" s="1"/>
  <c r="K266" i="23" a="1"/>
  <c r="K266" i="23" s="1"/>
  <c r="L266" i="23" a="1"/>
  <c r="L266" i="23" s="1"/>
  <c r="I267" i="23" a="1"/>
  <c r="I267" i="23" s="1"/>
  <c r="J267" i="23" a="1"/>
  <c r="J267" i="23" s="1"/>
  <c r="K267" i="23" a="1"/>
  <c r="K267" i="23" s="1"/>
  <c r="L267" i="23" a="1"/>
  <c r="L267" i="23" s="1"/>
  <c r="I268" i="23" a="1"/>
  <c r="I268" i="23" s="1"/>
  <c r="J268" i="23" a="1"/>
  <c r="J268" i="23" s="1"/>
  <c r="K268" i="23" a="1"/>
  <c r="K268" i="23" s="1"/>
  <c r="L268" i="23" a="1"/>
  <c r="L268" i="23" s="1"/>
  <c r="I269" i="23" a="1"/>
  <c r="I269" i="23" s="1"/>
  <c r="J269" i="23" a="1"/>
  <c r="J269" i="23" s="1"/>
  <c r="K269" i="23" a="1"/>
  <c r="K269" i="23" s="1"/>
  <c r="L269" i="23" a="1"/>
  <c r="L269" i="23" s="1"/>
  <c r="I270" i="23" a="1"/>
  <c r="I270" i="23" s="1"/>
  <c r="J270" i="23" a="1"/>
  <c r="J270" i="23" s="1"/>
  <c r="K270" i="23" a="1"/>
  <c r="K270" i="23" s="1"/>
  <c r="L270" i="23" a="1"/>
  <c r="L270" i="23" s="1"/>
  <c r="I271" i="23" a="1"/>
  <c r="I271" i="23" s="1"/>
  <c r="J271" i="23" a="1"/>
  <c r="J271" i="23" s="1"/>
  <c r="K271" i="23" a="1"/>
  <c r="K271" i="23" s="1"/>
  <c r="L271" i="23" a="1"/>
  <c r="L271" i="23" s="1"/>
  <c r="L252" i="23" a="1"/>
  <c r="L252" i="23" s="1"/>
  <c r="K252" i="23" a="1"/>
  <c r="K252" i="23" s="1"/>
  <c r="I252" i="23" a="1"/>
  <c r="I252" i="23" s="1"/>
  <c r="J252" i="23" a="1"/>
  <c r="J252" i="23" s="1"/>
  <c r="K211" i="23" a="1"/>
  <c r="K211" i="23" s="1"/>
  <c r="L211" i="23" a="1"/>
  <c r="L211" i="23" s="1"/>
  <c r="M211" i="23" a="1"/>
  <c r="M211" i="23" s="1"/>
  <c r="N211" i="23" a="1"/>
  <c r="N211" i="23" s="1"/>
  <c r="K212" i="23" a="1"/>
  <c r="K212" i="23" s="1"/>
  <c r="L212" i="23" a="1"/>
  <c r="L212" i="23" s="1"/>
  <c r="M212" i="23" a="1"/>
  <c r="M212" i="23" s="1"/>
  <c r="N212" i="23" a="1"/>
  <c r="N212" i="23" s="1"/>
  <c r="K213" i="23" a="1"/>
  <c r="K213" i="23" s="1"/>
  <c r="L213" i="23" a="1"/>
  <c r="L213" i="23" s="1"/>
  <c r="M213" i="23" a="1"/>
  <c r="M213" i="23" s="1"/>
  <c r="N213" i="23" a="1"/>
  <c r="N213" i="23" s="1"/>
  <c r="K214" i="23" a="1"/>
  <c r="K214" i="23" s="1"/>
  <c r="L214" i="23" a="1"/>
  <c r="L214" i="23" s="1"/>
  <c r="M214" i="23" a="1"/>
  <c r="M214" i="23" s="1"/>
  <c r="N214" i="23" a="1"/>
  <c r="N214" i="23" s="1"/>
  <c r="K215" i="23" a="1"/>
  <c r="K215" i="23" s="1"/>
  <c r="L215" i="23" a="1"/>
  <c r="L215" i="23" s="1"/>
  <c r="M215" i="23" a="1"/>
  <c r="M215" i="23" s="1"/>
  <c r="N215" i="23" a="1"/>
  <c r="N215" i="23" s="1"/>
  <c r="K216" i="23" a="1"/>
  <c r="K216" i="23" s="1"/>
  <c r="L216" i="23" a="1"/>
  <c r="L216" i="23" s="1"/>
  <c r="M216" i="23" a="1"/>
  <c r="M216" i="23" s="1"/>
  <c r="N216" i="23" a="1"/>
  <c r="N216" i="23" s="1"/>
  <c r="K217" i="23" a="1"/>
  <c r="K217" i="23" s="1"/>
  <c r="L217" i="23" a="1"/>
  <c r="L217" i="23" s="1"/>
  <c r="M217" i="23" a="1"/>
  <c r="M217" i="23" s="1"/>
  <c r="N217" i="23" a="1"/>
  <c r="N217" i="23" s="1"/>
  <c r="K218" i="23" a="1"/>
  <c r="K218" i="23" s="1"/>
  <c r="L218" i="23" a="1"/>
  <c r="L218" i="23" s="1"/>
  <c r="M218" i="23" a="1"/>
  <c r="M218" i="23" s="1"/>
  <c r="N218" i="23" a="1"/>
  <c r="N218" i="23" s="1"/>
  <c r="K219" i="23" a="1"/>
  <c r="K219" i="23" s="1"/>
  <c r="L219" i="23" a="1"/>
  <c r="L219" i="23" s="1"/>
  <c r="M219" i="23" a="1"/>
  <c r="M219" i="23" s="1"/>
  <c r="N219" i="23" a="1"/>
  <c r="N219" i="23" s="1"/>
  <c r="K220" i="23" a="1"/>
  <c r="K220" i="23" s="1"/>
  <c r="L220" i="23" a="1"/>
  <c r="L220" i="23" s="1"/>
  <c r="M220" i="23" a="1"/>
  <c r="M220" i="23" s="1"/>
  <c r="N220" i="23" a="1"/>
  <c r="N220" i="23" s="1"/>
  <c r="K221" i="23" a="1"/>
  <c r="K221" i="23" s="1"/>
  <c r="L221" i="23" a="1"/>
  <c r="L221" i="23" s="1"/>
  <c r="M221" i="23" a="1"/>
  <c r="M221" i="23" s="1"/>
  <c r="N221" i="23" a="1"/>
  <c r="N221" i="23" s="1"/>
  <c r="K222" i="23" a="1"/>
  <c r="K222" i="23" s="1"/>
  <c r="L222" i="23" a="1"/>
  <c r="L222" i="23" s="1"/>
  <c r="M222" i="23" a="1"/>
  <c r="M222" i="23" s="1"/>
  <c r="N222" i="23" a="1"/>
  <c r="N222" i="23" s="1"/>
  <c r="K223" i="23" a="1"/>
  <c r="K223" i="23" s="1"/>
  <c r="L223" i="23" a="1"/>
  <c r="L223" i="23" s="1"/>
  <c r="M223" i="23" a="1"/>
  <c r="M223" i="23" s="1"/>
  <c r="N223" i="23" a="1"/>
  <c r="N223" i="23" s="1"/>
  <c r="K224" i="23" a="1"/>
  <c r="K224" i="23" s="1"/>
  <c r="L224" i="23" a="1"/>
  <c r="L224" i="23" s="1"/>
  <c r="M224" i="23" a="1"/>
  <c r="M224" i="23" s="1"/>
  <c r="N224" i="23" a="1"/>
  <c r="N224" i="23" s="1"/>
  <c r="K225" i="23" a="1"/>
  <c r="K225" i="23" s="1"/>
  <c r="L225" i="23" a="1"/>
  <c r="L225" i="23" s="1"/>
  <c r="M225" i="23" a="1"/>
  <c r="M225" i="23" s="1"/>
  <c r="N225" i="23" a="1"/>
  <c r="N225" i="23" s="1"/>
  <c r="K226" i="23" a="1"/>
  <c r="K226" i="23" s="1"/>
  <c r="L226" i="23" a="1"/>
  <c r="L226" i="23" s="1"/>
  <c r="M226" i="23" a="1"/>
  <c r="M226" i="23" s="1"/>
  <c r="N226" i="23" a="1"/>
  <c r="N226" i="23" s="1"/>
  <c r="K227" i="23" a="1"/>
  <c r="K227" i="23" s="1"/>
  <c r="L227" i="23" a="1"/>
  <c r="L227" i="23" s="1"/>
  <c r="M227" i="23" a="1"/>
  <c r="M227" i="23" s="1"/>
  <c r="N227" i="23" a="1"/>
  <c r="N227" i="23" s="1"/>
  <c r="K228" i="23" a="1"/>
  <c r="K228" i="23" s="1"/>
  <c r="L228" i="23" a="1"/>
  <c r="L228" i="23" s="1"/>
  <c r="M228" i="23" a="1"/>
  <c r="M228" i="23" s="1"/>
  <c r="N228" i="23" a="1"/>
  <c r="N228" i="23" s="1"/>
  <c r="K229" i="23" a="1"/>
  <c r="K229" i="23" s="1"/>
  <c r="L229" i="23" a="1"/>
  <c r="L229" i="23" s="1"/>
  <c r="M229" i="23" a="1"/>
  <c r="M229" i="23" s="1"/>
  <c r="N229" i="23" a="1"/>
  <c r="N229" i="23" s="1"/>
  <c r="N210" i="23" a="1"/>
  <c r="N210" i="23" s="1"/>
  <c r="M210" i="23" a="1"/>
  <c r="M210" i="23" s="1"/>
  <c r="L210" i="23" a="1"/>
  <c r="L210" i="23" s="1"/>
  <c r="K210" i="23" a="1"/>
  <c r="K210" i="23" s="1"/>
  <c r="K78" i="26"/>
  <c r="K79" i="26"/>
  <c r="K80" i="26"/>
  <c r="K81" i="26"/>
  <c r="K82" i="26"/>
  <c r="K83" i="26"/>
  <c r="K84" i="26"/>
  <c r="K85" i="26"/>
  <c r="K86" i="26"/>
  <c r="K87" i="26"/>
  <c r="K88" i="26"/>
  <c r="K89" i="26"/>
  <c r="K90" i="26"/>
  <c r="I166" i="23" a="1"/>
  <c r="I166" i="23" s="1"/>
  <c r="I167" i="23" a="1"/>
  <c r="I167" i="23" s="1"/>
  <c r="I168" i="23" a="1"/>
  <c r="I168" i="23" s="1"/>
  <c r="I169" i="23" a="1"/>
  <c r="I169" i="23" s="1"/>
  <c r="I170" i="23" a="1"/>
  <c r="I170" i="23" s="1"/>
  <c r="I171" i="23" a="1"/>
  <c r="I171" i="23" s="1"/>
  <c r="I172" i="23" a="1"/>
  <c r="I172" i="23" s="1"/>
  <c r="I173" i="23" a="1"/>
  <c r="I173" i="23" s="1"/>
  <c r="I174" i="23" a="1"/>
  <c r="I174" i="23" s="1"/>
  <c r="I175" i="23" a="1"/>
  <c r="I175" i="23" s="1"/>
  <c r="I176" i="23" a="1"/>
  <c r="I176" i="23" s="1"/>
  <c r="I177" i="23" a="1"/>
  <c r="I177" i="23" s="1"/>
  <c r="I178" i="23" a="1"/>
  <c r="I178" i="23" s="1"/>
  <c r="I179" i="23" a="1"/>
  <c r="I179" i="23" s="1"/>
  <c r="I180" i="23" a="1"/>
  <c r="I180" i="23" s="1"/>
  <c r="I181" i="23" a="1"/>
  <c r="I181" i="23" s="1"/>
  <c r="I182" i="23" a="1"/>
  <c r="I182" i="23" s="1"/>
  <c r="I183" i="23" a="1"/>
  <c r="I183" i="23" s="1"/>
  <c r="I184" i="23" a="1"/>
  <c r="I184" i="23" s="1"/>
  <c r="J166" i="23" a="1"/>
  <c r="J166" i="23" s="1"/>
  <c r="J167" i="23" a="1"/>
  <c r="J167" i="23" s="1"/>
  <c r="J168" i="23" a="1"/>
  <c r="J168" i="23" s="1"/>
  <c r="J169" i="23" a="1"/>
  <c r="J169" i="23" s="1"/>
  <c r="J170" i="23" a="1"/>
  <c r="J170" i="23" s="1"/>
  <c r="J171" i="23" a="1"/>
  <c r="J171" i="23" s="1"/>
  <c r="J172" i="23" a="1"/>
  <c r="J172" i="23" s="1"/>
  <c r="J173" i="23" a="1"/>
  <c r="J173" i="23" s="1"/>
  <c r="J174" i="23" a="1"/>
  <c r="J174" i="23" s="1"/>
  <c r="J175" i="23" a="1"/>
  <c r="J175" i="23" s="1"/>
  <c r="J176" i="23" a="1"/>
  <c r="J176" i="23" s="1"/>
  <c r="J177" i="23" a="1"/>
  <c r="J177" i="23" s="1"/>
  <c r="J178" i="23" a="1"/>
  <c r="J178" i="23" s="1"/>
  <c r="J179" i="23" a="1"/>
  <c r="J179" i="23" s="1"/>
  <c r="J180" i="23" a="1"/>
  <c r="J180" i="23" s="1"/>
  <c r="J181" i="23" a="1"/>
  <c r="J181" i="23" s="1"/>
  <c r="J182" i="23" a="1"/>
  <c r="J182" i="23" s="1"/>
  <c r="J183" i="23" a="1"/>
  <c r="J183" i="23" s="1"/>
  <c r="J184" i="23" a="1"/>
  <c r="J184" i="23" s="1"/>
  <c r="J165" i="23" a="1"/>
  <c r="J165" i="23" s="1"/>
  <c r="BZ9" i="30"/>
  <c r="BZ8" i="30"/>
  <c r="BZ7" i="30"/>
  <c r="BZ6" i="30"/>
  <c r="BZ5" i="30"/>
  <c r="BZ4" i="30"/>
  <c r="BZ3" i="30"/>
  <c r="BH53" i="30" a="1"/>
  <c r="BH53" i="30" s="1"/>
  <c r="BN53" i="30" s="1"/>
  <c r="L298" i="23" l="1" a="1"/>
  <c r="L298" i="23" s="1"/>
  <c r="E311" i="23" a="1"/>
  <c r="E311" i="23" s="1"/>
  <c r="C129" i="31" s="1"/>
  <c r="E305" i="23" a="1"/>
  <c r="E305" i="23" s="1"/>
  <c r="C123" i="31" s="1"/>
  <c r="E306" i="23" a="1"/>
  <c r="E306" i="23" s="1"/>
  <c r="C124" i="31" s="1"/>
  <c r="E307" i="23" a="1"/>
  <c r="E307" i="23" s="1"/>
  <c r="C125" i="31" s="1"/>
  <c r="L317" i="23" a="1"/>
  <c r="L317" i="23" s="1"/>
  <c r="L332" i="23" s="1" a="1"/>
  <c r="L332" i="23" s="1"/>
  <c r="C111" i="31"/>
  <c r="C101" i="31"/>
  <c r="C102" i="31"/>
  <c r="C103" i="31"/>
  <c r="C104" i="31"/>
  <c r="K168" i="23"/>
  <c r="C105" i="31"/>
  <c r="C106" i="31"/>
  <c r="C107" i="31"/>
  <c r="C108" i="31"/>
  <c r="C109" i="31"/>
  <c r="C110" i="31"/>
  <c r="C112" i="31"/>
  <c r="C113" i="31"/>
  <c r="C114" i="31"/>
  <c r="C115" i="31"/>
  <c r="C116" i="31"/>
  <c r="C117" i="31"/>
  <c r="E252" i="23" a="1"/>
  <c r="E252" i="23" s="1"/>
  <c r="O210" i="23"/>
  <c r="C78" i="31" s="1"/>
  <c r="O220" i="23"/>
  <c r="E220" i="23" s="1"/>
  <c r="C88" i="31" s="1"/>
  <c r="O223" i="23"/>
  <c r="E223" i="23" s="1"/>
  <c r="C91" i="31" s="1"/>
  <c r="O225" i="23"/>
  <c r="E225" i="23" s="1"/>
  <c r="C93" i="31" s="1"/>
  <c r="O217" i="23"/>
  <c r="E217" i="23" s="1"/>
  <c r="C85" i="31" s="1"/>
  <c r="O212" i="23"/>
  <c r="E212" i="23" s="1"/>
  <c r="C80" i="31" s="1"/>
  <c r="O229" i="23"/>
  <c r="E229" i="23" s="1"/>
  <c r="C97" i="31" s="1"/>
  <c r="O211" i="23"/>
  <c r="C79" i="31" s="1"/>
  <c r="O218" i="23"/>
  <c r="E218" i="23" s="1"/>
  <c r="C86" i="31" s="1"/>
  <c r="O226" i="23"/>
  <c r="E226" i="23" s="1"/>
  <c r="C94" i="31" s="1"/>
  <c r="O227" i="23"/>
  <c r="E227" i="23" s="1"/>
  <c r="C95" i="31" s="1"/>
  <c r="O228" i="23"/>
  <c r="E228" i="23" s="1"/>
  <c r="C96" i="31" s="1"/>
  <c r="O213" i="23"/>
  <c r="E213" i="23" s="1"/>
  <c r="C81" i="31" s="1"/>
  <c r="O214" i="23"/>
  <c r="E214" i="23" s="1"/>
  <c r="C82" i="31" s="1"/>
  <c r="O215" i="23"/>
  <c r="E215" i="23" s="1"/>
  <c r="C83" i="31" s="1"/>
  <c r="O216" i="23"/>
  <c r="E216" i="23" s="1"/>
  <c r="C84" i="31" s="1"/>
  <c r="O219" i="23"/>
  <c r="E219" i="23" s="1"/>
  <c r="C87" i="31" s="1"/>
  <c r="O222" i="23"/>
  <c r="E222" i="23" s="1"/>
  <c r="C90" i="31" s="1"/>
  <c r="O221" i="23"/>
  <c r="E221" i="23" s="1"/>
  <c r="C89" i="31" s="1"/>
  <c r="O224" i="23"/>
  <c r="E224" i="23" s="1"/>
  <c r="C92" i="31" s="1"/>
  <c r="K177" i="23"/>
  <c r="K176" i="23"/>
  <c r="K165" i="23"/>
  <c r="C17" i="31"/>
  <c r="C16" i="31"/>
  <c r="C15" i="31"/>
  <c r="C14" i="31"/>
  <c r="C13" i="31"/>
  <c r="C12" i="31"/>
  <c r="C11" i="31"/>
  <c r="C10" i="31"/>
  <c r="C9" i="31"/>
  <c r="K166" i="23"/>
  <c r="K167" i="23"/>
  <c r="K169" i="23"/>
  <c r="K170" i="23"/>
  <c r="K171" i="23"/>
  <c r="K172" i="23"/>
  <c r="K173" i="23"/>
  <c r="K174" i="23"/>
  <c r="K175" i="23"/>
  <c r="K178" i="23"/>
  <c r="K179" i="23"/>
  <c r="K180" i="23"/>
  <c r="K181" i="23"/>
  <c r="K182" i="23"/>
  <c r="K183" i="23"/>
  <c r="K184" i="23"/>
  <c r="C38" i="31"/>
  <c r="C57" i="31"/>
  <c r="C56" i="31"/>
  <c r="C55" i="31"/>
  <c r="C54" i="31"/>
  <c r="C53" i="31"/>
  <c r="C52" i="31"/>
  <c r="C51" i="31"/>
  <c r="C50" i="31"/>
  <c r="C49" i="31"/>
  <c r="C48" i="31"/>
  <c r="C47" i="31"/>
  <c r="C46" i="31"/>
  <c r="C45" i="31"/>
  <c r="C44" i="31"/>
  <c r="C43" i="31"/>
  <c r="C42" i="31"/>
  <c r="C41" i="31"/>
  <c r="C40" i="31"/>
  <c r="C39" i="31"/>
  <c r="BH4" i="30" a="1"/>
  <c r="BH4" i="30" s="1"/>
  <c r="BN4" i="30" s="1"/>
  <c r="BH5" i="30" a="1"/>
  <c r="BH5" i="30" s="1"/>
  <c r="BN5" i="30" s="1"/>
  <c r="BH6" i="30" a="1"/>
  <c r="BH6" i="30" s="1"/>
  <c r="BN6" i="30" s="1"/>
  <c r="BH7" i="30" a="1"/>
  <c r="BH7" i="30" s="1"/>
  <c r="BN7" i="30" s="1"/>
  <c r="BH8" i="30" a="1"/>
  <c r="BH8" i="30" s="1"/>
  <c r="BN8" i="30" s="1"/>
  <c r="BH9" i="30" a="1"/>
  <c r="BH9" i="30" s="1"/>
  <c r="BN9" i="30" s="1"/>
  <c r="BH10" i="30" a="1"/>
  <c r="BH10" i="30" s="1"/>
  <c r="BN10" i="30" s="1"/>
  <c r="BH11" i="30" a="1"/>
  <c r="BH11" i="30" s="1"/>
  <c r="BN11" i="30" s="1"/>
  <c r="BH12" i="30" a="1"/>
  <c r="BH12" i="30" s="1"/>
  <c r="BN12" i="30" s="1"/>
  <c r="BH13" i="30" a="1"/>
  <c r="BH13" i="30" s="1"/>
  <c r="BN13" i="30" s="1"/>
  <c r="BH14" i="30" a="1"/>
  <c r="BH14" i="30" s="1"/>
  <c r="BN14" i="30" s="1"/>
  <c r="BH15" i="30" a="1"/>
  <c r="BH15" i="30" s="1"/>
  <c r="BN15" i="30" s="1"/>
  <c r="BH16" i="30" a="1"/>
  <c r="BH16" i="30" s="1"/>
  <c r="BN16" i="30" s="1"/>
  <c r="BH17" i="30" a="1"/>
  <c r="BH17" i="30" s="1"/>
  <c r="BN17" i="30" s="1"/>
  <c r="BH18" i="30" a="1"/>
  <c r="BH18" i="30" s="1"/>
  <c r="BN18" i="30" s="1"/>
  <c r="BH19" i="30" a="1"/>
  <c r="BH19" i="30" s="1"/>
  <c r="BH52" i="30" a="1"/>
  <c r="BH52" i="30" s="1"/>
  <c r="BN52" i="30" s="1"/>
  <c r="BH20" i="30" a="1"/>
  <c r="BH20" i="30" s="1"/>
  <c r="BN20" i="30" s="1"/>
  <c r="BH21" i="30" a="1"/>
  <c r="BH21" i="30" s="1"/>
  <c r="BN21" i="30" s="1"/>
  <c r="BH22" i="30" a="1"/>
  <c r="BH22" i="30" s="1"/>
  <c r="BN22" i="30" s="1"/>
  <c r="BH23" i="30" a="1"/>
  <c r="BH23" i="30" s="1"/>
  <c r="BN23" i="30" s="1"/>
  <c r="BH24" i="30" a="1"/>
  <c r="BH24" i="30" s="1"/>
  <c r="BN24" i="30" s="1"/>
  <c r="BH25" i="30" a="1"/>
  <c r="BH25" i="30" s="1"/>
  <c r="BN25" i="30" s="1"/>
  <c r="BH26" i="30" a="1"/>
  <c r="BH26" i="30" s="1"/>
  <c r="BN26" i="30" s="1"/>
  <c r="BH27" i="30" a="1"/>
  <c r="BH27" i="30" s="1"/>
  <c r="BN27" i="30" s="1"/>
  <c r="BH28" i="30" a="1"/>
  <c r="BH28" i="30" s="1"/>
  <c r="BN28" i="30" s="1"/>
  <c r="BH29" i="30" a="1"/>
  <c r="BH29" i="30" s="1"/>
  <c r="BN29" i="30" s="1"/>
  <c r="BH30" i="30" a="1"/>
  <c r="BH30" i="30" s="1"/>
  <c r="BN30" i="30" s="1"/>
  <c r="BH31" i="30" a="1"/>
  <c r="BH31" i="30" s="1"/>
  <c r="BN31" i="30" s="1"/>
  <c r="BH32" i="30" a="1"/>
  <c r="BH32" i="30" s="1"/>
  <c r="BN32" i="30" s="1"/>
  <c r="BH33" i="30" a="1"/>
  <c r="BH33" i="30" s="1"/>
  <c r="BN33" i="30" s="1"/>
  <c r="BH34" i="30" a="1"/>
  <c r="BH34" i="30" s="1"/>
  <c r="BN34" i="30" s="1"/>
  <c r="BH35" i="30" a="1"/>
  <c r="BH35" i="30" s="1"/>
  <c r="BN35" i="30" s="1"/>
  <c r="BH36" i="30" a="1"/>
  <c r="BH36" i="30" s="1"/>
  <c r="BN36" i="30" s="1"/>
  <c r="BH37" i="30" a="1"/>
  <c r="BH37" i="30" s="1"/>
  <c r="BN37" i="30" s="1"/>
  <c r="BH38" i="30" a="1"/>
  <c r="BH38" i="30" s="1"/>
  <c r="BN38" i="30" s="1"/>
  <c r="BH39" i="30" a="1"/>
  <c r="BH39" i="30" s="1"/>
  <c r="BN39" i="30" s="1"/>
  <c r="BH40" i="30" a="1"/>
  <c r="BH40" i="30" s="1"/>
  <c r="BN40" i="30" s="1"/>
  <c r="BN41" i="30"/>
  <c r="BH42" i="30" a="1"/>
  <c r="BH42" i="30" s="1"/>
  <c r="BN42" i="30" s="1"/>
  <c r="BH43" i="30" a="1"/>
  <c r="BH43" i="30" s="1"/>
  <c r="BN43" i="30" s="1"/>
  <c r="BH44" i="30" a="1"/>
  <c r="BH44" i="30" s="1"/>
  <c r="BN44" i="30" s="1"/>
  <c r="BH45" i="30" a="1"/>
  <c r="BH45" i="30" s="1"/>
  <c r="BN45" i="30" s="1"/>
  <c r="BH46" i="30" a="1"/>
  <c r="BH46" i="30" s="1"/>
  <c r="BN46" i="30" s="1"/>
  <c r="BH47" i="30" a="1"/>
  <c r="BH47" i="30" s="1"/>
  <c r="BN47" i="30" s="1"/>
  <c r="BH48" i="30" a="1"/>
  <c r="BH48" i="30" s="1"/>
  <c r="BN48" i="30" s="1"/>
  <c r="BH49" i="30" a="1"/>
  <c r="BH49" i="30" s="1"/>
  <c r="BN49" i="30" s="1"/>
  <c r="BH50" i="30" a="1"/>
  <c r="BH50" i="30" s="1"/>
  <c r="BN50" i="30" s="1"/>
  <c r="BH51" i="30" a="1"/>
  <c r="BH51" i="30" s="1"/>
  <c r="BN51" i="30" s="1"/>
  <c r="B129" i="31"/>
  <c r="B130" i="31" s="1"/>
  <c r="B131" i="31" s="1"/>
  <c r="B132" i="31" s="1"/>
  <c r="B133" i="31" s="1"/>
  <c r="B134" i="31" s="1"/>
  <c r="B135" i="31" s="1"/>
  <c r="B136" i="31" s="1"/>
  <c r="B137" i="31" s="1"/>
  <c r="B109" i="31"/>
  <c r="B110" i="31" s="1"/>
  <c r="B111" i="31" s="1"/>
  <c r="B112" i="31" s="1"/>
  <c r="B113" i="31" s="1"/>
  <c r="B114" i="31" s="1"/>
  <c r="B115" i="31" s="1"/>
  <c r="B116" i="31" s="1"/>
  <c r="B117" i="31" s="1"/>
  <c r="B118" i="31" s="1"/>
  <c r="B119" i="31" s="1"/>
  <c r="B120" i="31" s="1"/>
  <c r="B121" i="31" s="1"/>
  <c r="B122" i="31" s="1"/>
  <c r="B123" i="31" s="1"/>
  <c r="B124" i="31" s="1"/>
  <c r="B125" i="31" s="1"/>
  <c r="B126" i="31" s="1"/>
  <c r="B127" i="31" s="1"/>
  <c r="B89" i="31"/>
  <c r="B90" i="31" s="1"/>
  <c r="B91" i="31" s="1"/>
  <c r="B92" i="31" s="1"/>
  <c r="B93" i="31" s="1"/>
  <c r="B94" i="31" s="1"/>
  <c r="B95" i="31" s="1"/>
  <c r="B96" i="31" s="1"/>
  <c r="B97" i="31" s="1"/>
  <c r="B98" i="31" s="1"/>
  <c r="B99" i="31" s="1"/>
  <c r="B100" i="31" s="1"/>
  <c r="B101" i="31" s="1"/>
  <c r="B102" i="31" s="1"/>
  <c r="B103" i="31" s="1"/>
  <c r="B104" i="31" s="1"/>
  <c r="B105" i="31" s="1"/>
  <c r="B106" i="31" s="1"/>
  <c r="B107" i="31" s="1"/>
  <c r="B69" i="31"/>
  <c r="B70" i="31" s="1"/>
  <c r="B71" i="31" s="1"/>
  <c r="B72" i="31" s="1"/>
  <c r="B73" i="31" s="1"/>
  <c r="B74" i="31" s="1"/>
  <c r="B75" i="31" s="1"/>
  <c r="B76" i="31" s="1"/>
  <c r="B77" i="31" s="1"/>
  <c r="B78" i="31" s="1"/>
  <c r="B79" i="31" s="1"/>
  <c r="B80" i="31" s="1"/>
  <c r="B81" i="31" s="1"/>
  <c r="B82" i="31" s="1"/>
  <c r="B83" i="31" s="1"/>
  <c r="B84" i="31" s="1"/>
  <c r="B85" i="31" s="1"/>
  <c r="B86" i="31" s="1"/>
  <c r="B87" i="31" s="1"/>
  <c r="B49" i="31"/>
  <c r="B50" i="31" s="1"/>
  <c r="B51" i="31" s="1"/>
  <c r="B52" i="31" s="1"/>
  <c r="B53" i="31" s="1"/>
  <c r="B54" i="31" s="1"/>
  <c r="B55" i="31" s="1"/>
  <c r="B56" i="31" s="1"/>
  <c r="B57" i="31" s="1"/>
  <c r="B58" i="31" s="1"/>
  <c r="B59" i="31" s="1"/>
  <c r="B60" i="31" s="1"/>
  <c r="B61" i="31" s="1"/>
  <c r="B62" i="31" s="1"/>
  <c r="B63" i="31" s="1"/>
  <c r="B64" i="31" s="1"/>
  <c r="B65" i="31" s="1"/>
  <c r="B66" i="31" s="1"/>
  <c r="B67" i="31" s="1"/>
  <c r="B29" i="31"/>
  <c r="B30" i="31" s="1"/>
  <c r="B31" i="31" s="1"/>
  <c r="B32" i="31" s="1"/>
  <c r="B33" i="31" s="1"/>
  <c r="B34" i="31" s="1"/>
  <c r="B35" i="31" s="1"/>
  <c r="B36" i="31" s="1"/>
  <c r="B37" i="31" s="1"/>
  <c r="B38" i="31" s="1"/>
  <c r="B39" i="31" s="1"/>
  <c r="B40" i="31" s="1"/>
  <c r="B41" i="31" s="1"/>
  <c r="B42" i="31" s="1"/>
  <c r="B43" i="31" s="1"/>
  <c r="B44" i="31" s="1"/>
  <c r="B45" i="31" s="1"/>
  <c r="B46" i="31" s="1"/>
  <c r="B47" i="31" s="1"/>
  <c r="B9" i="31"/>
  <c r="B10" i="31" s="1"/>
  <c r="B11" i="31" s="1"/>
  <c r="B12" i="31" s="1"/>
  <c r="B13" i="31" s="1"/>
  <c r="B14" i="31" s="1"/>
  <c r="B15" i="31" s="1"/>
  <c r="B16" i="31" s="1"/>
  <c r="B17" i="31" s="1"/>
  <c r="B18" i="31" s="1"/>
  <c r="B19" i="31" s="1"/>
  <c r="B20" i="31" s="1"/>
  <c r="B21" i="31" s="1"/>
  <c r="B22" i="31" s="1"/>
  <c r="B23" i="31" s="1"/>
  <c r="B24" i="31" s="1"/>
  <c r="B25" i="31" s="1"/>
  <c r="B26" i="31" s="1"/>
  <c r="B27" i="31" s="1"/>
  <c r="C118" i="31" l="1"/>
  <c r="C99" i="31"/>
  <c r="C100" i="31"/>
  <c r="C98" i="31"/>
  <c r="E165" i="23" a="1"/>
  <c r="B301" i="23"/>
  <c r="B302" i="23" s="1"/>
  <c r="B303" i="23" s="1"/>
  <c r="B304" i="23" s="1"/>
  <c r="B305" i="23" s="1"/>
  <c r="B306" i="23" s="1"/>
  <c r="B307" i="23" s="1"/>
  <c r="B308" i="23" s="1"/>
  <c r="B309" i="23" s="1"/>
  <c r="B310" i="23" s="1"/>
  <c r="B311" i="23" s="1"/>
  <c r="B312" i="23" s="1"/>
  <c r="B313" i="23" s="1"/>
  <c r="B314" i="23" s="1"/>
  <c r="B315" i="23" s="1"/>
  <c r="B316" i="23" s="1"/>
  <c r="B317" i="23" s="1"/>
  <c r="B318" i="23" s="1"/>
  <c r="B319" i="23" s="1"/>
  <c r="C75" i="31" l="1"/>
  <c r="C74" i="31"/>
  <c r="C72" i="31"/>
  <c r="C71" i="31"/>
  <c r="C73" i="31"/>
  <c r="E165" i="23"/>
  <c r="C58" i="31" s="1"/>
  <c r="C70" i="31"/>
  <c r="C69" i="31"/>
  <c r="C68" i="31"/>
  <c r="C67" i="31"/>
  <c r="C66" i="31"/>
  <c r="C65" i="31"/>
  <c r="C64" i="31"/>
  <c r="C77" i="31"/>
  <c r="C76" i="31"/>
  <c r="C63" i="31"/>
  <c r="C62" i="31"/>
  <c r="C61" i="31"/>
  <c r="C60" i="31"/>
  <c r="C59" i="3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<sst xmlns="http://schemas.openxmlformats.org/spreadsheetml/2006/main" count="4025" uniqueCount="687">
  <si>
    <t>Case Author</t>
  </si>
  <si>
    <t>Instructions</t>
  </si>
  <si>
    <t>Questions</t>
  </si>
  <si>
    <t>Level 1</t>
  </si>
  <si>
    <t>Level</t>
  </si>
  <si>
    <t>Points</t>
  </si>
  <si>
    <t>Answer</t>
  </si>
  <si>
    <t>Example1</t>
  </si>
  <si>
    <t>Level 2</t>
  </si>
  <si>
    <t>Example2</t>
  </si>
  <si>
    <t>Level 3</t>
  </si>
  <si>
    <t>Example3</t>
  </si>
  <si>
    <t>Level 4</t>
  </si>
  <si>
    <t>Level 5</t>
  </si>
  <si>
    <t>Hard</t>
  </si>
  <si>
    <t>Game</t>
  </si>
  <si>
    <t>Bonus Questions</t>
  </si>
  <si>
    <t>Bonus 1</t>
  </si>
  <si>
    <t>Bonus 2</t>
  </si>
  <si>
    <t>Bonus 3</t>
  </si>
  <si>
    <t>Relates to Level #</t>
  </si>
  <si>
    <t>Example4</t>
  </si>
  <si>
    <t>Example5</t>
  </si>
  <si>
    <t>N/A</t>
  </si>
  <si>
    <t>Medium</t>
  </si>
  <si>
    <t>Very Easy</t>
  </si>
  <si>
    <t>Destination</t>
  </si>
  <si>
    <t>Level 6</t>
  </si>
  <si>
    <t>Level 7</t>
  </si>
  <si>
    <t>Bonus 4</t>
  </si>
  <si>
    <t>Bonus 5</t>
  </si>
  <si>
    <t>Example7</t>
  </si>
  <si>
    <t>Example6</t>
  </si>
  <si>
    <t>To make the game more exciting, we have created 5 bonus questions for you. These questions can be answered at any time during the game.</t>
  </si>
  <si>
    <t>Question</t>
  </si>
  <si>
    <t>Game #</t>
  </si>
  <si>
    <t>Census</t>
  </si>
  <si>
    <t>State</t>
  </si>
  <si>
    <t>Population</t>
  </si>
  <si>
    <t>Number of Households</t>
  </si>
  <si>
    <t>Average Household Income</t>
  </si>
  <si>
    <t>City Statistics have been randomly generated - any resemblance to real places is purely coincidental.</t>
  </si>
  <si>
    <t>City</t>
  </si>
  <si>
    <t>Northville</t>
  </si>
  <si>
    <t>Northview</t>
  </si>
  <si>
    <t>Northland</t>
  </si>
  <si>
    <t>Northtown</t>
  </si>
  <si>
    <t>Northton</t>
  </si>
  <si>
    <t>Northbury</t>
  </si>
  <si>
    <t>North City</t>
  </si>
  <si>
    <t>Northwood</t>
  </si>
  <si>
    <t>Northlawn</t>
  </si>
  <si>
    <t>North Bend</t>
  </si>
  <si>
    <t>North Junction</t>
  </si>
  <si>
    <t>Northfield</t>
  </si>
  <si>
    <t>Northboro</t>
  </si>
  <si>
    <t>Northburg</t>
  </si>
  <si>
    <t>Southville</t>
  </si>
  <si>
    <t>Southview</t>
  </si>
  <si>
    <t>Southland</t>
  </si>
  <si>
    <t>Southtown</t>
  </si>
  <si>
    <t>Southton</t>
  </si>
  <si>
    <t>Southbury</t>
  </si>
  <si>
    <t>South City</t>
  </si>
  <si>
    <t>Southwood</t>
  </si>
  <si>
    <t>Southlawn</t>
  </si>
  <si>
    <t>South Bend</t>
  </si>
  <si>
    <t>South Junction</t>
  </si>
  <si>
    <t>Southfield</t>
  </si>
  <si>
    <t>Southboro</t>
  </si>
  <si>
    <t>Southburg</t>
  </si>
  <si>
    <t>Stateville</t>
  </si>
  <si>
    <t>Stateview</t>
  </si>
  <si>
    <t>Stateland</t>
  </si>
  <si>
    <t>Statetown</t>
  </si>
  <si>
    <t>Stateton</t>
  </si>
  <si>
    <t>Statebury</t>
  </si>
  <si>
    <t>State City</t>
  </si>
  <si>
    <t>Statewood</t>
  </si>
  <si>
    <t>Statelawn</t>
  </si>
  <si>
    <t>State Bend</t>
  </si>
  <si>
    <t>State Junction</t>
  </si>
  <si>
    <t>Statefield</t>
  </si>
  <si>
    <t>Stateboro</t>
  </si>
  <si>
    <t>Stateburg</t>
  </si>
  <si>
    <t>Townville</t>
  </si>
  <si>
    <t>Townview</t>
  </si>
  <si>
    <t>Townland</t>
  </si>
  <si>
    <t>Towntown</t>
  </si>
  <si>
    <t>Townton</t>
  </si>
  <si>
    <t>Townbury</t>
  </si>
  <si>
    <t>Town City</t>
  </si>
  <si>
    <t>Townwood</t>
  </si>
  <si>
    <t>Townlawn</t>
  </si>
  <si>
    <t>Town Bend</t>
  </si>
  <si>
    <t>Town Junction</t>
  </si>
  <si>
    <t>Townfield</t>
  </si>
  <si>
    <t>Townboro</t>
  </si>
  <si>
    <t>Townburg</t>
  </si>
  <si>
    <t>Riverville</t>
  </si>
  <si>
    <t>Riverview</t>
  </si>
  <si>
    <t>Riverland</t>
  </si>
  <si>
    <t>Rivertown</t>
  </si>
  <si>
    <t>Riverton</t>
  </si>
  <si>
    <t>Riverbury</t>
  </si>
  <si>
    <t>River City</t>
  </si>
  <si>
    <t>Riverwood</t>
  </si>
  <si>
    <t>Riverlawn</t>
  </si>
  <si>
    <t>River Bend</t>
  </si>
  <si>
    <t>River Junction</t>
  </si>
  <si>
    <t>Riverfield</t>
  </si>
  <si>
    <t>Riverboro</t>
  </si>
  <si>
    <t>Riverburg</t>
  </si>
  <si>
    <t>Woodville</t>
  </si>
  <si>
    <t>Woodview</t>
  </si>
  <si>
    <t>Woodland</t>
  </si>
  <si>
    <t>Woodtown</t>
  </si>
  <si>
    <t>Woodton</t>
  </si>
  <si>
    <t>Woodbury</t>
  </si>
  <si>
    <t>Wood City</t>
  </si>
  <si>
    <t>Woodwood</t>
  </si>
  <si>
    <t>Woodlawn</t>
  </si>
  <si>
    <t>Wood Bend</t>
  </si>
  <si>
    <t>Wood Junction</t>
  </si>
  <si>
    <t>Woodfield</t>
  </si>
  <si>
    <t>Woodboro</t>
  </si>
  <si>
    <t>Woodburg</t>
  </si>
  <si>
    <t>Newville</t>
  </si>
  <si>
    <t>Newview</t>
  </si>
  <si>
    <t>Newland</t>
  </si>
  <si>
    <t>Newtown</t>
  </si>
  <si>
    <t>Newton</t>
  </si>
  <si>
    <t>Newbury</t>
  </si>
  <si>
    <t>New City</t>
  </si>
  <si>
    <t>Newwood</t>
  </si>
  <si>
    <t>Newlawn</t>
  </si>
  <si>
    <t>New Bend</t>
  </si>
  <si>
    <t>New Junction</t>
  </si>
  <si>
    <t>Newfield</t>
  </si>
  <si>
    <t>Newboro</t>
  </si>
  <si>
    <t>Newburg</t>
  </si>
  <si>
    <t>Waterville</t>
  </si>
  <si>
    <t>Waterview</t>
  </si>
  <si>
    <t>Waterland</t>
  </si>
  <si>
    <t>Watertown</t>
  </si>
  <si>
    <t>Waterton</t>
  </si>
  <si>
    <t>Waterbury</t>
  </si>
  <si>
    <t>Water City</t>
  </si>
  <si>
    <t>Waterwood</t>
  </si>
  <si>
    <t>Waterlawn</t>
  </si>
  <si>
    <t>Water Bend</t>
  </si>
  <si>
    <t>Water Junction</t>
  </si>
  <si>
    <t>Waterfield</t>
  </si>
  <si>
    <t>Waterboro</t>
  </si>
  <si>
    <t>Waterburg</t>
  </si>
  <si>
    <t>Parkville</t>
  </si>
  <si>
    <t>Parkview</t>
  </si>
  <si>
    <t>Parkland</t>
  </si>
  <si>
    <t>Parktown</t>
  </si>
  <si>
    <t>Parkton</t>
  </si>
  <si>
    <t>Parkbury</t>
  </si>
  <si>
    <t>Park City</t>
  </si>
  <si>
    <t>Parkwood</t>
  </si>
  <si>
    <t>Parklawn</t>
  </si>
  <si>
    <t>Park Bend</t>
  </si>
  <si>
    <t>Park Junction</t>
  </si>
  <si>
    <t>Parkfield</t>
  </si>
  <si>
    <t>Parkboro</t>
  </si>
  <si>
    <t>Parkburg</t>
  </si>
  <si>
    <t>Oilville</t>
  </si>
  <si>
    <t>Oilview</t>
  </si>
  <si>
    <t>Oilland</t>
  </si>
  <si>
    <t>Oiltown</t>
  </si>
  <si>
    <t>Oilton</t>
  </si>
  <si>
    <t>Oilbury</t>
  </si>
  <si>
    <t>Oil City</t>
  </si>
  <si>
    <t>Oilwood</t>
  </si>
  <si>
    <t>Oillawn</t>
  </si>
  <si>
    <t>Oil Bend</t>
  </si>
  <si>
    <t>Oil Junction</t>
  </si>
  <si>
    <t>Oilfield</t>
  </si>
  <si>
    <t>Oilboro</t>
  </si>
  <si>
    <t>Oilburg</t>
  </si>
  <si>
    <t>Plainsville</t>
  </si>
  <si>
    <t>Plainsview</t>
  </si>
  <si>
    <t>Plainsland</t>
  </si>
  <si>
    <t>Plainstown</t>
  </si>
  <si>
    <t>Plainston</t>
  </si>
  <si>
    <t>Plainsbury</t>
  </si>
  <si>
    <t>Plains City</t>
  </si>
  <si>
    <t>Plainswood</t>
  </si>
  <si>
    <t>Plainslawn</t>
  </si>
  <si>
    <t>Plains Bend</t>
  </si>
  <si>
    <t>Plains Junction</t>
  </si>
  <si>
    <t>Plainsfield</t>
  </si>
  <si>
    <t>Plainsboro</t>
  </si>
  <si>
    <t>Plainsburg</t>
  </si>
  <si>
    <t>Metroville</t>
  </si>
  <si>
    <t>Metroview</t>
  </si>
  <si>
    <t>Metroland</t>
  </si>
  <si>
    <t>Metrotown</t>
  </si>
  <si>
    <t>Metroton</t>
  </si>
  <si>
    <t>Metrobury</t>
  </si>
  <si>
    <t>Metro City</t>
  </si>
  <si>
    <t>Metrowood</t>
  </si>
  <si>
    <t>Metrolawn</t>
  </si>
  <si>
    <t>Metro Bend</t>
  </si>
  <si>
    <t>Metro Junction</t>
  </si>
  <si>
    <t>Metrofield</t>
  </si>
  <si>
    <t>Metroboro</t>
  </si>
  <si>
    <t>Metroburg</t>
  </si>
  <si>
    <t>Farmville</t>
  </si>
  <si>
    <t>Farmview</t>
  </si>
  <si>
    <t>Farmland</t>
  </si>
  <si>
    <t>Farmtown</t>
  </si>
  <si>
    <t>Farmton</t>
  </si>
  <si>
    <t>Farmbury</t>
  </si>
  <si>
    <t>Farm City</t>
  </si>
  <si>
    <t>Farmwood</t>
  </si>
  <si>
    <t>Farmlawn</t>
  </si>
  <si>
    <t>Farm Bend</t>
  </si>
  <si>
    <t>Farm Junction</t>
  </si>
  <si>
    <t>Farmfield</t>
  </si>
  <si>
    <t>Farmboro</t>
  </si>
  <si>
    <t>Farmburg</t>
  </si>
  <si>
    <t>Cornville</t>
  </si>
  <si>
    <t>Cornview</t>
  </si>
  <si>
    <t>Cornland</t>
  </si>
  <si>
    <t>Corntown</t>
  </si>
  <si>
    <t>Cornton</t>
  </si>
  <si>
    <t>Cornbury</t>
  </si>
  <si>
    <t>Corn City</t>
  </si>
  <si>
    <t>Cornwood</t>
  </si>
  <si>
    <t>Cornlawn</t>
  </si>
  <si>
    <t>Corn Bend</t>
  </si>
  <si>
    <t>Corn Junction</t>
  </si>
  <si>
    <t>Cornfield</t>
  </si>
  <si>
    <t>Cornboro</t>
  </si>
  <si>
    <t>Cornburg</t>
  </si>
  <si>
    <t>Coalville</t>
  </si>
  <si>
    <t>Coalview</t>
  </si>
  <si>
    <t>Coalland</t>
  </si>
  <si>
    <t>Coaltown</t>
  </si>
  <si>
    <t>Coalton</t>
  </si>
  <si>
    <t>Coalbury</t>
  </si>
  <si>
    <t>Coal City</t>
  </si>
  <si>
    <t>Coalwood</t>
  </si>
  <si>
    <t>Coallawn</t>
  </si>
  <si>
    <t>Coal Bend</t>
  </si>
  <si>
    <t>Coal Junction</t>
  </si>
  <si>
    <t>Coalfield</t>
  </si>
  <si>
    <t>Coalboro</t>
  </si>
  <si>
    <t>Coalburg</t>
  </si>
  <si>
    <t>Oakville</t>
  </si>
  <si>
    <t>Oakview</t>
  </si>
  <si>
    <t>Oakland</t>
  </si>
  <si>
    <t>Oaktown</t>
  </si>
  <si>
    <t>Oakton</t>
  </si>
  <si>
    <t>Oakbury</t>
  </si>
  <si>
    <t>Oak City</t>
  </si>
  <si>
    <t>Oakwood</t>
  </si>
  <si>
    <t>Oaklawn</t>
  </si>
  <si>
    <t>Oak Bend</t>
  </si>
  <si>
    <t>Oak Junction</t>
  </si>
  <si>
    <t>Oakfield</t>
  </si>
  <si>
    <t>Oakboro</t>
  </si>
  <si>
    <t>Oakburg</t>
  </si>
  <si>
    <t>Fairville</t>
  </si>
  <si>
    <t>Fairview</t>
  </si>
  <si>
    <t>Fairland</t>
  </si>
  <si>
    <t>Fairtown</t>
  </si>
  <si>
    <t>Fairton</t>
  </si>
  <si>
    <t>Fairbury</t>
  </si>
  <si>
    <t>Fair City</t>
  </si>
  <si>
    <t>Fairwood</t>
  </si>
  <si>
    <t>Fairlawn</t>
  </si>
  <si>
    <t>Fair Bend</t>
  </si>
  <si>
    <t>Fair Junction</t>
  </si>
  <si>
    <t>Fairfield</t>
  </si>
  <si>
    <t>Fairboro</t>
  </si>
  <si>
    <t>Fairburg</t>
  </si>
  <si>
    <t>Rockville</t>
  </si>
  <si>
    <t>Rockview</t>
  </si>
  <si>
    <t>Rockland</t>
  </si>
  <si>
    <t>Rocktown</t>
  </si>
  <si>
    <t>Rockton</t>
  </si>
  <si>
    <t>Rockbury</t>
  </si>
  <si>
    <t>Rock City</t>
  </si>
  <si>
    <t>Rockwood</t>
  </si>
  <si>
    <t>Rocklawn</t>
  </si>
  <si>
    <t>Rock Bend</t>
  </si>
  <si>
    <t>Rock Junction</t>
  </si>
  <si>
    <t>Rockfield</t>
  </si>
  <si>
    <t>Rockboro</t>
  </si>
  <si>
    <t>Rockburg</t>
  </si>
  <si>
    <t>Freeville</t>
  </si>
  <si>
    <t>Freeview</t>
  </si>
  <si>
    <t>Freeland</t>
  </si>
  <si>
    <t>Freetown</t>
  </si>
  <si>
    <t>Freeton</t>
  </si>
  <si>
    <t>Freebury</t>
  </si>
  <si>
    <t>Free City</t>
  </si>
  <si>
    <t>Freewood</t>
  </si>
  <si>
    <t>Freelawn</t>
  </si>
  <si>
    <t>Free Bend</t>
  </si>
  <si>
    <t>Free Junction</t>
  </si>
  <si>
    <t>Freefield</t>
  </si>
  <si>
    <t>Freeboro</t>
  </si>
  <si>
    <t>Freeburg</t>
  </si>
  <si>
    <t>Middleville</t>
  </si>
  <si>
    <t>Middleview</t>
  </si>
  <si>
    <t>Middleland</t>
  </si>
  <si>
    <t>Middletown</t>
  </si>
  <si>
    <t>Middleton</t>
  </si>
  <si>
    <t>Middlebury</t>
  </si>
  <si>
    <t>Middle City</t>
  </si>
  <si>
    <t>Middlewood</t>
  </si>
  <si>
    <t>Middlelawn</t>
  </si>
  <si>
    <t>Middle Bend</t>
  </si>
  <si>
    <t>Middle Junction</t>
  </si>
  <si>
    <t>Middlefield</t>
  </si>
  <si>
    <t>Middleboro</t>
  </si>
  <si>
    <t>Middleburg</t>
  </si>
  <si>
    <t>Birdville</t>
  </si>
  <si>
    <t>Birdview</t>
  </si>
  <si>
    <t>Birdland</t>
  </si>
  <si>
    <t>Birdtown</t>
  </si>
  <si>
    <t>Birdton</t>
  </si>
  <si>
    <t>Birdbury</t>
  </si>
  <si>
    <t>Bird City</t>
  </si>
  <si>
    <t>Birdwood</t>
  </si>
  <si>
    <t>Birdlawn</t>
  </si>
  <si>
    <t>Bird Bend</t>
  </si>
  <si>
    <t>Bird Junction</t>
  </si>
  <si>
    <t>Birdfield</t>
  </si>
  <si>
    <t>Birdboro</t>
  </si>
  <si>
    <t>Birdburg</t>
  </si>
  <si>
    <t>Lakeville</t>
  </si>
  <si>
    <t>Lakeview</t>
  </si>
  <si>
    <t>Lakeland</t>
  </si>
  <si>
    <t>Laketown</t>
  </si>
  <si>
    <t>Laketon</t>
  </si>
  <si>
    <t>Lakebury</t>
  </si>
  <si>
    <t>Lake City</t>
  </si>
  <si>
    <t>Lakewood</t>
  </si>
  <si>
    <t>Lakelawn</t>
  </si>
  <si>
    <t>Lake Bend</t>
  </si>
  <si>
    <t>Lake Junction</t>
  </si>
  <si>
    <t>Lakefield</t>
  </si>
  <si>
    <t>Lakeboro</t>
  </si>
  <si>
    <t>Lakeburg</t>
  </si>
  <si>
    <t>Sunville</t>
  </si>
  <si>
    <t>Sunview</t>
  </si>
  <si>
    <t>Sunland</t>
  </si>
  <si>
    <t>Suntown</t>
  </si>
  <si>
    <t>Sunton</t>
  </si>
  <si>
    <t>Sunbury</t>
  </si>
  <si>
    <t>Sun City</t>
  </si>
  <si>
    <t>Sunwood</t>
  </si>
  <si>
    <t>Sunlawn</t>
  </si>
  <si>
    <t>Sun Bend</t>
  </si>
  <si>
    <t>Sun Junction</t>
  </si>
  <si>
    <t>Sunfield</t>
  </si>
  <si>
    <t>Sunboro</t>
  </si>
  <si>
    <t>Sunburg</t>
  </si>
  <si>
    <t>Cloudville</t>
  </si>
  <si>
    <t>Cloudview</t>
  </si>
  <si>
    <t>Cloudland</t>
  </si>
  <si>
    <t>Cloudtown</t>
  </si>
  <si>
    <t>Cloudton</t>
  </si>
  <si>
    <t>Cloudbury</t>
  </si>
  <si>
    <t>Cloud City</t>
  </si>
  <si>
    <t>Cloudwood</t>
  </si>
  <si>
    <t>Cloudlawn</t>
  </si>
  <si>
    <t>Cloud Bend</t>
  </si>
  <si>
    <t>Cloud Junction</t>
  </si>
  <si>
    <t>Cloudfield</t>
  </si>
  <si>
    <t>Cloudboro</t>
  </si>
  <si>
    <t>Cloudburg</t>
  </si>
  <si>
    <t>Saltville</t>
  </si>
  <si>
    <t>Saltview</t>
  </si>
  <si>
    <t>Saltland</t>
  </si>
  <si>
    <t>Salttown</t>
  </si>
  <si>
    <t>Saltton</t>
  </si>
  <si>
    <t>Saltbury</t>
  </si>
  <si>
    <t>Salt City</t>
  </si>
  <si>
    <t>Saltwood</t>
  </si>
  <si>
    <t>Saltlawn</t>
  </si>
  <si>
    <t>Salt Bend</t>
  </si>
  <si>
    <t>Salt Junction</t>
  </si>
  <si>
    <t>Saltfield</t>
  </si>
  <si>
    <t>Saltboro</t>
  </si>
  <si>
    <t>Saltburg</t>
  </si>
  <si>
    <t>Lowville</t>
  </si>
  <si>
    <t>Lowview</t>
  </si>
  <si>
    <t>Lowland</t>
  </si>
  <si>
    <t>Lowtown</t>
  </si>
  <si>
    <t>Lowton</t>
  </si>
  <si>
    <t>Lowbury</t>
  </si>
  <si>
    <t>Low City</t>
  </si>
  <si>
    <t>Lowwood</t>
  </si>
  <si>
    <t>Lowlawn</t>
  </si>
  <si>
    <t>Low Bend</t>
  </si>
  <si>
    <t>Low Junction</t>
  </si>
  <si>
    <t>Lowfield</t>
  </si>
  <si>
    <t>Lowboro</t>
  </si>
  <si>
    <t>Lowburg</t>
  </si>
  <si>
    <t>Highville</t>
  </si>
  <si>
    <t>Highview</t>
  </si>
  <si>
    <t>Highland</t>
  </si>
  <si>
    <t>Hightown</t>
  </si>
  <si>
    <t>Highton</t>
  </si>
  <si>
    <t>Highbury</t>
  </si>
  <si>
    <t>High City</t>
  </si>
  <si>
    <t>Highwood</t>
  </si>
  <si>
    <t>Highlawn</t>
  </si>
  <si>
    <t>High Bend</t>
  </si>
  <si>
    <t>High Junction</t>
  </si>
  <si>
    <t>Highfield</t>
  </si>
  <si>
    <t>Highboro</t>
  </si>
  <si>
    <t>Highburg</t>
  </si>
  <si>
    <t>Eastville</t>
  </si>
  <si>
    <t>Eastview</t>
  </si>
  <si>
    <t>Eastland</t>
  </si>
  <si>
    <t>Easttown</t>
  </si>
  <si>
    <t>Eastton</t>
  </si>
  <si>
    <t>Eastbury</t>
  </si>
  <si>
    <t>East City</t>
  </si>
  <si>
    <t>Eastwood</t>
  </si>
  <si>
    <t>Eastlawn</t>
  </si>
  <si>
    <t>East Bend</t>
  </si>
  <si>
    <t>East Junction</t>
  </si>
  <si>
    <t>Eastfield</t>
  </si>
  <si>
    <t>Eastboro</t>
  </si>
  <si>
    <t>Eastburg</t>
  </si>
  <si>
    <t>Westville</t>
  </si>
  <si>
    <t>Westview</t>
  </si>
  <si>
    <t>Westland</t>
  </si>
  <si>
    <t>Westtown</t>
  </si>
  <si>
    <t>Westton</t>
  </si>
  <si>
    <t>Westbury</t>
  </si>
  <si>
    <t>West City</t>
  </si>
  <si>
    <t>Westwood</t>
  </si>
  <si>
    <t>Westlawn</t>
  </si>
  <si>
    <t>West Bend</t>
  </si>
  <si>
    <t>West Junction</t>
  </si>
  <si>
    <t>Westfield</t>
  </si>
  <si>
    <t>Westboro</t>
  </si>
  <si>
    <t>Westburg</t>
  </si>
  <si>
    <t>Centreville</t>
  </si>
  <si>
    <t>Centreview</t>
  </si>
  <si>
    <t>Centreland</t>
  </si>
  <si>
    <t>Centretown</t>
  </si>
  <si>
    <t>Centreton</t>
  </si>
  <si>
    <t>Centrebury</t>
  </si>
  <si>
    <t>Centre City</t>
  </si>
  <si>
    <t>Centrewood</t>
  </si>
  <si>
    <t>Centrelawn</t>
  </si>
  <si>
    <t>Centre Bend</t>
  </si>
  <si>
    <t>Centre Junction</t>
  </si>
  <si>
    <t>Centrefield</t>
  </si>
  <si>
    <t>Centreboro</t>
  </si>
  <si>
    <t>Centreburg</t>
  </si>
  <si>
    <t>Alabama</t>
  </si>
  <si>
    <t>Which city has the highest average household income?</t>
  </si>
  <si>
    <t>What is the total population of all cities that are not in ExcelState?</t>
  </si>
  <si>
    <t>A Question of Longevity</t>
  </si>
  <si>
    <t>Easy</t>
  </si>
  <si>
    <t>New York</t>
  </si>
  <si>
    <t>Think about the average income per household, and the average number of people per household.</t>
  </si>
  <si>
    <t>Sharing is Caring</t>
  </si>
  <si>
    <r>
      <t xml:space="preserve">For each city, work out the average income </t>
    </r>
    <r>
      <rPr>
        <b/>
        <u/>
        <sz val="11"/>
        <rFont val="Roboto"/>
      </rPr>
      <t>per capita</t>
    </r>
    <r>
      <rPr>
        <b/>
        <sz val="11"/>
        <rFont val="Roboto"/>
      </rPr>
      <t xml:space="preserve"> (per person).</t>
    </r>
  </si>
  <si>
    <t>There are 40 households in Woodlawn, so the total income for everyone in Woodlawn is $1,205,160.</t>
  </si>
  <si>
    <t>Four and Six Figure Cities</t>
  </si>
  <si>
    <r>
      <t xml:space="preserve">We will define a 'Six Figure City' as a city where the average </t>
    </r>
    <r>
      <rPr>
        <b/>
        <u/>
        <sz val="11"/>
        <rFont val="Roboto"/>
      </rPr>
      <t>household</t>
    </r>
    <r>
      <rPr>
        <b/>
        <sz val="11"/>
        <rFont val="Roboto"/>
      </rPr>
      <t xml:space="preserve"> income is in six figures ($100,000 or more </t>
    </r>
    <r>
      <rPr>
        <b/>
        <u/>
        <sz val="11"/>
        <rFont val="Roboto"/>
      </rPr>
      <t>per household</t>
    </r>
    <r>
      <rPr>
        <b/>
        <sz val="11"/>
        <rFont val="Roboto"/>
      </rPr>
      <t>).</t>
    </r>
  </si>
  <si>
    <t>Montana</t>
  </si>
  <si>
    <t>Wyoming</t>
  </si>
  <si>
    <t>Washington</t>
  </si>
  <si>
    <t>Oregon</t>
  </si>
  <si>
    <t>New Mexico</t>
  </si>
  <si>
    <t>Texas</t>
  </si>
  <si>
    <t>Louisiana</t>
  </si>
  <si>
    <t>Minnesota</t>
  </si>
  <si>
    <t>Kentucky</t>
  </si>
  <si>
    <t>Tennessee</t>
  </si>
  <si>
    <t>South Carolina</t>
  </si>
  <si>
    <t>Maine</t>
  </si>
  <si>
    <t>New Hampshire</t>
  </si>
  <si>
    <t>Florida</t>
  </si>
  <si>
    <t>North Dakota</t>
  </si>
  <si>
    <t>Alaska</t>
  </si>
  <si>
    <t>West Virginia</t>
  </si>
  <si>
    <t>Delaware</t>
  </si>
  <si>
    <t>Georgia</t>
  </si>
  <si>
    <t>This is Farmboro (row 104 of the Cities tab), with a population of 20 and an average household income of $119,857.</t>
  </si>
  <si>
    <t>Montana has no Four Figure Cities, so a total of 20 people live in either Four or Six Figure Cities.</t>
  </si>
  <si>
    <t>The total population of Montana is 29,574.</t>
  </si>
  <si>
    <t>There are 87 people in Woodlawn, so the average income per person is $13,852, to the nearest integer.</t>
  </si>
  <si>
    <t>Round your answer to the nearest integer.</t>
  </si>
  <si>
    <t/>
  </si>
  <si>
    <t>Exploring ExcelState</t>
  </si>
  <si>
    <t>Which row in the ExcelState map has the highest population?</t>
  </si>
  <si>
    <t>How far apart is each pair of cities?</t>
  </si>
  <si>
    <t>Take the straight line distance. If you are offset by r rows and c columns, think square_root(r_squared + c_squared)!</t>
  </si>
  <si>
    <t>Each cell denotes 1000 metres. If you go 2 rows up, you travel 2000 metres. If you go 3 columns along, you travel 3000 metres.</t>
  </si>
  <si>
    <t>Origin</t>
  </si>
  <si>
    <t>Unit</t>
  </si>
  <si>
    <t>m</t>
  </si>
  <si>
    <t>metre</t>
  </si>
  <si>
    <t>km</t>
  </si>
  <si>
    <t>mile</t>
  </si>
  <si>
    <t>nm</t>
  </si>
  <si>
    <t>Metres</t>
  </si>
  <si>
    <t>ft</t>
  </si>
  <si>
    <t>mi</t>
  </si>
  <si>
    <t>Full Name</t>
  </si>
  <si>
    <t>kilometre</t>
  </si>
  <si>
    <t>foot</t>
  </si>
  <si>
    <t>nautical mile</t>
  </si>
  <si>
    <t>yard</t>
  </si>
  <si>
    <t>smoot</t>
  </si>
  <si>
    <t>yd</t>
  </si>
  <si>
    <t>sm</t>
  </si>
  <si>
    <t>The offset is therefore 5 rows and 34 columns. We take the square root of 5 squared plus 34 squared = 25 + 1156 = 1181.</t>
  </si>
  <si>
    <t>This is 34.366. The distance is therefore 34.366 times 1000 metres which is 34366 metres.</t>
  </si>
  <si>
    <t>Population Density</t>
  </si>
  <si>
    <t>Box Bounds</t>
  </si>
  <si>
    <t>startrow,startcol:endrow,endcol</t>
  </si>
  <si>
    <t xml:space="preserve">Each box is defined by start and end rows and columns. </t>
  </si>
  <si>
    <t>The boxes include the start and end cells.</t>
  </si>
  <si>
    <t>19,2:21,3</t>
  </si>
  <si>
    <t>7,7:14,9</t>
  </si>
  <si>
    <t>20,20:27,24</t>
  </si>
  <si>
    <t>39,30:47,31</t>
  </si>
  <si>
    <t>46,34:46,43</t>
  </si>
  <si>
    <t>10,6:18,8</t>
  </si>
  <si>
    <t>21,32:22,32</t>
  </si>
  <si>
    <t>8,40:15,49</t>
  </si>
  <si>
    <t>1,21:6,22</t>
  </si>
  <si>
    <t>17,35:21,35</t>
  </si>
  <si>
    <t>6,27:11,31</t>
  </si>
  <si>
    <t>34,4:38,9</t>
  </si>
  <si>
    <t>5,24:10,32</t>
  </si>
  <si>
    <t>46,22:48,30</t>
  </si>
  <si>
    <t>36,34:44,43</t>
  </si>
  <si>
    <t>29,26:38,35</t>
  </si>
  <si>
    <t>37,26:45,35</t>
  </si>
  <si>
    <t>1,4:10,4</t>
  </si>
  <si>
    <t>36,41:38,46</t>
  </si>
  <si>
    <t>40,2:45,7</t>
  </si>
  <si>
    <t>2,3:6,5</t>
  </si>
  <si>
    <t>There are two cities in the box, Centre Bend at row 2 column 3, and Highview at row 6, column 4.</t>
  </si>
  <si>
    <t>Work out the total population of all cities in the box and divide by the number of map squares in the box. Round your answer to the nearest integer.</t>
  </si>
  <si>
    <t>Centre Bend has a population of 140595 and Highview has a population of 631. The total population is 141226 in 15 squares, giving a density of 9415.</t>
  </si>
  <si>
    <t>What is the population density in each box of the ExcelState map?</t>
  </si>
  <si>
    <t>23,17</t>
  </si>
  <si>
    <t>9,19</t>
  </si>
  <si>
    <t>23,42</t>
  </si>
  <si>
    <t>31,13</t>
  </si>
  <si>
    <t>7,44</t>
  </si>
  <si>
    <t>13,13</t>
  </si>
  <si>
    <t>5,48</t>
  </si>
  <si>
    <t>12,23</t>
  </si>
  <si>
    <t>31,34</t>
  </si>
  <si>
    <t>17,21</t>
  </si>
  <si>
    <t>11,18</t>
  </si>
  <si>
    <t>38,47</t>
  </si>
  <si>
    <t>43,11</t>
  </si>
  <si>
    <t>8,38</t>
  </si>
  <si>
    <t>22,36</t>
  </si>
  <si>
    <t>5,21</t>
  </si>
  <si>
    <t>18,40</t>
  </si>
  <si>
    <t>40,17</t>
  </si>
  <si>
    <t>23,6</t>
  </si>
  <si>
    <t>35,25</t>
  </si>
  <si>
    <t>46,41</t>
  </si>
  <si>
    <t>Centre (row, column)</t>
  </si>
  <si>
    <t>There are four of them: Sunville (26,13); Middle Junction (28,16); Northwood (28,19); Waterbury (22,22).</t>
  </si>
  <si>
    <t>The populations of these cities are 350, 301, 57 and 2111 respectively.</t>
  </si>
  <si>
    <t>Multiplying the population of each city by its life expectancy and dividing by the total population gives:</t>
  </si>
  <si>
    <t>Land</t>
  </si>
  <si>
    <t>Water</t>
  </si>
  <si>
    <t>UNITS</t>
  </si>
  <si>
    <t>Unit conversions are given in the units table.</t>
  </si>
  <si>
    <t>In each case, give the straight line distance in the unit stated, rounded to the nearest integer.</t>
  </si>
  <si>
    <t>Rounding this to the nearest integer gives 34 kilometres.</t>
  </si>
  <si>
    <t>In each of the listed states, how many people per 100000 live in either Four Figure Cities or Six Figure Cities? Give your answer to the nearest integer.</t>
  </si>
  <si>
    <t>Life Expectancy at Birth (Years)</t>
  </si>
  <si>
    <t>Life Expectancy at Age 21 (Years)</t>
  </si>
  <si>
    <t>Life Expectancy at Age 60 (Years)</t>
  </si>
  <si>
    <t>At Age</t>
  </si>
  <si>
    <t>Birth</t>
  </si>
  <si>
    <t>For example, the life expectancy of Birdfield is 73.5 years at birth. This is 882 months.</t>
  </si>
  <si>
    <t>The life expectancies of these cities according to the cities table are 83.7, 74.7, 78.6 and 78.8 years respectively.</t>
  </si>
  <si>
    <r>
      <t xml:space="preserve">On the ExcelState Map, what is the average income per capita across the cities vertically or horizontally (not diagonally) touching a water tile? </t>
    </r>
    <r>
      <rPr>
        <b/>
        <sz val="12"/>
        <color theme="7" tint="-0.499984740745262"/>
        <rFont val="Roboto"/>
      </rPr>
      <t>Round only your final answer to the nearest integer, and note that the result for each city needs weighting by population.</t>
    </r>
  </si>
  <si>
    <r>
      <t xml:space="preserve">In this question, we are going to look at average life expectancies </t>
    </r>
    <r>
      <rPr>
        <b/>
        <u/>
        <sz val="11"/>
        <rFont val="Roboto"/>
      </rPr>
      <t>at birth</t>
    </r>
    <r>
      <rPr>
        <b/>
        <sz val="11"/>
        <rFont val="Roboto"/>
      </rPr>
      <t xml:space="preserve"> within a certain straight line distance of a cell, specified as a row and column.</t>
    </r>
  </si>
  <si>
    <r>
      <t xml:space="preserve">Give the </t>
    </r>
    <r>
      <rPr>
        <b/>
        <u/>
        <sz val="11"/>
        <rFont val="Roboto"/>
      </rPr>
      <t>weighted average life expectancy at birth</t>
    </r>
    <r>
      <rPr>
        <b/>
        <sz val="11"/>
        <rFont val="Roboto"/>
      </rPr>
      <t xml:space="preserve"> within the </t>
    </r>
    <r>
      <rPr>
        <b/>
        <u/>
        <sz val="11"/>
        <rFont val="Roboto"/>
      </rPr>
      <t>specified straight line distance</t>
    </r>
    <r>
      <rPr>
        <b/>
        <sz val="11"/>
        <rFont val="Roboto"/>
      </rPr>
      <t xml:space="preserve"> of the </t>
    </r>
    <r>
      <rPr>
        <b/>
        <u/>
        <sz val="11"/>
        <rFont val="Roboto"/>
      </rPr>
      <t>specified centre</t>
    </r>
    <r>
      <rPr>
        <b/>
        <sz val="11"/>
        <rFont val="Roboto"/>
      </rPr>
      <t xml:space="preserve"> in</t>
    </r>
    <r>
      <rPr>
        <b/>
        <u/>
        <sz val="11"/>
        <rFont val="Roboto"/>
      </rPr>
      <t xml:space="preserve"> months</t>
    </r>
    <r>
      <rPr>
        <b/>
        <sz val="11"/>
        <rFont val="Roboto"/>
      </rPr>
      <t xml:space="preserve"> to the </t>
    </r>
    <r>
      <rPr>
        <b/>
        <u/>
        <sz val="11"/>
        <rFont val="Roboto"/>
      </rPr>
      <t>nearest integer</t>
    </r>
    <r>
      <rPr>
        <b/>
        <sz val="11"/>
        <rFont val="Roboto"/>
      </rPr>
      <t>.</t>
    </r>
  </si>
  <si>
    <r>
      <t xml:space="preserve">If nobody lives within the </t>
    </r>
    <r>
      <rPr>
        <b/>
        <i/>
        <u/>
        <sz val="11"/>
        <rFont val="Roboto"/>
      </rPr>
      <t>specified straight line distance</t>
    </r>
    <r>
      <rPr>
        <b/>
        <i/>
        <sz val="11"/>
        <rFont val="Roboto"/>
      </rPr>
      <t xml:space="preserve"> of the </t>
    </r>
    <r>
      <rPr>
        <b/>
        <i/>
        <u/>
        <sz val="11"/>
        <rFont val="Roboto"/>
      </rPr>
      <t>specified centre</t>
    </r>
    <r>
      <rPr>
        <b/>
        <i/>
        <sz val="11"/>
        <rFont val="Roboto"/>
      </rPr>
      <t>, answer 0.</t>
    </r>
  </si>
  <si>
    <r>
      <t xml:space="preserve">Radius /km (distance from centre </t>
    </r>
    <r>
      <rPr>
        <b/>
        <u/>
        <sz val="11"/>
        <color theme="0"/>
        <rFont val="Roboto"/>
      </rPr>
      <t xml:space="preserve">less than or equal to) </t>
    </r>
  </si>
  <si>
    <t xml:space="preserve">(350*83.7+301*74.7+57*78.6+2111*78.8)/(350+301+57+2111) </t>
  </si>
  <si>
    <t xml:space="preserve">Note that a range of 6km (6 units) covers everything less than or equal to this distance. </t>
  </si>
  <si>
    <r>
      <t xml:space="preserve">We will define a 'Four Figure City' as a city where the average income </t>
    </r>
    <r>
      <rPr>
        <b/>
        <u/>
        <sz val="11"/>
        <rFont val="Roboto"/>
      </rPr>
      <t>per person</t>
    </r>
    <r>
      <rPr>
        <b/>
        <sz val="11"/>
        <rFont val="Roboto"/>
      </rPr>
      <t xml:space="preserve"> is in four figures or less (strictly less than $10,000 </t>
    </r>
    <r>
      <rPr>
        <b/>
        <u/>
        <sz val="11"/>
        <rFont val="Roboto"/>
      </rPr>
      <t>per person</t>
    </r>
    <r>
      <rPr>
        <b/>
        <sz val="11"/>
        <rFont val="Roboto"/>
      </rPr>
      <t>).</t>
    </r>
  </si>
  <si>
    <t>Therefore, with a population of 100000, there would be 68 people that would live in Four or Six Figure Cities.</t>
  </si>
  <si>
    <t>Using the Units Table, we see there are 1000 metres in a kilometre, so the distance is 34.366 kilometres.</t>
  </si>
  <si>
    <t>Circles of Friendship</t>
  </si>
  <si>
    <t>=222606.7/2819=78.9665</t>
  </si>
  <si>
    <t>Multiplying by 12 gives 78.9665*12 = 948 (nearest integer)</t>
  </si>
  <si>
    <t>Harry C Watson</t>
  </si>
  <si>
    <t>The data is presented as startrow,startcol:endrow,endcol. For example, a box defined as 2,11:4,13 is a 3 by 3 box including the 9 cells at the intersection of rows 2,3 and 4, columns 11, 12 and 13.</t>
  </si>
  <si>
    <t>ExcelState</t>
  </si>
  <si>
    <t>Utah</t>
  </si>
  <si>
    <t>Arizona</t>
  </si>
  <si>
    <t>Ohio</t>
  </si>
  <si>
    <t>Mississippi</t>
  </si>
  <si>
    <t>Missouri</t>
  </si>
  <si>
    <t>Kansas</t>
  </si>
  <si>
    <t>Nevada</t>
  </si>
  <si>
    <t>Virginia</t>
  </si>
  <si>
    <t>Illinois</t>
  </si>
  <si>
    <t>North Carolina</t>
  </si>
  <si>
    <t>Oklahoma</t>
  </si>
  <si>
    <t>Idaho</t>
  </si>
  <si>
    <t>Michigan</t>
  </si>
  <si>
    <t>California</t>
  </si>
  <si>
    <t>Pennsylvania</t>
  </si>
  <si>
    <t>Arkansas</t>
  </si>
  <si>
    <t>Maryland</t>
  </si>
  <si>
    <t>New Jersey</t>
  </si>
  <si>
    <t>Hawaii</t>
  </si>
  <si>
    <t>Colorado</t>
  </si>
  <si>
    <t>Iowa</t>
  </si>
  <si>
    <t>Nebraska</t>
  </si>
  <si>
    <t>Connecticut</t>
  </si>
  <si>
    <t>Indiana</t>
  </si>
  <si>
    <t>Massachusetts</t>
  </si>
  <si>
    <t>Wisconsin</t>
  </si>
  <si>
    <t>Rhode Island</t>
  </si>
  <si>
    <t>South Dakota</t>
  </si>
  <si>
    <t>Give your answers in months rounded to the nearest integer.</t>
  </si>
  <si>
    <t>Very Hard</t>
  </si>
  <si>
    <t xml:space="preserve">A nice warm-up to get you familiar with the Cities tab. How many households are in each of the states below? </t>
  </si>
  <si>
    <t>Family Lives Together</t>
  </si>
  <si>
    <t>For example, ExcelState has 537,566 households.</t>
  </si>
  <si>
    <t xml:space="preserve">What is the life expectancy in each of the cities below at the stated age? </t>
  </si>
  <si>
    <t>In Example 3, Woodlawn has an average household income of $30,129.</t>
  </si>
  <si>
    <t>In Example 4, the state of Montana has one Six Figure City.</t>
  </si>
  <si>
    <t>In Example 5, Centre Bend is at row 2 column 3, and Bird Bend is at row 7 column 37.</t>
  </si>
  <si>
    <t>In Example 6, the box containing cells in rows 2 to 6, columns 3 to 5 has 15 cells (5 rows by 3 columns).</t>
  </si>
  <si>
    <t>In Example7, for instance, (17,17),(23,11),(23,23) and (21,15) would all be included. (17,16) would not be included as it is 6.17km away.</t>
  </si>
  <si>
    <r>
      <t xml:space="preserve">In Example 7, we want to first identify the cities whose straight line distance from (23,17) is </t>
    </r>
    <r>
      <rPr>
        <u/>
        <sz val="11"/>
        <rFont val="Roboto"/>
      </rPr>
      <t>less than or equal to</t>
    </r>
    <r>
      <rPr>
        <sz val="11"/>
        <rFont val="Roboto"/>
      </rPr>
      <t xml:space="preserve"> 6km (6 units).</t>
    </r>
  </si>
  <si>
    <t>Which state has the most cities?</t>
  </si>
  <si>
    <t>Key (Bonus 5 only)</t>
  </si>
  <si>
    <t>Levels 5-7 can be completed without results from Level 4</t>
  </si>
  <si>
    <t>The straight line distance is to be calculated in the same way as in Level 5.</t>
  </si>
  <si>
    <t>Game #1 Hint: The correct answer is between 65500 and 65550</t>
  </si>
  <si>
    <t>Game #2 Hint: The correct answer is between 144800 and 144850</t>
  </si>
  <si>
    <t>Game #3 Hint: The correct answer is between 31950 and 32000</t>
  </si>
  <si>
    <t>Game #11 Hint: The correct answer is between 700 and 750</t>
  </si>
  <si>
    <t>Game #12 Hint: The correct answer is between 800 and 850</t>
  </si>
  <si>
    <t>Game #13 Hint: The correct answer is between 350 and 400</t>
  </si>
  <si>
    <t>Game #31 Hint: The correct answer is between 72100 and 72150</t>
  </si>
  <si>
    <t>Game #32 Hint: The correct answer is between 79400 and 79450</t>
  </si>
  <si>
    <t>Game #33 Hint: The correct answer is between 17950 and 18000</t>
  </si>
  <si>
    <t>Game #51 Hint: The correct answer is between 22700 and 22750</t>
  </si>
  <si>
    <t>Game #52 Hint: The correct answer is between 11650 and 11700</t>
  </si>
  <si>
    <t>Game #53 Hint: The correct answer is between 25650 and 25700</t>
  </si>
  <si>
    <t>Game #71 Hint: The correct answer is between 0 and 50</t>
  </si>
  <si>
    <t>Game #72 Hint: The correct answer is between 21000 and 21050</t>
  </si>
  <si>
    <t>Game #73 Hint: The correct answer is between 0 and 50</t>
  </si>
  <si>
    <t>Game #91 Hint: The correct answer is between 5600 and 5700</t>
  </si>
  <si>
    <t>Game #92 Hint: The correct answer is between 0 and 100</t>
  </si>
  <si>
    <t>Game #93 Hint: The correct answer is between 50 and 150</t>
  </si>
  <si>
    <t>Game #111 Hint: The correct answer is between 800 and 850</t>
  </si>
  <si>
    <t>Game #112 Hint: The correct answer is between 850 and 900</t>
  </si>
  <si>
    <t>Game #113 Hint: The correct answer is between 900 and 950</t>
  </si>
  <si>
    <r>
      <t xml:space="preserve">A census has been conducted of all the citizens living in FMWCLand in order to find out more about where they live, how high their income is and for how long they live. 
</t>
    </r>
    <r>
      <rPr>
        <b/>
        <sz val="11"/>
        <color theme="1"/>
        <rFont val="Roboto"/>
      </rPr>
      <t xml:space="preserve">Cities Tab (All Levels)
</t>
    </r>
    <r>
      <rPr>
        <sz val="11"/>
        <color theme="1"/>
        <rFont val="Roboto"/>
      </rPr>
      <t xml:space="preserve">The cities tab lists the 420 cities surveyed and the 50 states in which they are situated. These states consist of ExcelState and 49 other states which are eerily similar to those in America. Each row of the table is an entry for one city and the following information is given:                                                                                           
City: The name of the city.
State: The name of the state in which the city is located.
Population: The number of people living in the city.
Number of Households: The number of households in the city. Multiple people can live in one household.
Average household income: The average income </t>
    </r>
    <r>
      <rPr>
        <u/>
        <sz val="11"/>
        <color theme="1"/>
        <rFont val="Roboto"/>
      </rPr>
      <t>per household</t>
    </r>
    <r>
      <rPr>
        <sz val="11"/>
        <color theme="1"/>
        <rFont val="Roboto"/>
      </rPr>
      <t xml:space="preserve"> in the city. The average income per capita (per person) will typically be smaller than this.
Life Expectancy at Birth: Average life expectancy in the city, at birth.
Life Expectancy at 21: Average life expectancy in the city, at age 21.
Life Expectancy at 60: Average life expectancy in the city, at age 60.
</t>
    </r>
    <r>
      <rPr>
        <b/>
        <i/>
        <sz val="11"/>
        <color theme="1"/>
        <rFont val="Roboto"/>
      </rPr>
      <t xml:space="preserve">Perhaps the most important thing to remember is that the household income is </t>
    </r>
    <r>
      <rPr>
        <b/>
        <i/>
        <u/>
        <sz val="11"/>
        <color theme="1"/>
        <rFont val="Roboto"/>
      </rPr>
      <t>per household</t>
    </r>
    <r>
      <rPr>
        <b/>
        <i/>
        <sz val="11"/>
        <color theme="1"/>
        <rFont val="Roboto"/>
      </rPr>
      <t xml:space="preserve">, and the life expectancy is </t>
    </r>
    <r>
      <rPr>
        <b/>
        <i/>
        <u/>
        <sz val="11"/>
        <color theme="1"/>
        <rFont val="Roboto"/>
      </rPr>
      <t>per person</t>
    </r>
    <r>
      <rPr>
        <b/>
        <i/>
        <sz val="11"/>
        <color theme="1"/>
        <rFont val="Roboto"/>
      </rPr>
      <t xml:space="preserve">. How would you convert per household values to per-person values?
</t>
    </r>
    <r>
      <rPr>
        <b/>
        <sz val="11"/>
        <color theme="1"/>
        <rFont val="Roboto"/>
      </rPr>
      <t xml:space="preserve">
Map of ExcelState (Levels 5-7)</t>
    </r>
    <r>
      <rPr>
        <sz val="11"/>
        <color theme="1"/>
        <rFont val="Roboto"/>
      </rPr>
      <t xml:space="preserve">
The Map of ExcelState tab contains the map of ExcelState. Each one of the 133 cities in ExcelState is plotted on this map. For the purpose of Level 5, each cell represents a distance of 1000 metres.
</t>
    </r>
    <r>
      <rPr>
        <b/>
        <i/>
        <sz val="11"/>
        <color theme="1"/>
        <rFont val="Roboto"/>
      </rPr>
      <t xml:space="preserve">Note: The colouring for land and water is only used in Bonus Question 5.
</t>
    </r>
    <r>
      <rPr>
        <sz val="11"/>
        <color theme="1"/>
        <rFont val="Roboto"/>
      </rPr>
      <t xml:space="preserve">
</t>
    </r>
    <r>
      <rPr>
        <b/>
        <sz val="11"/>
        <color theme="1"/>
        <rFont val="Roboto"/>
      </rPr>
      <t>Distance calculation (Levels 5 and 7)</t>
    </r>
    <r>
      <rPr>
        <sz val="11"/>
        <color theme="1"/>
        <rFont val="Roboto"/>
      </rPr>
      <t xml:space="preserve">
Pythagoras' Theorem (distance^2 = (rows crossed)^2 + (columns crossed)^2) is used in Levels 5 and 7. We assume that if we move up, down, left or right 1 cell, we travel 1 cell (1000 metres in Level 5). By the same principle, if we move 1 cell diagonally we move SQRT(2) units (roughly 1414 metres in Level 5). When we say 'within x units', we mean less than or equal to x units away.
</t>
    </r>
  </si>
  <si>
    <t>Microsoft Excel Collegiate Challenge 2024</t>
  </si>
  <si>
    <t>Mean</t>
  </si>
  <si>
    <t>Population in selected cities</t>
  </si>
  <si>
    <t>Population of the state</t>
  </si>
  <si>
    <t>How many people per 100000?</t>
  </si>
  <si>
    <t>X1</t>
  </si>
  <si>
    <t>Y1</t>
  </si>
  <si>
    <t>X2</t>
  </si>
  <si>
    <t>Y2</t>
  </si>
  <si>
    <t>Distance</t>
  </si>
  <si>
    <t>mapa2 named range is slighlty bigger than mapa as the radius sometimes exceeds the distance to the end of the map.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</si>
</sst>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 #,##0.00_-;_-* &quot;-&quot;??_-;_-@_-"/>
    <numFmt numFmtId="164" formatCode="&quot;$&quot;#,##0_);[Red]\(&quot;$&quot;#,##0\)"/>
    <numFmt numFmtId="165" formatCode="0.0000"/>
    <numFmt numFmtId="166" formatCode="_-[$$-409]* #,##0_ ;_-[$$-409]* \-#,##0\ ;_-[$$-409]* &quot;-&quot;_ ;_-@_ "/>
    <numFmt numFmtId="167" formatCode="###,###"/>
    <numFmt numFmtId="168" formatCode="#,##0.0"/>
    <numFmt numFmtId="169" formatCode="#,##0;\(#,##0\);\-"/>
  </numFmts>
  <fonts count="38">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Roboto"/>
    </font>
    <font>
      <sz val="11"/>
      <name val="Roboto"/>
    </font>
    <font>
      <b/>
      <sz val="11"/>
      <color theme="1"/>
      <name val="Roboto"/>
    </font>
    <font>
      <u/>
      <sz val="11"/>
      <color theme="10"/>
      <name val="Calibri"/>
      <family val="2"/>
      <scheme val="minor"/>
    </font>
    <font>
      <b/>
      <sz val="20"/>
      <color theme="0"/>
      <name val="Roboto"/>
    </font>
    <font>
      <b/>
      <sz val="11"/>
      <name val="Roboto"/>
    </font>
    <font>
      <b/>
      <sz val="11"/>
      <color theme="0"/>
      <name val="Roboto"/>
    </font>
    <font>
      <sz val="11"/>
      <color theme="7" tint="-0.499984740745262"/>
      <name val="Roboto"/>
    </font>
    <font>
      <sz val="12"/>
      <color theme="7" tint="-0.499984740745262"/>
      <name val="Roboto"/>
    </font>
    <font>
      <b/>
      <sz val="12"/>
      <color theme="7" tint="-0.499984740745262"/>
      <name val="Roboto"/>
    </font>
    <font>
      <sz val="14"/>
      <color theme="7" tint="-0.499984740745262"/>
      <name val="Roboto"/>
    </font>
    <font>
      <b/>
      <sz val="14"/>
      <color theme="0"/>
      <name val="Roboto"/>
    </font>
    <font>
      <i/>
      <sz val="10"/>
      <color theme="1"/>
      <name val="Roboto"/>
    </font>
    <font>
      <b/>
      <sz val="12"/>
      <color theme="1"/>
      <name val="Roboto"/>
    </font>
    <font>
      <u/>
      <sz val="11"/>
      <color theme="1"/>
      <name val="Roboto"/>
    </font>
    <font>
      <b/>
      <u/>
      <sz val="11"/>
      <name val="Roboto"/>
    </font>
    <font>
      <sz val="12"/>
      <color theme="1"/>
      <name val="Calibri"/>
      <family val="2"/>
      <scheme val="minor"/>
    </font>
    <font>
      <sz val="12"/>
      <color theme="1"/>
      <name val="Roboto"/>
    </font>
    <font>
      <i/>
      <sz val="11"/>
      <name val="Roboto"/>
    </font>
    <font>
      <u/>
      <sz val="11"/>
      <name val="Roboto"/>
    </font>
    <font>
      <b/>
      <u/>
      <sz val="11"/>
      <color theme="0"/>
      <name val="Roboto"/>
    </font>
    <font>
      <b/>
      <i/>
      <sz val="11"/>
      <color theme="1"/>
      <name val="Roboto"/>
    </font>
    <font>
      <b/>
      <i/>
      <u/>
      <sz val="11"/>
      <color theme="1"/>
      <name val="Roboto"/>
    </font>
    <font>
      <b/>
      <sz val="12"/>
      <color theme="0"/>
      <name val="Roboto"/>
    </font>
    <font>
      <b/>
      <i/>
      <sz val="11"/>
      <name val="Roboto"/>
    </font>
    <font>
      <b/>
      <i/>
      <u/>
      <sz val="11"/>
      <name val="Roboto"/>
    </font>
    <font>
      <b/>
      <sz val="18"/>
      <color theme="0"/>
      <name val="Calibri"/>
      <family val="2"/>
      <scheme val="minor"/>
    </font>
    <font>
      <b/>
      <i/>
      <sz val="11"/>
      <color theme="9"/>
      <name val="Roboto"/>
    </font>
    <font>
      <b/>
      <sz val="18"/>
      <color theme="0"/>
      <name val="Roboto"/>
    </font>
    <font>
      <b/>
      <sz val="18"/>
      <color theme="0"/>
      <name val="Robotech gp"/>
    </font>
    <font>
      <b/>
      <sz val="36"/>
      <color theme="0"/>
      <name val="Robotech gp"/>
    </font>
    <font>
      <b/>
      <sz val="24"/>
      <color theme="0"/>
      <name val="Robotech gp"/>
    </font>
    <font>
      <sz val="12"/>
      <color rgb="FFFFFFFF"/>
      <name val="Arial"/>
      <family val="2"/>
      <charset val="238"/>
    </font>
    <font>
      <b/>
      <sz val="11"/>
      <color rgb="FFFF0000"/>
      <name val="Roboto"/>
      <charset val="238"/>
    </font>
  </fonts>
  <fills count="11">
    <fill>
      <patternFill patternType="none"/>
    </fill>
    <fill>
      <patternFill patternType="gray125"/>
    </fill>
    <fill>
      <patternFill patternType="solid">
        <fgColor theme="0"/>
        <bgColor indexed="64"/>
      </patternFill>
    </fill>
    <fill>
      <patternFill patternType="solid">
        <fgColor rgb="FF228AB8"/>
        <bgColor indexed="64"/>
      </patternFill>
    </fill>
    <fill>
      <patternFill patternType="solid">
        <fgColor rgb="FF006837"/>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theme="0" tint="-0.34998626667073579"/>
        <bgColor indexed="64"/>
      </patternFill>
    </fill>
    <fill>
      <gradientFill>
        <stop position="0">
          <color rgb="FFBF1F36"/>
        </stop>
        <stop position="1">
          <color rgb="FF020024"/>
        </stop>
      </gradientFill>
    </fill>
    <fill>
      <patternFill patternType="solid">
        <fgColor rgb="FFBF1F36"/>
        <bgColor indexed="64"/>
      </patternFill>
    </fill>
    <fill>
      <patternFill patternType="solid">
        <fgColor rgb="FFF6C6CD"/>
        <bgColor indexed="64"/>
      </patternFill>
    </fill>
  </fills>
  <borders count="23">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medium">
        <color indexed="64"/>
      </left>
      <right style="medium">
        <color indexed="64"/>
      </right>
      <top style="medium">
        <color indexed="64"/>
      </top>
      <bottom style="medium">
        <color indexed="64"/>
      </bottom>
      <diagonal/>
    </border>
    <border>
      <left style="thin">
        <color theme="0" tint="-0.499984740745262"/>
      </left>
      <right style="thin">
        <color theme="0" tint="-0.499984740745262"/>
      </right>
      <top/>
      <bottom style="thin">
        <color theme="0" tint="-0.499984740745262"/>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thin">
        <color theme="9"/>
      </left>
      <right style="thin">
        <color theme="9"/>
      </right>
      <top style="thin">
        <color theme="9"/>
      </top>
      <bottom style="thin">
        <color theme="9"/>
      </bottom>
      <diagonal/>
    </border>
    <border>
      <left style="thin">
        <color auto="1"/>
      </left>
      <right style="thin">
        <color auto="1"/>
      </right>
      <top style="medium">
        <color indexed="64"/>
      </top>
      <bottom style="thin">
        <color auto="1"/>
      </bottom>
      <diagonal/>
    </border>
    <border>
      <left style="medium">
        <color indexed="64"/>
      </left>
      <right/>
      <top style="medium">
        <color indexed="64"/>
      </top>
      <bottom style="medium">
        <color indexed="64"/>
      </bottom>
      <diagonal/>
    </border>
    <border>
      <left style="thin">
        <color theme="0"/>
      </left>
      <right style="thin">
        <color theme="0"/>
      </right>
      <top/>
      <bottom style="thin">
        <color theme="0"/>
      </bottom>
      <diagonal/>
    </border>
    <border>
      <left style="thin">
        <color indexed="64"/>
      </left>
      <right style="thin">
        <color indexed="64"/>
      </right>
      <top style="thin">
        <color indexed="64"/>
      </top>
      <bottom/>
      <diagonal/>
    </border>
  </borders>
  <cellStyleXfs count="7">
    <xf numFmtId="0" fontId="0" fillId="0" borderId="0"/>
    <xf numFmtId="0" fontId="3" fillId="0" borderId="0"/>
    <xf numFmtId="0" fontId="7" fillId="0" borderId="0" applyNumberFormat="0" applyFill="0" applyBorder="0" applyAlignment="0" applyProtection="0"/>
    <xf numFmtId="43" fontId="20" fillId="0" borderId="0" applyFont="0" applyFill="0" applyBorder="0" applyAlignment="0" applyProtection="0"/>
    <xf numFmtId="0" fontId="2" fillId="0" borderId="0"/>
    <xf numFmtId="0" fontId="1" fillId="0" borderId="0"/>
    <xf numFmtId="0" fontId="1" fillId="0" borderId="0"/>
  </cellStyleXfs>
  <cellXfs count="142">
    <xf numFmtId="0" fontId="0" fillId="0" borderId="0" xfId="0"/>
    <xf numFmtId="0" fontId="10" fillId="3" borderId="6" xfId="0" applyFont="1" applyFill="1" applyBorder="1" applyAlignment="1">
      <alignment horizontal="center" vertical="center" wrapText="1"/>
    </xf>
    <xf numFmtId="3" fontId="10" fillId="3" borderId="6" xfId="0" applyNumberFormat="1" applyFont="1" applyFill="1" applyBorder="1" applyAlignment="1">
      <alignment horizontal="center" vertical="center"/>
    </xf>
    <xf numFmtId="0" fontId="10" fillId="3" borderId="6" xfId="0" applyFont="1" applyFill="1" applyBorder="1" applyAlignment="1">
      <alignment horizontal="centerContinuous" vertical="center"/>
    </xf>
    <xf numFmtId="0" fontId="10" fillId="3" borderId="6" xfId="0" applyFont="1" applyFill="1" applyBorder="1" applyAlignment="1">
      <alignment horizontal="center" vertical="center"/>
    </xf>
    <xf numFmtId="0" fontId="20" fillId="0" borderId="0" xfId="0" applyFont="1"/>
    <xf numFmtId="0" fontId="21" fillId="5" borderId="0" xfId="0" applyFont="1" applyFill="1"/>
    <xf numFmtId="0" fontId="21" fillId="5" borderId="15" xfId="0" applyFont="1" applyFill="1" applyBorder="1"/>
    <xf numFmtId="0" fontId="21" fillId="5" borderId="17" xfId="0" applyFont="1" applyFill="1" applyBorder="1"/>
    <xf numFmtId="0" fontId="21" fillId="5" borderId="16" xfId="0" applyFont="1" applyFill="1" applyBorder="1"/>
    <xf numFmtId="0" fontId="21" fillId="5" borderId="8" xfId="0" applyFont="1" applyFill="1" applyBorder="1"/>
    <xf numFmtId="0" fontId="21" fillId="5" borderId="10" xfId="0" applyFont="1" applyFill="1" applyBorder="1"/>
    <xf numFmtId="0" fontId="21" fillId="5" borderId="11" xfId="0" applyFont="1" applyFill="1" applyBorder="1"/>
    <xf numFmtId="0" fontId="21" fillId="5" borderId="12" xfId="0" applyFont="1" applyFill="1" applyBorder="1"/>
    <xf numFmtId="0" fontId="21" fillId="5" borderId="13" xfId="0" applyFont="1" applyFill="1" applyBorder="1"/>
    <xf numFmtId="0" fontId="21" fillId="6" borderId="17" xfId="0" applyFont="1" applyFill="1" applyBorder="1"/>
    <xf numFmtId="0" fontId="21" fillId="6" borderId="0" xfId="0" applyFont="1" applyFill="1"/>
    <xf numFmtId="0" fontId="21" fillId="6" borderId="10" xfId="0" applyFont="1" applyFill="1" applyBorder="1"/>
    <xf numFmtId="0" fontId="0" fillId="2" borderId="8" xfId="0" applyFill="1" applyBorder="1"/>
    <xf numFmtId="0" fontId="0" fillId="2" borderId="10" xfId="0" applyFill="1" applyBorder="1"/>
    <xf numFmtId="0" fontId="0" fillId="2" borderId="8" xfId="0" applyFill="1" applyBorder="1" applyAlignment="1">
      <alignment horizontal="center" vertical="center"/>
    </xf>
    <xf numFmtId="0" fontId="21" fillId="0" borderId="9" xfId="0" applyFont="1" applyBorder="1"/>
    <xf numFmtId="167" fontId="21" fillId="0" borderId="9" xfId="3" applyNumberFormat="1" applyFont="1" applyFill="1" applyBorder="1"/>
    <xf numFmtId="166" fontId="21" fillId="0" borderId="9" xfId="0" applyNumberFormat="1" applyFont="1" applyBorder="1"/>
    <xf numFmtId="0" fontId="21" fillId="0" borderId="0" xfId="0" applyFont="1"/>
    <xf numFmtId="0" fontId="27" fillId="0" borderId="0" xfId="0" applyFont="1" applyAlignment="1">
      <alignment vertical="center"/>
    </xf>
    <xf numFmtId="0" fontId="27" fillId="0" borderId="0" xfId="0" applyFont="1" applyAlignment="1">
      <alignment horizontal="center" vertical="center"/>
    </xf>
    <xf numFmtId="0" fontId="21" fillId="0" borderId="0" xfId="0" applyFont="1" applyAlignment="1">
      <alignment horizontal="center" vertical="center"/>
    </xf>
    <xf numFmtId="0" fontId="21" fillId="0" borderId="0" xfId="0" applyFont="1" applyAlignment="1">
      <alignment vertical="center"/>
    </xf>
    <xf numFmtId="0" fontId="21" fillId="5" borderId="8" xfId="0" applyFont="1" applyFill="1" applyBorder="1" applyAlignment="1">
      <alignment horizontal="centerContinuous" vertical="center"/>
    </xf>
    <xf numFmtId="0" fontId="21" fillId="5" borderId="10" xfId="0" applyFont="1" applyFill="1" applyBorder="1" applyAlignment="1">
      <alignment horizontal="centerContinuous" vertical="center"/>
    </xf>
    <xf numFmtId="0" fontId="21" fillId="6" borderId="11" xfId="0" applyFont="1" applyFill="1" applyBorder="1" applyAlignment="1">
      <alignment horizontal="centerContinuous" vertical="center"/>
    </xf>
    <xf numFmtId="0" fontId="21" fillId="6" borderId="13" xfId="0" applyFont="1" applyFill="1" applyBorder="1" applyAlignment="1">
      <alignment horizontal="centerContinuous" vertical="center"/>
    </xf>
    <xf numFmtId="0" fontId="4" fillId="0" borderId="0" xfId="1" applyFont="1"/>
    <xf numFmtId="0" fontId="5" fillId="0" borderId="0" xfId="1" applyFont="1"/>
    <xf numFmtId="0" fontId="4" fillId="0" borderId="0" xfId="1" applyFont="1" applyAlignment="1">
      <alignment horizontal="left"/>
    </xf>
    <xf numFmtId="0" fontId="9" fillId="0" borderId="0" xfId="1" applyFont="1" applyAlignment="1">
      <alignment horizontal="left"/>
    </xf>
    <xf numFmtId="0" fontId="4" fillId="0" borderId="0" xfId="1" applyFont="1" applyAlignment="1">
      <alignment horizontal="center"/>
    </xf>
    <xf numFmtId="0" fontId="6" fillId="0" borderId="0" xfId="1" applyFont="1" applyAlignment="1">
      <alignment horizontal="left"/>
    </xf>
    <xf numFmtId="0" fontId="4" fillId="0" borderId="0" xfId="0" applyFont="1" applyAlignment="1">
      <alignment horizontal="center"/>
    </xf>
    <xf numFmtId="0" fontId="11" fillId="0" borderId="7" xfId="0" applyFont="1" applyBorder="1" applyAlignment="1">
      <alignment horizontal="center" vertical="center" wrapText="1"/>
    </xf>
    <xf numFmtId="0" fontId="12" fillId="0" borderId="7" xfId="0" applyFont="1" applyBorder="1" applyAlignment="1">
      <alignment horizontal="center" vertical="center" wrapText="1"/>
    </xf>
    <xf numFmtId="0" fontId="13" fillId="0" borderId="7" xfId="0" applyFont="1" applyBorder="1" applyAlignment="1">
      <alignment horizontal="center" vertical="center"/>
    </xf>
    <xf numFmtId="0" fontId="4" fillId="0" borderId="0" xfId="0" applyFont="1" applyAlignment="1">
      <alignment horizontal="center" vertical="center"/>
    </xf>
    <xf numFmtId="0" fontId="11" fillId="0" borderId="4" xfId="0" applyFont="1" applyBorder="1" applyAlignment="1">
      <alignment horizontal="center" vertical="center" wrapText="1"/>
    </xf>
    <xf numFmtId="0" fontId="13" fillId="0" borderId="4" xfId="0" applyFont="1" applyBorder="1" applyAlignment="1">
      <alignment horizontal="center" vertical="center"/>
    </xf>
    <xf numFmtId="0" fontId="8" fillId="0" borderId="0" xfId="1" applyFont="1"/>
    <xf numFmtId="0" fontId="17" fillId="0" borderId="0" xfId="1" applyFont="1" applyAlignment="1">
      <alignment horizontal="left" vertical="center"/>
    </xf>
    <xf numFmtId="0" fontId="5" fillId="0" borderId="0" xfId="1" applyFont="1" applyAlignment="1">
      <alignment horizontal="left"/>
    </xf>
    <xf numFmtId="0" fontId="11" fillId="0" borderId="4" xfId="1" applyFont="1" applyBorder="1" applyAlignment="1">
      <alignment horizontal="center" vertical="center" wrapText="1"/>
    </xf>
    <xf numFmtId="0" fontId="12" fillId="0" borderId="4" xfId="1" applyFont="1" applyBorder="1" applyAlignment="1">
      <alignment horizontal="center" vertical="center" wrapText="1"/>
    </xf>
    <xf numFmtId="0" fontId="13" fillId="0" borderId="4" xfId="1" applyFont="1" applyBorder="1" applyAlignment="1">
      <alignment horizontal="center" vertical="center"/>
    </xf>
    <xf numFmtId="3" fontId="14" fillId="0" borderId="9" xfId="1" applyNumberFormat="1" applyFont="1" applyBorder="1" applyAlignment="1">
      <alignment horizontal="center" vertical="center" wrapText="1"/>
    </xf>
    <xf numFmtId="165" fontId="5" fillId="0" borderId="0" xfId="1" applyNumberFormat="1" applyFont="1"/>
    <xf numFmtId="0" fontId="10" fillId="0" borderId="0" xfId="1" applyFont="1" applyAlignment="1">
      <alignment horizontal="center" vertical="center" wrapText="1"/>
    </xf>
    <xf numFmtId="3" fontId="14" fillId="0" borderId="0" xfId="1" applyNumberFormat="1" applyFont="1" applyAlignment="1">
      <alignment horizontal="center" vertical="center" wrapText="1"/>
    </xf>
    <xf numFmtId="2" fontId="4" fillId="0" borderId="0" xfId="1" applyNumberFormat="1" applyFont="1"/>
    <xf numFmtId="0" fontId="22" fillId="0" borderId="0" xfId="1" applyFont="1" applyAlignment="1">
      <alignment horizontal="left"/>
    </xf>
    <xf numFmtId="164" fontId="4" fillId="0" borderId="0" xfId="1" applyNumberFormat="1" applyFont="1"/>
    <xf numFmtId="0" fontId="4" fillId="0" borderId="0" xfId="1" applyFont="1" applyAlignment="1">
      <alignment horizontal="center" vertical="center"/>
    </xf>
    <xf numFmtId="0" fontId="5" fillId="0" borderId="0" xfId="1" applyFont="1" applyAlignment="1">
      <alignment horizontal="center" vertical="center" wrapText="1"/>
    </xf>
    <xf numFmtId="0" fontId="10" fillId="0" borderId="0" xfId="1" applyFont="1" applyAlignment="1">
      <alignment horizontal="center" vertical="center"/>
    </xf>
    <xf numFmtId="0" fontId="22" fillId="0" borderId="0" xfId="1" applyFont="1" applyAlignment="1">
      <alignment horizontal="center"/>
    </xf>
    <xf numFmtId="0" fontId="5" fillId="0" borderId="0" xfId="1" applyFont="1" applyAlignment="1">
      <alignment horizontal="center"/>
    </xf>
    <xf numFmtId="0" fontId="5" fillId="0" borderId="0" xfId="0" applyFont="1" applyAlignment="1">
      <alignment horizontal="left" vertical="center"/>
    </xf>
    <xf numFmtId="0" fontId="10" fillId="0" borderId="0" xfId="0" applyFont="1" applyAlignment="1">
      <alignment horizontal="centerContinuous" vertical="center"/>
    </xf>
    <xf numFmtId="0" fontId="10" fillId="0" borderId="0" xfId="0" applyFont="1" applyAlignment="1">
      <alignment horizontal="centerContinuous" vertical="center" wrapText="1"/>
    </xf>
    <xf numFmtId="0" fontId="28" fillId="0" borderId="0" xfId="1" applyFont="1" applyAlignment="1">
      <alignment horizontal="left"/>
    </xf>
    <xf numFmtId="0" fontId="12" fillId="0" borderId="0" xfId="1" applyFont="1" applyAlignment="1">
      <alignment horizontal="centerContinuous" vertical="center" wrapText="1"/>
    </xf>
    <xf numFmtId="0" fontId="5" fillId="0" borderId="0" xfId="1" quotePrefix="1" applyFont="1" applyAlignment="1">
      <alignment horizontal="left"/>
    </xf>
    <xf numFmtId="1" fontId="30" fillId="4" borderId="5" xfId="0" applyNumberFormat="1" applyFont="1" applyFill="1" applyBorder="1" applyAlignment="1">
      <alignment horizontal="center" vertical="center"/>
    </xf>
    <xf numFmtId="0" fontId="31" fillId="0" borderId="18" xfId="1" applyFont="1" applyBorder="1" applyAlignment="1">
      <alignment horizontal="center" vertical="center"/>
    </xf>
    <xf numFmtId="3" fontId="10" fillId="3" borderId="6" xfId="0" applyNumberFormat="1" applyFont="1" applyFill="1" applyBorder="1" applyAlignment="1">
      <alignment horizontal="centerContinuous" vertical="center"/>
    </xf>
    <xf numFmtId="0" fontId="12" fillId="0" borderId="19" xfId="1" applyFont="1" applyBorder="1" applyAlignment="1">
      <alignment horizontal="centerContinuous" vertical="center" wrapText="1"/>
    </xf>
    <xf numFmtId="0" fontId="12" fillId="0" borderId="19" xfId="1" applyFont="1" applyBorder="1" applyAlignment="1">
      <alignment horizontal="center" vertical="center" wrapText="1"/>
    </xf>
    <xf numFmtId="0" fontId="12" fillId="0" borderId="9" xfId="1" applyFont="1" applyBorder="1" applyAlignment="1">
      <alignment horizontal="centerContinuous" vertical="center" wrapText="1"/>
    </xf>
    <xf numFmtId="0" fontId="12" fillId="0" borderId="4" xfId="0" quotePrefix="1" applyFont="1" applyBorder="1" applyAlignment="1">
      <alignment horizontal="center" vertical="center" wrapText="1"/>
    </xf>
    <xf numFmtId="0" fontId="21" fillId="7" borderId="12" xfId="0" applyFont="1" applyFill="1" applyBorder="1"/>
    <xf numFmtId="0" fontId="10" fillId="3" borderId="9" xfId="4" applyFont="1" applyFill="1" applyBorder="1" applyAlignment="1">
      <alignment horizontal="center" vertical="center"/>
    </xf>
    <xf numFmtId="0" fontId="21" fillId="7" borderId="0" xfId="0" applyFont="1" applyFill="1"/>
    <xf numFmtId="0" fontId="21" fillId="7" borderId="8" xfId="0" applyFont="1" applyFill="1" applyBorder="1"/>
    <xf numFmtId="0" fontId="21" fillId="7" borderId="10" xfId="0" applyFont="1" applyFill="1" applyBorder="1"/>
    <xf numFmtId="0" fontId="21" fillId="7" borderId="17" xfId="0" applyFont="1" applyFill="1" applyBorder="1"/>
    <xf numFmtId="0" fontId="10" fillId="3" borderId="16" xfId="4" applyFont="1" applyFill="1" applyBorder="1" applyAlignment="1">
      <alignment horizontal="centerContinuous" vertical="center"/>
    </xf>
    <xf numFmtId="0" fontId="10" fillId="3" borderId="15" xfId="4" applyFont="1" applyFill="1" applyBorder="1" applyAlignment="1">
      <alignment horizontal="centerContinuous" vertical="center"/>
    </xf>
    <xf numFmtId="168" fontId="21" fillId="0" borderId="9" xfId="0" applyNumberFormat="1" applyFont="1" applyBorder="1" applyAlignment="1">
      <alignment horizontal="right"/>
    </xf>
    <xf numFmtId="0" fontId="4" fillId="2" borderId="0" xfId="0" applyFont="1" applyFill="1"/>
    <xf numFmtId="0" fontId="9" fillId="2" borderId="0" xfId="0" applyFont="1" applyFill="1" applyAlignment="1">
      <alignment horizontal="left"/>
    </xf>
    <xf numFmtId="169" fontId="4" fillId="2" borderId="0" xfId="0" applyNumberFormat="1" applyFont="1" applyFill="1"/>
    <xf numFmtId="0" fontId="4" fillId="2" borderId="0" xfId="0" applyFont="1" applyFill="1" applyAlignment="1">
      <alignment horizontal="center"/>
    </xf>
    <xf numFmtId="0" fontId="5" fillId="2" borderId="0" xfId="0" applyFont="1" applyFill="1"/>
    <xf numFmtId="0" fontId="4" fillId="2" borderId="0" xfId="0" applyFont="1" applyFill="1" applyAlignment="1">
      <alignment horizontal="left"/>
    </xf>
    <xf numFmtId="0" fontId="15" fillId="9" borderId="20" xfId="0" applyFont="1" applyFill="1" applyBorder="1" applyAlignment="1">
      <alignment horizontal="center" vertical="center"/>
    </xf>
    <xf numFmtId="0" fontId="16" fillId="10" borderId="6" xfId="0" applyFont="1" applyFill="1" applyBorder="1" applyAlignment="1">
      <alignment horizontal="center" vertical="center"/>
    </xf>
    <xf numFmtId="0" fontId="4" fillId="2" borderId="0" xfId="5" applyFont="1" applyFill="1"/>
    <xf numFmtId="3" fontId="4" fillId="2" borderId="0" xfId="5" applyNumberFormat="1" applyFont="1" applyFill="1"/>
    <xf numFmtId="0" fontId="5" fillId="2" borderId="0" xfId="5" applyFont="1" applyFill="1"/>
    <xf numFmtId="0" fontId="10" fillId="3" borderId="6" xfId="5" applyFont="1" applyFill="1" applyBorder="1" applyAlignment="1">
      <alignment horizontal="center" vertical="center"/>
    </xf>
    <xf numFmtId="3" fontId="10" fillId="3" borderId="6" xfId="5" applyNumberFormat="1" applyFont="1" applyFill="1" applyBorder="1" applyAlignment="1">
      <alignment horizontal="center" vertical="center"/>
    </xf>
    <xf numFmtId="0" fontId="11" fillId="2" borderId="7" xfId="5" applyFont="1" applyFill="1" applyBorder="1" applyAlignment="1">
      <alignment horizontal="center" vertical="center" wrapText="1"/>
    </xf>
    <xf numFmtId="0" fontId="32" fillId="4" borderId="21" xfId="5" applyFont="1" applyFill="1" applyBorder="1" applyAlignment="1">
      <alignment horizontal="center" vertical="center"/>
    </xf>
    <xf numFmtId="0" fontId="11" fillId="2" borderId="4" xfId="5" applyFont="1" applyFill="1" applyBorder="1" applyAlignment="1">
      <alignment horizontal="center" vertical="center" wrapText="1"/>
    </xf>
    <xf numFmtId="0" fontId="12" fillId="0" borderId="4" xfId="5" applyFont="1" applyBorder="1" applyAlignment="1">
      <alignment horizontal="center" vertical="center" wrapText="1"/>
    </xf>
    <xf numFmtId="0" fontId="4" fillId="2" borderId="0" xfId="5" applyFont="1" applyFill="1" applyAlignment="1">
      <alignment horizontal="center"/>
    </xf>
    <xf numFmtId="3" fontId="4" fillId="2" borderId="0" xfId="5" applyNumberFormat="1" applyFont="1" applyFill="1" applyAlignment="1">
      <alignment horizontal="center"/>
    </xf>
    <xf numFmtId="0" fontId="36" fillId="0" borderId="0" xfId="0" applyFont="1"/>
    <xf numFmtId="0" fontId="21" fillId="0" borderId="3" xfId="0" applyFont="1" applyBorder="1"/>
    <xf numFmtId="168" fontId="21" fillId="0" borderId="1" xfId="0" applyNumberFormat="1" applyFont="1" applyBorder="1" applyAlignment="1">
      <alignment horizontal="right"/>
    </xf>
    <xf numFmtId="0" fontId="10" fillId="3" borderId="13" xfId="1" applyFont="1" applyFill="1" applyBorder="1" applyAlignment="1">
      <alignment horizontal="center" vertical="center" wrapText="1"/>
    </xf>
    <xf numFmtId="0" fontId="10" fillId="3" borderId="14" xfId="1" applyFont="1" applyFill="1" applyBorder="1" applyAlignment="1">
      <alignment horizontal="center" vertical="center" wrapText="1"/>
    </xf>
    <xf numFmtId="0" fontId="10" fillId="3" borderId="11" xfId="1" applyFont="1" applyFill="1" applyBorder="1" applyAlignment="1">
      <alignment horizontal="center" vertical="center" wrapText="1"/>
    </xf>
    <xf numFmtId="0" fontId="21" fillId="0" borderId="16" xfId="0" applyFont="1" applyBorder="1"/>
    <xf numFmtId="0" fontId="21" fillId="0" borderId="22" xfId="0" applyFont="1" applyBorder="1"/>
    <xf numFmtId="167" fontId="21" fillId="0" borderId="22" xfId="3" applyNumberFormat="1" applyFont="1" applyFill="1" applyBorder="1"/>
    <xf numFmtId="166" fontId="21" fillId="0" borderId="22" xfId="0" applyNumberFormat="1" applyFont="1" applyBorder="1"/>
    <xf numFmtId="168" fontId="21" fillId="0" borderId="22" xfId="0" applyNumberFormat="1" applyFont="1" applyBorder="1" applyAlignment="1">
      <alignment horizontal="right"/>
    </xf>
    <xf numFmtId="168" fontId="21" fillId="0" borderId="15" xfId="0" applyNumberFormat="1" applyFont="1" applyBorder="1" applyAlignment="1">
      <alignment horizontal="right"/>
    </xf>
    <xf numFmtId="0" fontId="10" fillId="3" borderId="9" xfId="1" applyFont="1" applyFill="1" applyBorder="1" applyAlignment="1">
      <alignment horizontal="center" vertical="center" wrapText="1"/>
    </xf>
    <xf numFmtId="0" fontId="10" fillId="3" borderId="8" xfId="1" applyFont="1" applyFill="1" applyBorder="1" applyAlignment="1">
      <alignment horizontal="center" vertical="center" wrapText="1"/>
    </xf>
    <xf numFmtId="166" fontId="20" fillId="0" borderId="0" xfId="0" applyNumberFormat="1" applyFont="1"/>
    <xf numFmtId="0" fontId="37" fillId="0" borderId="0" xfId="1" applyFont="1" applyAlignment="1">
      <alignment horizontal="center" vertical="center"/>
    </xf>
    <xf numFmtId="0" fontId="33" fillId="8" borderId="1" xfId="1" applyFont="1" applyFill="1" applyBorder="1" applyAlignment="1">
      <alignment horizontal="center" vertical="center"/>
    </xf>
    <xf numFmtId="0" fontId="33" fillId="8" borderId="2" xfId="1" applyFont="1" applyFill="1" applyBorder="1" applyAlignment="1">
      <alignment horizontal="center" vertical="center"/>
    </xf>
    <xf numFmtId="0" fontId="33" fillId="8" borderId="3" xfId="1" applyFont="1" applyFill="1" applyBorder="1" applyAlignment="1">
      <alignment horizontal="center" vertical="center"/>
    </xf>
    <xf numFmtId="0" fontId="34" fillId="8" borderId="1" xfId="1" applyFont="1" applyFill="1" applyBorder="1" applyAlignment="1">
      <alignment horizontal="center" vertical="center"/>
    </xf>
    <xf numFmtId="0" fontId="34" fillId="8" borderId="2" xfId="1" applyFont="1" applyFill="1" applyBorder="1" applyAlignment="1">
      <alignment horizontal="center" vertical="center"/>
    </xf>
    <xf numFmtId="0" fontId="34" fillId="8" borderId="3" xfId="1" applyFont="1" applyFill="1" applyBorder="1" applyAlignment="1">
      <alignment horizontal="center" vertical="center"/>
    </xf>
    <xf numFmtId="0" fontId="35" fillId="8" borderId="1" xfId="1" applyFont="1" applyFill="1" applyBorder="1" applyAlignment="1">
      <alignment horizontal="center" vertical="center"/>
    </xf>
    <xf numFmtId="0" fontId="35" fillId="8" borderId="2" xfId="1" applyFont="1" applyFill="1" applyBorder="1" applyAlignment="1">
      <alignment horizontal="center" vertical="center"/>
    </xf>
    <xf numFmtId="0" fontId="35" fillId="8" borderId="3" xfId="1" applyFont="1" applyFill="1" applyBorder="1" applyAlignment="1">
      <alignment horizontal="center" vertical="center"/>
    </xf>
    <xf numFmtId="0" fontId="12" fillId="0" borderId="14" xfId="0" quotePrefix="1" applyFont="1" applyBorder="1" applyAlignment="1">
      <alignment horizontal="left" vertical="center" wrapText="1"/>
    </xf>
    <xf numFmtId="0" fontId="4" fillId="0" borderId="8" xfId="1" applyFont="1" applyBorder="1" applyAlignment="1">
      <alignment horizontal="left" vertical="top" wrapText="1"/>
    </xf>
    <xf numFmtId="0" fontId="4" fillId="0" borderId="0" xfId="1" applyFont="1" applyAlignment="1">
      <alignment horizontal="left" vertical="top" wrapText="1"/>
    </xf>
    <xf numFmtId="0" fontId="4" fillId="0" borderId="10" xfId="1" applyFont="1" applyBorder="1" applyAlignment="1">
      <alignment horizontal="left" vertical="top" wrapText="1"/>
    </xf>
    <xf numFmtId="0" fontId="4" fillId="0" borderId="11" xfId="1" applyFont="1" applyBorder="1" applyAlignment="1">
      <alignment horizontal="left" vertical="top" wrapText="1"/>
    </xf>
    <xf numFmtId="0" fontId="4" fillId="0" borderId="12" xfId="1" applyFont="1" applyBorder="1" applyAlignment="1">
      <alignment horizontal="left" vertical="top" wrapText="1"/>
    </xf>
    <xf numFmtId="0" fontId="4" fillId="0" borderId="13" xfId="1" applyFont="1" applyBorder="1" applyAlignment="1">
      <alignment horizontal="left" vertical="top" wrapText="1"/>
    </xf>
    <xf numFmtId="0" fontId="12" fillId="0" borderId="14" xfId="0" quotePrefix="1" applyFont="1" applyBorder="1" applyAlignment="1">
      <alignment vertical="center" wrapText="1"/>
    </xf>
    <xf numFmtId="0" fontId="12" fillId="0" borderId="1" xfId="0" quotePrefix="1" applyFont="1" applyBorder="1" applyAlignment="1">
      <alignment horizontal="left" vertical="center" wrapText="1"/>
    </xf>
    <xf numFmtId="0" fontId="12" fillId="0" borderId="2" xfId="0" quotePrefix="1" applyFont="1" applyBorder="1" applyAlignment="1">
      <alignment horizontal="left" vertical="center" wrapText="1"/>
    </xf>
    <xf numFmtId="0" fontId="12" fillId="0" borderId="3" xfId="0" quotePrefix="1" applyFont="1" applyBorder="1" applyAlignment="1">
      <alignment horizontal="left" vertical="center" wrapText="1"/>
    </xf>
    <xf numFmtId="1" fontId="32" fillId="4" borderId="21" xfId="5" applyNumberFormat="1" applyFont="1" applyFill="1" applyBorder="1" applyAlignment="1">
      <alignment horizontal="center" vertical="center"/>
    </xf>
  </cellXfs>
  <cellStyles count="7">
    <cellStyle name="Dziesiętny" xfId="3" builtinId="3"/>
    <cellStyle name="Hyperlink 2" xfId="2" xr:uid="{0FF13BA6-6DD6-4112-A86D-713263B18256}"/>
    <cellStyle name="Normal 3" xfId="1" xr:uid="{9305513A-68B4-405A-BD04-11A009C3A3EC}"/>
    <cellStyle name="Normal 3 2" xfId="4" xr:uid="{23ADE543-F6F5-434A-9FCB-E2F71E5DC1B4}"/>
    <cellStyle name="Normal 3 2 2" xfId="6" xr:uid="{CAFE1AE0-1565-4B0E-96B8-2C5F614E4901}"/>
    <cellStyle name="Normal 3 3" xfId="5" xr:uid="{B2BA717E-0CB4-4342-854B-0233A9798AF1}"/>
    <cellStyle name="Normalny" xfId="0" builtinId="0" customBuiltin="1"/>
  </cellStyles>
  <dxfs count="14">
    <dxf>
      <font>
        <color rgb="FF9C0006"/>
      </font>
      <fill>
        <patternFill>
          <bgColor rgb="FFFFC7CE"/>
        </patternFill>
      </fill>
    </dxf>
    <dxf>
      <font>
        <color rgb="FF006100"/>
      </font>
      <fill>
        <patternFill>
          <bgColor rgb="FFC6EFCE"/>
        </patternFill>
      </fill>
    </dxf>
    <dxf>
      <font>
        <b val="0"/>
        <i val="0"/>
        <strike val="0"/>
        <condense val="0"/>
        <extend val="0"/>
        <outline val="0"/>
        <shadow val="0"/>
        <u val="none"/>
        <vertAlign val="baseline"/>
        <sz val="12"/>
        <color theme="1"/>
        <name val="Roboto"/>
        <scheme val="none"/>
      </font>
      <numFmt numFmtId="168" formatCode="#,##0.0"/>
      <alignment horizontal="righ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2"/>
        <color theme="1"/>
        <name val="Roboto"/>
        <scheme val="none"/>
      </font>
      <numFmt numFmtId="168" formatCode="#,##0.0"/>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Roboto"/>
        <scheme val="none"/>
      </font>
      <numFmt numFmtId="168" formatCode="#,##0.0"/>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Roboto"/>
        <scheme val="none"/>
      </font>
      <numFmt numFmtId="166" formatCode="_-[$$-409]* #,##0_ ;_-[$$-409]* \-#,##0\ ;_-[$$-409]* &quot;-&quot;_ ;_-@_ "/>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Roboto"/>
        <scheme val="none"/>
      </font>
      <numFmt numFmtId="167" formatCode="###,###"/>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Roboto"/>
        <scheme val="none"/>
      </font>
      <numFmt numFmtId="167" formatCode="###,###"/>
      <fill>
        <patternFill patternType="none">
          <fgColor indexed="64"/>
          <bgColor indexed="65"/>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Roboto"/>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Roboto"/>
        <scheme val="none"/>
      </font>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0"/>
        <name val="Roboto"/>
        <scheme val="none"/>
      </font>
      <fill>
        <patternFill patternType="solid">
          <fgColor indexed="64"/>
          <bgColor rgb="FF228AB8"/>
        </patternFill>
      </fill>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0000CC"/>
      <color rgb="FFF6C6CD"/>
      <color rgb="FFFC04EA"/>
      <color rgb="FF00FF00"/>
      <color rgb="FF228AB8"/>
      <color rgb="FF228A86"/>
      <color rgb="FF0000FF"/>
      <color rgb="FF007B00"/>
      <color rgb="FF9966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9</xdr:col>
      <xdr:colOff>8240</xdr:colOff>
      <xdr:row>4</xdr:row>
      <xdr:rowOff>9524</xdr:rowOff>
    </xdr:from>
    <xdr:to>
      <xdr:col>10</xdr:col>
      <xdr:colOff>390525</xdr:colOff>
      <xdr:row>11</xdr:row>
      <xdr:rowOff>0</xdr:rowOff>
    </xdr:to>
    <xdr:pic>
      <xdr:nvPicPr>
        <xdr:cNvPr id="4" name="Picture 3">
          <a:extLst>
            <a:ext uri="{FF2B5EF4-FFF2-40B4-BE49-F238E27FC236}">
              <a16:creationId xmlns:a16="http://schemas.microsoft.com/office/drawing/2014/main" id="{DDC36A94-4A6D-A324-1E1A-CB050948F6C8}"/>
            </a:ext>
          </a:extLst>
        </xdr:cNvPr>
        <xdr:cNvPicPr>
          <a:picLocks noChangeAspect="1"/>
        </xdr:cNvPicPr>
      </xdr:nvPicPr>
      <xdr:blipFill rotWithShape="1">
        <a:blip xmlns:r="http://schemas.openxmlformats.org/officeDocument/2006/relationships" r:embed="rId1"/>
        <a:srcRect b="10463"/>
        <a:stretch/>
      </xdr:blipFill>
      <xdr:spPr>
        <a:xfrm>
          <a:off x="12352640" y="1590674"/>
          <a:ext cx="1925335" cy="2085976"/>
        </a:xfrm>
        <a:prstGeom prst="rect">
          <a:avLst/>
        </a:prstGeom>
      </xdr:spPr>
    </xdr:pic>
    <xdr:clientData/>
  </xdr:twoCellAnchor>
  <xdr:twoCellAnchor editAs="oneCell">
    <xdr:from>
      <xdr:col>1</xdr:col>
      <xdr:colOff>2114</xdr:colOff>
      <xdr:row>4</xdr:row>
      <xdr:rowOff>9525</xdr:rowOff>
    </xdr:from>
    <xdr:to>
      <xdr:col>7</xdr:col>
      <xdr:colOff>4260323</xdr:colOff>
      <xdr:row>12</xdr:row>
      <xdr:rowOff>6780</xdr:rowOff>
    </xdr:to>
    <xdr:pic>
      <xdr:nvPicPr>
        <xdr:cNvPr id="6" name="Picture 5">
          <a:extLst>
            <a:ext uri="{FF2B5EF4-FFF2-40B4-BE49-F238E27FC236}">
              <a16:creationId xmlns:a16="http://schemas.microsoft.com/office/drawing/2014/main" id="{5A54F7C3-560D-4936-96CD-815EAFA9158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135464" y="1590675"/>
          <a:ext cx="9877959" cy="2483280"/>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412F9FF-8F8D-45FF-9472-E211680E71E2}" name="tblData" displayName="tblData" ref="A2:H422" totalsRowShown="0" headerRowDxfId="13" headerRowBorderDxfId="12" tableBorderDxfId="11" totalsRowBorderDxfId="10" headerRowCellStyle="Normal 3">
  <autoFilter ref="A2:H422" xr:uid="{2412F9FF-8F8D-45FF-9472-E211680E71E2}">
    <filterColumn colId="0">
      <filters>
        <filter val="Northlawn"/>
      </filters>
    </filterColumn>
  </autoFilter>
  <tableColumns count="8">
    <tableColumn id="1" xr3:uid="{53C190B5-E99D-4B3B-BB08-CFFACE7EC8DD}" name="City" dataDxfId="9"/>
    <tableColumn id="2" xr3:uid="{4842717F-8DA8-4E03-806A-5F664ACB5228}" name="State" dataDxfId="8"/>
    <tableColumn id="3" xr3:uid="{61A16A1A-3998-4C11-842E-4DD5DE0A6AFE}" name="Population" dataDxfId="7" dataCellStyle="Dziesiętny"/>
    <tableColumn id="4" xr3:uid="{DE67CAE8-BE74-45C3-99D7-037D1800CB5B}" name="Number of Households" dataDxfId="6" dataCellStyle="Dziesiętny"/>
    <tableColumn id="5" xr3:uid="{CEE1FBA4-3F97-4748-B3BF-C694A3CADE5D}" name="Average Household Income" dataDxfId="5"/>
    <tableColumn id="6" xr3:uid="{0E358D8E-DC85-4455-9EE7-D5B93F0E132A}" name="Life Expectancy at Birth (Years)" dataDxfId="4"/>
    <tableColumn id="7" xr3:uid="{DF0CA99E-8134-4C97-AA69-90BAF244EBEF}" name="Life Expectancy at Age 21 (Years)" dataDxfId="3"/>
    <tableColumn id="8" xr3:uid="{119A596D-3577-4D74-96C9-9E754A9AFC02}" name="Life Expectancy at Age 60 (Years)" dataDxfId="2"/>
  </tableColumns>
  <tableStyleInfo name="TableStyleMedium2" showFirstColumn="0" showLastColumn="0" showRowStripes="1" showColumnStripes="0"/>
</table>
</file>

<file path=xl/theme/theme1.xml><?xml version="1.0" encoding="utf-8"?>
<a:theme xmlns:a="http://schemas.openxmlformats.org/drawingml/2006/main" name="Motyw pakietu Office 2013–2022">
  <a:themeElements>
    <a:clrScheme name="Pakiet Office 2013–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Pakiet Office 2013–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Pakiet Office 2013–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41B139-8C14-411D-ABA2-1128C253CEB4}">
  <sheetPr codeName="Arkusz1">
    <tabColor theme="4" tint="0.79998168889431442"/>
  </sheetPr>
  <dimension ref="A1:XX1000"/>
  <sheetViews>
    <sheetView showGridLines="0" tabSelected="1" topLeftCell="A28" zoomScaleNormal="100" zoomScaleSheetLayoutView="100" workbookViewId="0">
      <selection activeCell="E35" sqref="E35"/>
    </sheetView>
  </sheetViews>
  <sheetFormatPr defaultColWidth="4.75" defaultRowHeight="15"/>
  <cols>
    <col min="1" max="1" width="1.75" style="33" customWidth="1"/>
    <col min="2" max="2" width="10.5" style="37" customWidth="1"/>
    <col min="3" max="3" width="9.5" style="37" customWidth="1"/>
    <col min="4" max="4" width="6.75" style="37" customWidth="1"/>
    <col min="5" max="5" width="17.875" style="37" customWidth="1"/>
    <col min="6" max="6" width="4.25" style="37" customWidth="1"/>
    <col min="7" max="7" width="24.875" style="37" customWidth="1"/>
    <col min="8" max="8" width="59.375" style="37" customWidth="1"/>
    <col min="9" max="9" width="27.125" style="37" customWidth="1"/>
    <col min="10" max="10" width="20.25" style="33" bestFit="1" customWidth="1"/>
    <col min="11" max="11" width="26.875" style="33" bestFit="1" customWidth="1"/>
    <col min="12" max="14" width="8.625" style="34" customWidth="1"/>
    <col min="15" max="15" width="16.5" style="34" customWidth="1"/>
    <col min="16" max="61" width="8.625" style="34" customWidth="1"/>
    <col min="62" max="16384" width="4.75" style="34"/>
  </cols>
  <sheetData>
    <row r="1" spans="2:11" ht="15" customHeight="1">
      <c r="B1" s="33"/>
      <c r="C1" s="33"/>
      <c r="D1" s="33"/>
      <c r="E1" s="33"/>
      <c r="F1" s="33"/>
      <c r="G1" s="33"/>
      <c r="H1" s="33"/>
      <c r="I1" s="33"/>
    </row>
    <row r="2" spans="2:11" ht="60.75" customHeight="1">
      <c r="B2" s="124" t="s">
        <v>676</v>
      </c>
      <c r="C2" s="125"/>
      <c r="D2" s="125"/>
      <c r="E2" s="125"/>
      <c r="F2" s="125"/>
      <c r="G2" s="125"/>
      <c r="H2" s="125"/>
      <c r="I2" s="125"/>
      <c r="J2" s="125"/>
      <c r="K2" s="126"/>
    </row>
    <row r="3" spans="2:11" ht="15" customHeight="1">
      <c r="B3" s="33"/>
      <c r="C3" s="33"/>
      <c r="D3" s="33"/>
      <c r="E3" s="33"/>
      <c r="F3" s="33"/>
      <c r="G3" s="33"/>
      <c r="H3" s="33"/>
      <c r="I3" s="33"/>
    </row>
    <row r="4" spans="2:11" ht="33.75" customHeight="1">
      <c r="B4" s="127" t="s">
        <v>36</v>
      </c>
      <c r="C4" s="128"/>
      <c r="D4" s="128"/>
      <c r="E4" s="128"/>
      <c r="F4" s="128"/>
      <c r="G4" s="128"/>
      <c r="H4" s="129"/>
      <c r="I4" s="33"/>
      <c r="J4" s="121" t="s">
        <v>0</v>
      </c>
      <c r="K4" s="123"/>
    </row>
    <row r="5" spans="2:11" ht="21.6" customHeight="1">
      <c r="B5" s="33"/>
      <c r="C5" s="33"/>
      <c r="D5" s="33"/>
      <c r="E5" s="33"/>
      <c r="F5" s="33"/>
      <c r="G5" s="33"/>
      <c r="H5" s="33"/>
      <c r="I5" s="33"/>
    </row>
    <row r="6" spans="2:11" ht="23.25" customHeight="1">
      <c r="B6" s="33"/>
      <c r="C6" s="33"/>
      <c r="D6" s="33"/>
      <c r="E6" s="33"/>
      <c r="F6" s="33"/>
      <c r="G6" s="33"/>
      <c r="H6" s="33"/>
      <c r="I6" s="33"/>
    </row>
    <row r="7" spans="2:11" ht="23.25" customHeight="1">
      <c r="B7" s="33"/>
      <c r="C7" s="33"/>
      <c r="D7" s="33"/>
      <c r="E7" s="33"/>
      <c r="F7" s="33"/>
      <c r="G7" s="33"/>
      <c r="H7" s="33"/>
      <c r="I7" s="33"/>
    </row>
    <row r="8" spans="2:11" ht="23.25" customHeight="1">
      <c r="B8" s="33"/>
      <c r="C8" s="33"/>
      <c r="D8" s="33"/>
      <c r="E8" s="33"/>
      <c r="F8" s="33"/>
      <c r="G8" s="33"/>
      <c r="H8" s="33"/>
      <c r="I8" s="33"/>
    </row>
    <row r="9" spans="2:11" ht="23.25" customHeight="1">
      <c r="B9" s="33"/>
      <c r="C9" s="33"/>
      <c r="D9" s="33"/>
      <c r="E9" s="33"/>
      <c r="F9" s="33"/>
      <c r="G9" s="33"/>
      <c r="H9" s="33"/>
      <c r="I9" s="33"/>
    </row>
    <row r="10" spans="2:11" ht="24" customHeight="1">
      <c r="B10" s="33"/>
      <c r="C10" s="33"/>
      <c r="D10" s="33"/>
      <c r="E10" s="33"/>
      <c r="F10" s="33"/>
      <c r="G10" s="33"/>
      <c r="H10" s="33"/>
      <c r="I10" s="33"/>
    </row>
    <row r="11" spans="2:11" ht="27" customHeight="1">
      <c r="B11" s="33"/>
      <c r="C11" s="33"/>
      <c r="D11" s="33"/>
      <c r="E11" s="33"/>
      <c r="F11" s="33"/>
      <c r="G11" s="33"/>
      <c r="H11" s="33"/>
      <c r="I11" s="33"/>
    </row>
    <row r="12" spans="2:11" ht="30.75" customHeight="1">
      <c r="B12" s="33"/>
      <c r="C12" s="33"/>
      <c r="D12" s="33"/>
      <c r="E12" s="33"/>
      <c r="F12" s="33"/>
      <c r="G12" s="33"/>
      <c r="H12" s="33"/>
      <c r="I12" s="33"/>
      <c r="J12" s="121" t="s">
        <v>607</v>
      </c>
      <c r="K12" s="123"/>
    </row>
    <row r="13" spans="2:11" ht="15" customHeight="1">
      <c r="B13" s="33"/>
      <c r="C13" s="33"/>
      <c r="D13" s="33"/>
      <c r="E13" s="33"/>
      <c r="F13" s="33"/>
      <c r="G13" s="33"/>
      <c r="H13" s="33"/>
      <c r="I13" s="33"/>
    </row>
    <row r="14" spans="2:11" ht="24.75" customHeight="1">
      <c r="B14" s="121" t="s">
        <v>1</v>
      </c>
      <c r="C14" s="122"/>
      <c r="D14" s="122"/>
      <c r="E14" s="122"/>
      <c r="F14" s="122"/>
      <c r="G14" s="122"/>
      <c r="H14" s="122"/>
      <c r="I14" s="122"/>
      <c r="J14" s="122"/>
      <c r="K14" s="122"/>
    </row>
    <row r="15" spans="2:11" ht="23.25" customHeight="1">
      <c r="B15" s="131" t="s">
        <v>675</v>
      </c>
      <c r="C15" s="132"/>
      <c r="D15" s="132"/>
      <c r="E15" s="132"/>
      <c r="F15" s="132"/>
      <c r="G15" s="132"/>
      <c r="H15" s="132"/>
      <c r="I15" s="132"/>
      <c r="J15" s="132"/>
      <c r="K15" s="133"/>
    </row>
    <row r="16" spans="2:11" ht="23.25" customHeight="1">
      <c r="B16" s="131"/>
      <c r="C16" s="132"/>
      <c r="D16" s="132"/>
      <c r="E16" s="132"/>
      <c r="F16" s="132"/>
      <c r="G16" s="132"/>
      <c r="H16" s="132"/>
      <c r="I16" s="132"/>
      <c r="J16" s="132"/>
      <c r="K16" s="133"/>
    </row>
    <row r="17" spans="2:11" ht="23.25" customHeight="1">
      <c r="B17" s="131"/>
      <c r="C17" s="132"/>
      <c r="D17" s="132"/>
      <c r="E17" s="132"/>
      <c r="F17" s="132"/>
      <c r="G17" s="132"/>
      <c r="H17" s="132"/>
      <c r="I17" s="132"/>
      <c r="J17" s="132"/>
      <c r="K17" s="133"/>
    </row>
    <row r="18" spans="2:11" ht="23.25" customHeight="1">
      <c r="B18" s="131"/>
      <c r="C18" s="132"/>
      <c r="D18" s="132"/>
      <c r="E18" s="132"/>
      <c r="F18" s="132"/>
      <c r="G18" s="132"/>
      <c r="H18" s="132"/>
      <c r="I18" s="132"/>
      <c r="J18" s="132"/>
      <c r="K18" s="133"/>
    </row>
    <row r="19" spans="2:11" ht="23.25" customHeight="1">
      <c r="B19" s="131"/>
      <c r="C19" s="132"/>
      <c r="D19" s="132"/>
      <c r="E19" s="132"/>
      <c r="F19" s="132"/>
      <c r="G19" s="132"/>
      <c r="H19" s="132"/>
      <c r="I19" s="132"/>
      <c r="J19" s="132"/>
      <c r="K19" s="133"/>
    </row>
    <row r="20" spans="2:11" ht="23.25" customHeight="1">
      <c r="B20" s="131"/>
      <c r="C20" s="132"/>
      <c r="D20" s="132"/>
      <c r="E20" s="132"/>
      <c r="F20" s="132"/>
      <c r="G20" s="132"/>
      <c r="H20" s="132"/>
      <c r="I20" s="132"/>
      <c r="J20" s="132"/>
      <c r="K20" s="133"/>
    </row>
    <row r="21" spans="2:11" ht="23.25" customHeight="1">
      <c r="B21" s="131"/>
      <c r="C21" s="132"/>
      <c r="D21" s="132"/>
      <c r="E21" s="132"/>
      <c r="F21" s="132"/>
      <c r="G21" s="132"/>
      <c r="H21" s="132"/>
      <c r="I21" s="132"/>
      <c r="J21" s="132"/>
      <c r="K21" s="133"/>
    </row>
    <row r="22" spans="2:11" ht="23.25" customHeight="1">
      <c r="B22" s="131"/>
      <c r="C22" s="132"/>
      <c r="D22" s="132"/>
      <c r="E22" s="132"/>
      <c r="F22" s="132"/>
      <c r="G22" s="132"/>
      <c r="H22" s="132"/>
      <c r="I22" s="132"/>
      <c r="J22" s="132"/>
      <c r="K22" s="133"/>
    </row>
    <row r="23" spans="2:11" ht="23.25" customHeight="1">
      <c r="B23" s="131"/>
      <c r="C23" s="132"/>
      <c r="D23" s="132"/>
      <c r="E23" s="132"/>
      <c r="F23" s="132"/>
      <c r="G23" s="132"/>
      <c r="H23" s="132"/>
      <c r="I23" s="132"/>
      <c r="J23" s="132"/>
      <c r="K23" s="133"/>
    </row>
    <row r="24" spans="2:11" ht="23.25" customHeight="1">
      <c r="B24" s="131"/>
      <c r="C24" s="132"/>
      <c r="D24" s="132"/>
      <c r="E24" s="132"/>
      <c r="F24" s="132"/>
      <c r="G24" s="132"/>
      <c r="H24" s="132"/>
      <c r="I24" s="132"/>
      <c r="J24" s="132"/>
      <c r="K24" s="133"/>
    </row>
    <row r="25" spans="2:11" ht="23.25" customHeight="1">
      <c r="B25" s="131"/>
      <c r="C25" s="132"/>
      <c r="D25" s="132"/>
      <c r="E25" s="132"/>
      <c r="F25" s="132"/>
      <c r="G25" s="132"/>
      <c r="H25" s="132"/>
      <c r="I25" s="132"/>
      <c r="J25" s="132"/>
      <c r="K25" s="133"/>
    </row>
    <row r="26" spans="2:11" ht="23.25" customHeight="1">
      <c r="B26" s="131"/>
      <c r="C26" s="132"/>
      <c r="D26" s="132"/>
      <c r="E26" s="132"/>
      <c r="F26" s="132"/>
      <c r="G26" s="132"/>
      <c r="H26" s="132"/>
      <c r="I26" s="132"/>
      <c r="J26" s="132"/>
      <c r="K26" s="133"/>
    </row>
    <row r="27" spans="2:11" ht="23.25" customHeight="1">
      <c r="B27" s="131"/>
      <c r="C27" s="132"/>
      <c r="D27" s="132"/>
      <c r="E27" s="132"/>
      <c r="F27" s="132"/>
      <c r="G27" s="132"/>
      <c r="H27" s="132"/>
      <c r="I27" s="132"/>
      <c r="J27" s="132"/>
      <c r="K27" s="133"/>
    </row>
    <row r="28" spans="2:11" ht="68.25" customHeight="1">
      <c r="B28" s="134"/>
      <c r="C28" s="135"/>
      <c r="D28" s="135"/>
      <c r="E28" s="135"/>
      <c r="F28" s="135"/>
      <c r="G28" s="135"/>
      <c r="H28" s="135"/>
      <c r="I28" s="135"/>
      <c r="J28" s="135"/>
      <c r="K28" s="136"/>
    </row>
    <row r="29" spans="2:11" ht="15" customHeight="1">
      <c r="B29" s="33"/>
      <c r="C29" s="33"/>
      <c r="D29" s="33"/>
      <c r="E29" s="33"/>
      <c r="F29" s="33"/>
      <c r="G29" s="33"/>
      <c r="H29" s="33"/>
      <c r="I29" s="33"/>
    </row>
    <row r="30" spans="2:11" ht="24.75" customHeight="1">
      <c r="B30" s="121" t="s">
        <v>16</v>
      </c>
      <c r="C30" s="122"/>
      <c r="D30" s="122"/>
      <c r="E30" s="122"/>
      <c r="F30" s="122"/>
      <c r="G30" s="122"/>
      <c r="H30" s="122"/>
      <c r="I30" s="122"/>
      <c r="J30" s="122"/>
      <c r="K30" s="123"/>
    </row>
    <row r="31" spans="2:11" ht="15" customHeight="1">
      <c r="B31" s="35"/>
      <c r="C31" s="33"/>
      <c r="D31" s="33"/>
      <c r="E31" s="33"/>
      <c r="F31" s="33"/>
      <c r="G31" s="33"/>
      <c r="H31" s="33"/>
      <c r="I31" s="33"/>
    </row>
    <row r="32" spans="2:11" ht="15" customHeight="1">
      <c r="B32" s="36" t="s">
        <v>33</v>
      </c>
    </row>
    <row r="33" spans="1:15" ht="15" customHeight="1" thickBot="1">
      <c r="B33" s="36"/>
      <c r="G33" s="38"/>
      <c r="H33" s="38"/>
    </row>
    <row r="34" spans="1:15" ht="30.75" thickBot="1">
      <c r="B34" s="4" t="s">
        <v>35</v>
      </c>
      <c r="C34" s="1" t="s">
        <v>20</v>
      </c>
      <c r="D34" s="4" t="s">
        <v>5</v>
      </c>
      <c r="E34" s="4" t="s">
        <v>6</v>
      </c>
      <c r="F34" s="39"/>
      <c r="G34" s="3" t="s">
        <v>34</v>
      </c>
      <c r="H34" s="3"/>
      <c r="I34" s="3"/>
      <c r="J34" s="3"/>
      <c r="K34" s="3"/>
    </row>
    <row r="35" spans="1:15" ht="33.75" customHeight="1">
      <c r="B35" s="40" t="s">
        <v>17</v>
      </c>
      <c r="C35" s="41" t="s">
        <v>23</v>
      </c>
      <c r="D35" s="42">
        <v>20</v>
      </c>
      <c r="E35" s="70" t="str">
        <f>_xlfn.XLOOKUP(MAX(tblData[Average Household Income]),tblData[Average Household Income],tblData[City],,0)</f>
        <v>Oilboro</v>
      </c>
      <c r="F35" s="43"/>
      <c r="G35" s="137" t="s">
        <v>464</v>
      </c>
      <c r="H35" s="137"/>
      <c r="I35" s="137"/>
      <c r="J35" s="137"/>
      <c r="K35" s="137"/>
    </row>
    <row r="36" spans="1:15" ht="33.75" customHeight="1">
      <c r="B36" s="44" t="s">
        <v>18</v>
      </c>
      <c r="C36" s="41" t="s">
        <v>23</v>
      </c>
      <c r="D36" s="45">
        <v>35</v>
      </c>
      <c r="E36" s="70" t="str" cm="1">
        <f t="array" ref="E36">_xlfn.CHOOSEROWS(_xlfn.CHOOSECOLS(_xlfn.GROUPBY(tblData[State],tblData[City],_xleta.COUNTA,0,0,-2),1),1)</f>
        <v>ExcelState</v>
      </c>
      <c r="F36" s="43"/>
      <c r="G36" s="137" t="s">
        <v>650</v>
      </c>
      <c r="H36" s="137"/>
      <c r="I36" s="137"/>
      <c r="J36" s="137"/>
      <c r="K36" s="137"/>
    </row>
    <row r="37" spans="1:15" ht="33.75" customHeight="1">
      <c r="B37" s="44" t="s">
        <v>19</v>
      </c>
      <c r="C37" s="41" t="s">
        <v>23</v>
      </c>
      <c r="D37" s="45">
        <v>50</v>
      </c>
      <c r="E37" s="70">
        <f>_xlfn.XMATCH(MAX(_xlfn.TOROW('Map of ExcelState'!BN3:BN53,2)),'Map of ExcelState'!BN3:BN53)</f>
        <v>2</v>
      </c>
      <c r="F37" s="43"/>
      <c r="G37" s="137" t="s">
        <v>501</v>
      </c>
      <c r="H37" s="137"/>
      <c r="I37" s="137"/>
      <c r="J37" s="137"/>
      <c r="K37" s="137"/>
    </row>
    <row r="38" spans="1:15" ht="33.75" customHeight="1">
      <c r="B38" s="44" t="s">
        <v>29</v>
      </c>
      <c r="C38" s="41" t="s">
        <v>23</v>
      </c>
      <c r="D38" s="45">
        <v>65</v>
      </c>
      <c r="E38" s="70" cm="1">
        <f t="array" ref="E38">SUM(_xlfn._xlws.FILTER(tblData[Population],tblData[State]&lt;&gt;"ExcelState"))</f>
        <v>2716805</v>
      </c>
      <c r="F38" s="43"/>
      <c r="G38" s="138" t="s">
        <v>465</v>
      </c>
      <c r="H38" s="139"/>
      <c r="I38" s="139"/>
      <c r="J38" s="139"/>
      <c r="K38" s="140"/>
    </row>
    <row r="39" spans="1:15" ht="51.75" customHeight="1">
      <c r="B39" s="44" t="s">
        <v>30</v>
      </c>
      <c r="C39" s="76" t="s">
        <v>23</v>
      </c>
      <c r="D39" s="45">
        <v>80</v>
      </c>
      <c r="E39" s="70">
        <f>ROUND('Map of ExcelState'!CA11,0)</f>
        <v>31593</v>
      </c>
      <c r="F39" s="43"/>
      <c r="G39" s="130" t="s">
        <v>594</v>
      </c>
      <c r="H39" s="130"/>
      <c r="I39" s="130"/>
      <c r="J39" s="130"/>
      <c r="K39" s="130"/>
    </row>
    <row r="40" spans="1:15" ht="15" customHeight="1">
      <c r="B40" s="35"/>
      <c r="C40" s="33"/>
      <c r="D40" s="33">
        <f>SUM(D35:D39)</f>
        <v>250</v>
      </c>
      <c r="E40" s="33"/>
      <c r="F40" s="33"/>
      <c r="G40" s="33"/>
      <c r="H40" s="33"/>
      <c r="I40" s="33"/>
    </row>
    <row r="41" spans="1:15" ht="24.75" customHeight="1">
      <c r="B41" s="121" t="s">
        <v>2</v>
      </c>
      <c r="C41" s="122"/>
      <c r="D41" s="122"/>
      <c r="E41" s="122"/>
      <c r="F41" s="122"/>
      <c r="G41" s="122"/>
      <c r="H41" s="122"/>
      <c r="I41" s="122"/>
      <c r="J41" s="122"/>
      <c r="K41" s="123"/>
    </row>
    <row r="42" spans="1:15" ht="15" customHeight="1" thickBot="1">
      <c r="B42" s="46"/>
      <c r="C42" s="46"/>
      <c r="D42" s="46"/>
      <c r="E42" s="46"/>
      <c r="F42" s="46"/>
      <c r="G42" s="46"/>
      <c r="H42" s="46"/>
      <c r="I42" s="46"/>
      <c r="J42" s="46"/>
    </row>
    <row r="43" spans="1:15" ht="24.75" customHeight="1" thickBot="1">
      <c r="B43" s="92" t="s">
        <v>3</v>
      </c>
      <c r="C43" s="93" t="s">
        <v>25</v>
      </c>
      <c r="D43" s="47" t="s">
        <v>641</v>
      </c>
      <c r="K43" s="37"/>
    </row>
    <row r="44" spans="1:15" ht="15" customHeight="1">
      <c r="B44" s="46"/>
      <c r="C44" s="46"/>
      <c r="D44" s="46"/>
      <c r="E44" s="46"/>
      <c r="F44" s="46"/>
      <c r="G44" s="46"/>
      <c r="H44" s="46"/>
      <c r="I44" s="46"/>
      <c r="K44" s="37"/>
    </row>
    <row r="45" spans="1:15" ht="15" customHeight="1">
      <c r="B45" s="36" t="s">
        <v>640</v>
      </c>
      <c r="C45" s="46"/>
      <c r="D45" s="46"/>
      <c r="E45" s="46"/>
      <c r="F45" s="46"/>
      <c r="G45" s="46"/>
      <c r="H45" s="46"/>
      <c r="I45" s="46"/>
      <c r="K45" s="37"/>
    </row>
    <row r="46" spans="1:15" ht="15" customHeight="1">
      <c r="B46" s="48" t="s">
        <v>642</v>
      </c>
      <c r="C46" s="46"/>
      <c r="D46" s="46"/>
      <c r="E46" s="46"/>
      <c r="F46" s="46"/>
      <c r="G46" s="46"/>
      <c r="H46" s="46"/>
      <c r="I46" s="46"/>
      <c r="K46" s="37"/>
    </row>
    <row r="47" spans="1:15" s="90" customFormat="1" ht="15" customHeight="1">
      <c r="A47" s="86"/>
      <c r="B47" s="87"/>
      <c r="C47" s="87"/>
      <c r="D47" s="86"/>
      <c r="E47" s="88"/>
      <c r="F47" s="89"/>
      <c r="G47" s="86"/>
      <c r="H47" s="86"/>
      <c r="I47" s="86"/>
      <c r="J47" s="86"/>
      <c r="K47" s="86"/>
      <c r="L47" s="86"/>
      <c r="M47" s="86"/>
      <c r="N47" s="86"/>
      <c r="O47" s="86"/>
    </row>
    <row r="48" spans="1:15" s="90" customFormat="1" ht="15" customHeight="1">
      <c r="A48" s="86"/>
      <c r="B48" s="87"/>
      <c r="C48" s="91" t="s">
        <v>654</v>
      </c>
      <c r="D48" s="86"/>
      <c r="E48" s="88"/>
      <c r="F48" s="89"/>
      <c r="G48" s="86"/>
      <c r="H48" s="86"/>
      <c r="I48" s="86"/>
      <c r="J48" s="86"/>
      <c r="K48" s="86"/>
      <c r="L48" s="86"/>
      <c r="M48" s="86"/>
      <c r="N48" s="86"/>
      <c r="O48" s="86"/>
    </row>
    <row r="49" spans="1:15" s="90" customFormat="1" ht="15" customHeight="1">
      <c r="A49" s="86"/>
      <c r="B49" s="87"/>
      <c r="C49" s="91" t="s">
        <v>655</v>
      </c>
      <c r="D49" s="86"/>
      <c r="E49" s="88"/>
      <c r="F49" s="89"/>
      <c r="G49" s="86"/>
      <c r="H49" s="86"/>
      <c r="I49" s="86"/>
      <c r="J49" s="86"/>
      <c r="K49" s="86"/>
      <c r="L49" s="86"/>
      <c r="M49" s="86"/>
      <c r="N49" s="86"/>
      <c r="O49" s="86"/>
    </row>
    <row r="50" spans="1:15" s="90" customFormat="1" ht="15" customHeight="1">
      <c r="A50" s="86"/>
      <c r="B50" s="87"/>
      <c r="C50" s="91" t="s">
        <v>656</v>
      </c>
      <c r="D50" s="86"/>
      <c r="E50" s="88"/>
      <c r="F50" s="89"/>
      <c r="G50" s="86"/>
      <c r="H50" s="86"/>
      <c r="I50" s="86"/>
      <c r="J50" s="86"/>
      <c r="K50" s="86"/>
      <c r="L50" s="86"/>
      <c r="M50" s="86"/>
      <c r="N50" s="86"/>
      <c r="O50" s="86"/>
    </row>
    <row r="51" spans="1:15" ht="15" customHeight="1" thickBot="1">
      <c r="B51" s="46"/>
      <c r="C51" s="46"/>
      <c r="D51" s="46"/>
      <c r="E51" s="46"/>
      <c r="F51" s="46"/>
      <c r="G51" s="46"/>
      <c r="H51" s="46"/>
      <c r="I51" s="46"/>
      <c r="K51" s="37"/>
    </row>
    <row r="52" spans="1:15" ht="23.25" customHeight="1" thickBot="1">
      <c r="B52" s="2" t="s">
        <v>35</v>
      </c>
      <c r="C52" s="2" t="s">
        <v>4</v>
      </c>
      <c r="D52" s="2" t="s">
        <v>5</v>
      </c>
      <c r="E52" s="2" t="s">
        <v>6</v>
      </c>
      <c r="G52" s="2" t="s">
        <v>37</v>
      </c>
      <c r="H52" s="46"/>
      <c r="K52" s="37"/>
    </row>
    <row r="53" spans="1:15" ht="15" customHeight="1">
      <c r="B53" s="33"/>
      <c r="C53" s="33"/>
      <c r="D53" s="33"/>
      <c r="E53" s="33"/>
      <c r="G53" s="34"/>
      <c r="H53" s="46"/>
      <c r="K53" s="37"/>
    </row>
    <row r="54" spans="1:15" ht="23.25" customHeight="1">
      <c r="B54" s="49" t="s">
        <v>7</v>
      </c>
      <c r="C54" s="50">
        <v>1</v>
      </c>
      <c r="D54" s="51">
        <v>0</v>
      </c>
      <c r="E54" s="70">
        <v>537566</v>
      </c>
      <c r="F54" s="43"/>
      <c r="G54" s="52" t="s">
        <v>609</v>
      </c>
      <c r="H54" s="46"/>
      <c r="K54" s="37"/>
    </row>
    <row r="55" spans="1:15" ht="15" customHeight="1">
      <c r="B55" s="33"/>
      <c r="C55" s="33"/>
      <c r="D55" s="33"/>
      <c r="E55" s="33"/>
      <c r="H55" s="46"/>
      <c r="K55" s="37"/>
    </row>
    <row r="56" spans="1:15" ht="23.25" customHeight="1">
      <c r="B56" s="50">
        <v>1</v>
      </c>
      <c r="C56" s="50">
        <v>1</v>
      </c>
      <c r="D56" s="51">
        <v>4</v>
      </c>
      <c r="E56" s="70" cm="1">
        <f t="array" ref="E56:E65">SUMIF(tblData[State],Case!G56:G65,tblData[Number of Households])</f>
        <v>65527</v>
      </c>
      <c r="F56" s="43"/>
      <c r="G56" s="52" t="s">
        <v>611</v>
      </c>
      <c r="H56" s="46"/>
      <c r="K56" s="37"/>
    </row>
    <row r="57" spans="1:15" ht="23.25" customHeight="1">
      <c r="B57" s="50">
        <v>2</v>
      </c>
      <c r="C57" s="50">
        <v>1</v>
      </c>
      <c r="D57" s="51">
        <v>4</v>
      </c>
      <c r="E57" s="70">
        <v>144829</v>
      </c>
      <c r="F57" s="43"/>
      <c r="G57" s="52" t="s">
        <v>616</v>
      </c>
      <c r="H57" s="46"/>
      <c r="K57" s="37"/>
    </row>
    <row r="58" spans="1:15" ht="23.25" customHeight="1">
      <c r="B58" s="50">
        <v>3</v>
      </c>
      <c r="C58" s="50">
        <v>1</v>
      </c>
      <c r="D58" s="51">
        <v>4</v>
      </c>
      <c r="E58" s="70">
        <v>31965</v>
      </c>
      <c r="F58" s="43"/>
      <c r="G58" s="52" t="s">
        <v>612</v>
      </c>
      <c r="H58" s="46"/>
      <c r="K58" s="37"/>
    </row>
    <row r="59" spans="1:15" ht="23.25" customHeight="1">
      <c r="B59" s="50">
        <v>4</v>
      </c>
      <c r="C59" s="50">
        <v>1</v>
      </c>
      <c r="D59" s="51">
        <v>4</v>
      </c>
      <c r="E59" s="70">
        <v>55795</v>
      </c>
      <c r="F59" s="43"/>
      <c r="G59" s="52" t="s">
        <v>484</v>
      </c>
      <c r="H59" s="46"/>
      <c r="K59" s="37"/>
    </row>
    <row r="60" spans="1:15" ht="23.25" customHeight="1">
      <c r="B60" s="50">
        <v>5</v>
      </c>
      <c r="C60" s="50">
        <v>1</v>
      </c>
      <c r="D60" s="51">
        <v>4</v>
      </c>
      <c r="E60" s="70">
        <v>1087</v>
      </c>
      <c r="F60" s="43"/>
      <c r="G60" s="52" t="s">
        <v>619</v>
      </c>
      <c r="H60" s="46"/>
      <c r="K60" s="37"/>
    </row>
    <row r="61" spans="1:15" ht="23.25" customHeight="1">
      <c r="B61" s="50">
        <v>6</v>
      </c>
      <c r="C61" s="50">
        <v>1</v>
      </c>
      <c r="D61" s="51">
        <v>4</v>
      </c>
      <c r="E61" s="70">
        <v>7485</v>
      </c>
      <c r="F61" s="43"/>
      <c r="G61" s="52" t="s">
        <v>610</v>
      </c>
      <c r="H61" s="46"/>
      <c r="K61" s="37"/>
    </row>
    <row r="62" spans="1:15" ht="23.25" customHeight="1">
      <c r="B62" s="50">
        <v>7</v>
      </c>
      <c r="C62" s="50">
        <v>1</v>
      </c>
      <c r="D62" s="51">
        <v>4</v>
      </c>
      <c r="E62" s="70">
        <v>37348</v>
      </c>
      <c r="F62" s="43"/>
      <c r="G62" s="52" t="s">
        <v>634</v>
      </c>
      <c r="H62" s="46"/>
      <c r="K62" s="37"/>
    </row>
    <row r="63" spans="1:15" ht="23.25" customHeight="1">
      <c r="B63" s="50">
        <v>8</v>
      </c>
      <c r="C63" s="50">
        <v>1</v>
      </c>
      <c r="D63" s="51">
        <v>4</v>
      </c>
      <c r="E63" s="70">
        <v>727</v>
      </c>
      <c r="F63" s="43"/>
      <c r="G63" s="52" t="s">
        <v>488</v>
      </c>
      <c r="H63" s="46"/>
      <c r="K63" s="37"/>
    </row>
    <row r="64" spans="1:15" ht="23.25" customHeight="1">
      <c r="B64" s="50">
        <v>9</v>
      </c>
      <c r="C64" s="50">
        <v>1</v>
      </c>
      <c r="D64" s="51">
        <v>4</v>
      </c>
      <c r="E64" s="70">
        <v>2469</v>
      </c>
      <c r="F64" s="43"/>
      <c r="G64" s="52" t="s">
        <v>480</v>
      </c>
      <c r="H64" s="46"/>
      <c r="K64" s="37"/>
    </row>
    <row r="65" spans="1:15" ht="23.25" customHeight="1">
      <c r="B65" s="50">
        <v>10</v>
      </c>
      <c r="C65" s="50">
        <v>1</v>
      </c>
      <c r="D65" s="51">
        <v>4</v>
      </c>
      <c r="E65" s="70">
        <v>717</v>
      </c>
      <c r="F65" s="43"/>
      <c r="G65" s="52" t="s">
        <v>491</v>
      </c>
      <c r="H65" s="46"/>
      <c r="K65" s="37"/>
    </row>
    <row r="66" spans="1:15" ht="15" customHeight="1">
      <c r="D66" s="37">
        <f>SUM(D56:D65)</f>
        <v>40</v>
      </c>
      <c r="F66" s="43"/>
      <c r="G66" s="55"/>
      <c r="H66" s="55"/>
      <c r="K66" s="37"/>
    </row>
    <row r="67" spans="1:15" ht="23.25" customHeight="1">
      <c r="B67" s="43"/>
      <c r="C67" s="43"/>
      <c r="D67" s="43"/>
      <c r="E67" s="43"/>
      <c r="F67" s="43"/>
      <c r="G67" s="55"/>
      <c r="H67" s="55"/>
      <c r="K67" s="37"/>
    </row>
    <row r="68" spans="1:15" ht="15" customHeight="1" thickBot="1">
      <c r="B68" s="46"/>
      <c r="C68" s="46"/>
      <c r="D68" s="46"/>
      <c r="E68" s="46"/>
      <c r="F68" s="46"/>
      <c r="G68" s="46"/>
      <c r="H68" s="46"/>
      <c r="I68" s="46"/>
      <c r="J68" s="46"/>
    </row>
    <row r="69" spans="1:15" ht="24.75" customHeight="1" thickBot="1">
      <c r="B69" s="92" t="s">
        <v>8</v>
      </c>
      <c r="C69" s="93" t="s">
        <v>467</v>
      </c>
      <c r="D69" s="47" t="s">
        <v>466</v>
      </c>
      <c r="J69" s="46"/>
    </row>
    <row r="70" spans="1:15" ht="15" customHeight="1">
      <c r="J70" s="46"/>
    </row>
    <row r="71" spans="1:15" ht="15" customHeight="1">
      <c r="B71" s="36" t="s">
        <v>643</v>
      </c>
      <c r="C71" s="35"/>
      <c r="J71" s="46"/>
    </row>
    <row r="72" spans="1:15" ht="15" customHeight="1">
      <c r="B72" s="36" t="s">
        <v>638</v>
      </c>
      <c r="C72" s="35"/>
      <c r="J72" s="46"/>
    </row>
    <row r="73" spans="1:15" ht="15" customHeight="1">
      <c r="B73" s="48" t="s">
        <v>592</v>
      </c>
      <c r="C73" s="35"/>
      <c r="J73" s="46"/>
    </row>
    <row r="74" spans="1:15" s="90" customFormat="1" ht="15" customHeight="1">
      <c r="A74" s="86"/>
      <c r="B74" s="87"/>
      <c r="C74" s="87"/>
      <c r="D74" s="86"/>
      <c r="E74" s="88"/>
      <c r="F74" s="89"/>
      <c r="G74" s="86"/>
      <c r="H74" s="86"/>
      <c r="I74" s="86"/>
      <c r="J74" s="86"/>
      <c r="K74" s="86"/>
      <c r="L74" s="86"/>
      <c r="M74" s="86"/>
      <c r="N74" s="86"/>
      <c r="O74" s="86"/>
    </row>
    <row r="75" spans="1:15" s="90" customFormat="1" ht="15" customHeight="1">
      <c r="A75" s="86"/>
      <c r="B75" s="87"/>
      <c r="C75" s="91" t="s">
        <v>657</v>
      </c>
      <c r="D75" s="86"/>
      <c r="E75" s="88"/>
      <c r="F75" s="89"/>
      <c r="G75" s="86"/>
      <c r="H75" s="86"/>
      <c r="I75" s="86"/>
      <c r="J75" s="86"/>
      <c r="K75" s="86"/>
      <c r="L75" s="86"/>
      <c r="M75" s="86"/>
      <c r="N75" s="86"/>
      <c r="O75" s="86"/>
    </row>
    <row r="76" spans="1:15" s="90" customFormat="1" ht="15" customHeight="1">
      <c r="A76" s="86"/>
      <c r="B76" s="87"/>
      <c r="C76" s="91" t="s">
        <v>658</v>
      </c>
      <c r="D76" s="86"/>
      <c r="E76" s="88"/>
      <c r="F76" s="89"/>
      <c r="G76" s="86"/>
      <c r="H76" s="86"/>
      <c r="I76" s="86"/>
      <c r="J76" s="86"/>
      <c r="K76" s="86"/>
      <c r="L76" s="86"/>
      <c r="M76" s="86"/>
      <c r="N76" s="86"/>
      <c r="O76" s="86"/>
    </row>
    <row r="77" spans="1:15" s="90" customFormat="1" ht="15" customHeight="1">
      <c r="A77" s="86"/>
      <c r="B77" s="87"/>
      <c r="C77" s="91" t="s">
        <v>659</v>
      </c>
      <c r="D77" s="86"/>
      <c r="E77" s="88"/>
      <c r="F77" s="89"/>
      <c r="G77" s="86"/>
      <c r="H77" s="86"/>
      <c r="I77" s="86"/>
      <c r="J77" s="86"/>
      <c r="K77" s="86"/>
      <c r="L77" s="86"/>
      <c r="M77" s="86"/>
      <c r="N77" s="86"/>
      <c r="O77" s="86"/>
    </row>
    <row r="78" spans="1:15" ht="15" customHeight="1" thickBot="1">
      <c r="B78" s="36"/>
      <c r="G78" s="34"/>
      <c r="H78" s="34"/>
      <c r="I78" s="34"/>
      <c r="J78" s="46"/>
    </row>
    <row r="79" spans="1:15" ht="23.25" customHeight="1" thickBot="1">
      <c r="B79" s="2" t="s">
        <v>35</v>
      </c>
      <c r="C79" s="2" t="s">
        <v>4</v>
      </c>
      <c r="D79" s="2" t="s">
        <v>5</v>
      </c>
      <c r="E79" s="2" t="s">
        <v>6</v>
      </c>
      <c r="G79" s="2" t="s">
        <v>42</v>
      </c>
      <c r="H79" s="2" t="s">
        <v>590</v>
      </c>
      <c r="J79" s="46"/>
    </row>
    <row r="80" spans="1:15" ht="15" customHeight="1">
      <c r="B80" s="33"/>
      <c r="C80" s="33"/>
      <c r="D80" s="33"/>
      <c r="E80" s="33"/>
      <c r="G80" s="34"/>
      <c r="H80" s="33"/>
      <c r="K80" s="37"/>
    </row>
    <row r="81" spans="2:11" ht="23.25" customHeight="1">
      <c r="B81" s="49" t="s">
        <v>9</v>
      </c>
      <c r="C81" s="50">
        <v>2</v>
      </c>
      <c r="D81" s="51">
        <v>0</v>
      </c>
      <c r="E81" s="70">
        <v>882</v>
      </c>
      <c r="F81" s="43"/>
      <c r="G81" s="52" t="s">
        <v>334</v>
      </c>
      <c r="H81" s="52" t="s">
        <v>591</v>
      </c>
      <c r="K81" s="37"/>
    </row>
    <row r="82" spans="2:11" ht="15" customHeight="1">
      <c r="B82" s="33"/>
      <c r="C82" s="33"/>
      <c r="D82" s="33"/>
      <c r="E82" s="33"/>
      <c r="K82" s="37"/>
    </row>
    <row r="83" spans="2:11" ht="23.25" customHeight="1">
      <c r="B83" s="50">
        <v>11</v>
      </c>
      <c r="C83" s="50">
        <v>2</v>
      </c>
      <c r="D83" s="51">
        <v>7</v>
      </c>
      <c r="E83" s="70" cm="1">
        <f t="array" ref="E83">ROUND(_xlfn.XLOOKUP(G83,tblData[City],CHOOSE(_xlfn.IFS(H83="Birth",1,H83=21,2,H83=60,3,TRUE,NA()),tblData[Life Expectancy at Birth (Years)],tblData[Life Expectancy at Age 21 (Years)],tblData[Life Expectancy at Age 60 (Years)]),,0) * 12,0)</f>
        <v>710</v>
      </c>
      <c r="F83" s="43"/>
      <c r="G83" s="52" t="s">
        <v>239</v>
      </c>
      <c r="H83" s="52">
        <v>21</v>
      </c>
      <c r="K83" s="37"/>
    </row>
    <row r="84" spans="2:11" ht="23.25" customHeight="1">
      <c r="B84" s="50">
        <v>12</v>
      </c>
      <c r="C84" s="50">
        <v>2</v>
      </c>
      <c r="D84" s="51">
        <v>7</v>
      </c>
      <c r="E84" s="70" cm="1">
        <f t="array" ref="E84">ROUND(_xlfn.XLOOKUP(G84,tblData[City],CHOOSE(_xlfn.IFS(H84="Birth",1,H84=21,2,H84=60,3,TRUE,NA()),tblData[Life Expectancy at Birth (Years)],tblData[Life Expectancy at Age 21 (Years)],tblData[Life Expectancy at Age 60 (Years)]),,0) * 12,0)</f>
        <v>806</v>
      </c>
      <c r="F84" s="43"/>
      <c r="G84" s="52" t="s">
        <v>179</v>
      </c>
      <c r="H84" s="52" t="s">
        <v>591</v>
      </c>
      <c r="K84" s="37"/>
    </row>
    <row r="85" spans="2:11" ht="23.25" customHeight="1">
      <c r="B85" s="50">
        <v>13</v>
      </c>
      <c r="C85" s="50">
        <v>2</v>
      </c>
      <c r="D85" s="51">
        <v>7</v>
      </c>
      <c r="E85" s="70" cm="1">
        <f t="array" ref="E85">ROUND(_xlfn.XLOOKUP(G85,tblData[City],CHOOSE(_xlfn.IFS(H85="Birth",1,H85=21,2,H85=60,3,TRUE,NA()),tblData[Life Expectancy at Birth (Years)],tblData[Life Expectancy at Age 21 (Years)],tblData[Life Expectancy at Age 60 (Years)]),,0) * 12,0)</f>
        <v>391</v>
      </c>
      <c r="F85" s="43"/>
      <c r="G85" s="52" t="s">
        <v>273</v>
      </c>
      <c r="H85" s="52">
        <v>60</v>
      </c>
      <c r="K85" s="37"/>
    </row>
    <row r="86" spans="2:11" ht="23.25" customHeight="1">
      <c r="B86" s="50">
        <v>14</v>
      </c>
      <c r="C86" s="50">
        <v>2</v>
      </c>
      <c r="D86" s="51">
        <v>7</v>
      </c>
      <c r="E86" s="70" cm="1">
        <f t="array" ref="E86">ROUND(_xlfn.XLOOKUP(G86,tblData[City],CHOOSE(_xlfn.IFS(H86="Birth",1,H86=21,2,H86=60,3,TRUE,NA()),tblData[Life Expectancy at Birth (Years)],tblData[Life Expectancy at Age 21 (Years)],tblData[Life Expectancy at Age 60 (Years)]),,0) * 12,0)</f>
        <v>870</v>
      </c>
      <c r="F86" s="43"/>
      <c r="G86" s="52" t="s">
        <v>120</v>
      </c>
      <c r="H86" s="52" t="s">
        <v>591</v>
      </c>
      <c r="K86" s="37"/>
    </row>
    <row r="87" spans="2:11" ht="23.25" customHeight="1">
      <c r="B87" s="50">
        <v>15</v>
      </c>
      <c r="C87" s="50">
        <v>2</v>
      </c>
      <c r="D87" s="51">
        <v>7</v>
      </c>
      <c r="E87" s="70" cm="1">
        <f t="array" ref="E87">ROUND(_xlfn.XLOOKUP(G87,tblData[City],CHOOSE(_xlfn.IFS(H87="Birth",1,H87=21,2,H87=60,3,TRUE,NA()),tblData[Life Expectancy at Birth (Years)],tblData[Life Expectancy at Age 21 (Years)],tblData[Life Expectancy at Age 60 (Years)]),,0) * 12,0)</f>
        <v>630</v>
      </c>
      <c r="F87" s="43"/>
      <c r="G87" s="52" t="s">
        <v>422</v>
      </c>
      <c r="H87" s="52">
        <v>21</v>
      </c>
      <c r="K87" s="37"/>
    </row>
    <row r="88" spans="2:11" ht="23.25" customHeight="1">
      <c r="B88" s="50">
        <v>16</v>
      </c>
      <c r="C88" s="50">
        <v>2</v>
      </c>
      <c r="D88" s="51">
        <v>7</v>
      </c>
      <c r="E88" s="70" cm="1">
        <f t="array" ref="E88">ROUND(_xlfn.XLOOKUP(G88,tblData[City],CHOOSE(_xlfn.IFS(H88="Birth",1,H88=21,2,H88=60,3,TRUE,NA()),tblData[Life Expectancy at Birth (Years)],tblData[Life Expectancy at Age 21 (Years)],tblData[Life Expectancy at Age 60 (Years)]),,0) * 12,0)</f>
        <v>346</v>
      </c>
      <c r="F88" s="43"/>
      <c r="G88" s="52" t="s">
        <v>46</v>
      </c>
      <c r="H88" s="52">
        <v>60</v>
      </c>
      <c r="K88" s="37"/>
    </row>
    <row r="89" spans="2:11" ht="23.25" customHeight="1">
      <c r="B89" s="50">
        <v>17</v>
      </c>
      <c r="C89" s="50">
        <v>2</v>
      </c>
      <c r="D89" s="51">
        <v>7</v>
      </c>
      <c r="E89" s="70" cm="1">
        <f t="array" ref="E89">ROUND(_xlfn.XLOOKUP(G89,tblData[City],CHOOSE(_xlfn.IFS(H89="Birth",1,H89=21,2,H89=60,3,TRUE,NA()),tblData[Life Expectancy at Birth (Years)],tblData[Life Expectancy at Age 21 (Years)],tblData[Life Expectancy at Age 60 (Years)]),,0) * 12,0)</f>
        <v>185</v>
      </c>
      <c r="F89" s="43"/>
      <c r="G89" s="52" t="s">
        <v>458</v>
      </c>
      <c r="H89" s="52">
        <v>60</v>
      </c>
      <c r="K89" s="37"/>
    </row>
    <row r="90" spans="2:11" ht="23.25" customHeight="1">
      <c r="B90" s="50">
        <v>18</v>
      </c>
      <c r="C90" s="50">
        <v>2</v>
      </c>
      <c r="D90" s="51">
        <v>7</v>
      </c>
      <c r="E90" s="70" cm="1">
        <f t="array" ref="E90">ROUND(_xlfn.XLOOKUP(G90,tblData[City],CHOOSE(_xlfn.IFS(H90="Birth",1,H90=21,2,H90=60,3,TRUE,NA()),tblData[Life Expectancy at Birth (Years)],tblData[Life Expectancy at Age 21 (Years)],tblData[Life Expectancy at Age 60 (Years)]),,0) * 12,0)</f>
        <v>725</v>
      </c>
      <c r="F90" s="43"/>
      <c r="G90" s="52" t="s">
        <v>91</v>
      </c>
      <c r="H90" s="52">
        <v>21</v>
      </c>
      <c r="K90" s="37"/>
    </row>
    <row r="91" spans="2:11" ht="23.25" customHeight="1">
      <c r="B91" s="50">
        <v>19</v>
      </c>
      <c r="C91" s="50">
        <v>2</v>
      </c>
      <c r="D91" s="51">
        <v>7</v>
      </c>
      <c r="E91" s="70" cm="1">
        <f t="array" ref="E91">ROUND(_xlfn.XLOOKUP(G91,tblData[City],CHOOSE(_xlfn.IFS(H91="Birth",1,H91=21,2,H91=60,3,TRUE,NA()),tblData[Life Expectancy at Birth (Years)],tblData[Life Expectancy at Age 21 (Years)],tblData[Life Expectancy at Age 60 (Years)]),,0) * 12,0)</f>
        <v>830</v>
      </c>
      <c r="F91" s="43"/>
      <c r="G91" s="52" t="s">
        <v>106</v>
      </c>
      <c r="H91" s="52" t="s">
        <v>591</v>
      </c>
      <c r="K91" s="37"/>
    </row>
    <row r="92" spans="2:11" ht="23.25" customHeight="1">
      <c r="B92" s="50">
        <v>20</v>
      </c>
      <c r="C92" s="50">
        <v>2</v>
      </c>
      <c r="D92" s="51">
        <v>7</v>
      </c>
      <c r="E92" s="70" cm="1">
        <f t="array" ref="E92">ROUND(_xlfn.XLOOKUP(G92,tblData[City],CHOOSE(_xlfn.IFS(H92="Birth",1,H92=21,2,H92=60,3,TRUE,NA()),tblData[Life Expectancy at Birth (Years)],tblData[Life Expectancy at Age 21 (Years)],tblData[Life Expectancy at Age 60 (Years)]),,0) * 12,0)</f>
        <v>979</v>
      </c>
      <c r="F92" s="43"/>
      <c r="G92" s="52" t="s">
        <v>297</v>
      </c>
      <c r="H92" s="52" t="s">
        <v>591</v>
      </c>
      <c r="K92" s="37"/>
    </row>
    <row r="93" spans="2:11" ht="23.25" customHeight="1">
      <c r="B93" s="50">
        <v>21</v>
      </c>
      <c r="C93" s="50">
        <v>2</v>
      </c>
      <c r="D93" s="51">
        <v>7</v>
      </c>
      <c r="E93" s="70" cm="1">
        <f t="array" ref="E93">ROUND(_xlfn.XLOOKUP(G93,tblData[City],CHOOSE(_xlfn.IFS(H93="Birth",1,H93=21,2,H93=60,3,TRUE,NA()),tblData[Life Expectancy at Birth (Years)],tblData[Life Expectancy at Age 21 (Years)],tblData[Life Expectancy at Age 60 (Years)]),,0) * 12,0)</f>
        <v>306</v>
      </c>
      <c r="F93" s="43"/>
      <c r="G93" s="52" t="s">
        <v>78</v>
      </c>
      <c r="H93" s="52">
        <v>60</v>
      </c>
      <c r="K93" s="37"/>
    </row>
    <row r="94" spans="2:11" ht="23.25" customHeight="1">
      <c r="B94" s="50">
        <v>22</v>
      </c>
      <c r="C94" s="50">
        <v>2</v>
      </c>
      <c r="D94" s="51">
        <v>7</v>
      </c>
      <c r="E94" s="70" cm="1">
        <f t="array" ref="E94">ROUND(_xlfn.XLOOKUP(G94,tblData[City],CHOOSE(_xlfn.IFS(H94="Birth",1,H94=21,2,H94=60,3,TRUE,NA()),tblData[Life Expectancy at Birth (Years)],tblData[Life Expectancy at Age 21 (Years)],tblData[Life Expectancy at Age 60 (Years)]),,0) * 12,0)</f>
        <v>630</v>
      </c>
      <c r="F94" s="43"/>
      <c r="G94" s="52" t="s">
        <v>449</v>
      </c>
      <c r="H94" s="52">
        <v>21</v>
      </c>
      <c r="K94" s="37"/>
    </row>
    <row r="95" spans="2:11" ht="23.25" customHeight="1">
      <c r="B95" s="50">
        <v>23</v>
      </c>
      <c r="C95" s="50">
        <v>2</v>
      </c>
      <c r="D95" s="51">
        <v>7</v>
      </c>
      <c r="E95" s="70" cm="1">
        <f t="array" ref="E95">ROUND(_xlfn.XLOOKUP(G95,tblData[City],CHOOSE(_xlfn.IFS(H95="Birth",1,H95=21,2,H95=60,3,TRUE,NA()),tblData[Life Expectancy at Birth (Years)],tblData[Life Expectancy at Age 21 (Years)],tblData[Life Expectancy at Age 60 (Years)]),,0) * 12,0)</f>
        <v>367</v>
      </c>
      <c r="F95" s="43"/>
      <c r="G95" s="52" t="s">
        <v>60</v>
      </c>
      <c r="H95" s="52">
        <v>60</v>
      </c>
      <c r="K95" s="37"/>
    </row>
    <row r="96" spans="2:11" ht="23.25" customHeight="1">
      <c r="B96" s="50">
        <v>24</v>
      </c>
      <c r="C96" s="50">
        <v>2</v>
      </c>
      <c r="D96" s="51">
        <v>7</v>
      </c>
      <c r="E96" s="70" cm="1">
        <f t="array" ref="E96">ROUND(_xlfn.XLOOKUP(G96,tblData[City],CHOOSE(_xlfn.IFS(H96="Birth",1,H96=21,2,H96=60,3,TRUE,NA()),tblData[Life Expectancy at Birth (Years)],tblData[Life Expectancy at Age 21 (Years)],tblData[Life Expectancy at Age 60 (Years)]),,0) * 12,0)</f>
        <v>685</v>
      </c>
      <c r="F96" s="43"/>
      <c r="G96" s="52" t="s">
        <v>356</v>
      </c>
      <c r="H96" s="52">
        <v>21</v>
      </c>
      <c r="K96" s="37"/>
    </row>
    <row r="97" spans="2:11" ht="23.25" customHeight="1">
      <c r="B97" s="50">
        <v>25</v>
      </c>
      <c r="C97" s="50">
        <v>2</v>
      </c>
      <c r="D97" s="51">
        <v>7</v>
      </c>
      <c r="E97" s="70" cm="1">
        <f t="array" ref="E97">ROUND(_xlfn.XLOOKUP(G97,tblData[City],CHOOSE(_xlfn.IFS(H97="Birth",1,H97=21,2,H97=60,3,TRUE,NA()),tblData[Life Expectancy at Birth (Years)],tblData[Life Expectancy at Age 21 (Years)],tblData[Life Expectancy at Age 60 (Years)]),,0) * 12,0)</f>
        <v>810</v>
      </c>
      <c r="F97" s="43"/>
      <c r="G97" s="52" t="s">
        <v>175</v>
      </c>
      <c r="H97" s="52" t="s">
        <v>591</v>
      </c>
      <c r="K97" s="37"/>
    </row>
    <row r="98" spans="2:11" ht="23.25" customHeight="1">
      <c r="B98" s="50">
        <v>26</v>
      </c>
      <c r="C98" s="50">
        <v>2</v>
      </c>
      <c r="D98" s="51">
        <v>7</v>
      </c>
      <c r="E98" s="70" cm="1">
        <f t="array" ref="E98">ROUND(_xlfn.XLOOKUP(G98,tblData[City],CHOOSE(_xlfn.IFS(H98="Birth",1,H98=21,2,H98=60,3,TRUE,NA()),tblData[Life Expectancy at Birth (Years)],tblData[Life Expectancy at Age 21 (Years)],tblData[Life Expectancy at Age 60 (Years)]),,0) * 12,0)</f>
        <v>308</v>
      </c>
      <c r="F98" s="43"/>
      <c r="G98" s="52" t="s">
        <v>406</v>
      </c>
      <c r="H98" s="52">
        <v>60</v>
      </c>
      <c r="K98" s="37"/>
    </row>
    <row r="99" spans="2:11" ht="23.25" customHeight="1">
      <c r="B99" s="50">
        <v>27</v>
      </c>
      <c r="C99" s="50">
        <v>2</v>
      </c>
      <c r="D99" s="51">
        <v>7</v>
      </c>
      <c r="E99" s="70" cm="1">
        <f t="array" ref="E99">ROUND(_xlfn.XLOOKUP(G99,tblData[City],CHOOSE(_xlfn.IFS(H99="Birth",1,H99=21,2,H99=60,3,TRUE,NA()),tblData[Life Expectancy at Birth (Years)],tblData[Life Expectancy at Age 21 (Years)],tblData[Life Expectancy at Age 60 (Years)]),,0) * 12,0)</f>
        <v>889</v>
      </c>
      <c r="F99" s="43"/>
      <c r="G99" s="52" t="s">
        <v>53</v>
      </c>
      <c r="H99" s="52" t="s">
        <v>591</v>
      </c>
      <c r="K99" s="37"/>
    </row>
    <row r="100" spans="2:11" ht="23.25" customHeight="1">
      <c r="B100" s="50">
        <v>28</v>
      </c>
      <c r="C100" s="50">
        <v>2</v>
      </c>
      <c r="D100" s="51">
        <v>7</v>
      </c>
      <c r="E100" s="70" cm="1">
        <f t="array" ref="E100">ROUND(_xlfn.XLOOKUP(G100,tblData[City],CHOOSE(_xlfn.IFS(H100="Birth",1,H100=21,2,H100=60,3,TRUE,NA()),tblData[Life Expectancy at Birth (Years)],tblData[Life Expectancy at Age 21 (Years)],tblData[Life Expectancy at Age 60 (Years)]),,0) * 12,0)</f>
        <v>686</v>
      </c>
      <c r="F100" s="43"/>
      <c r="G100" s="52" t="s">
        <v>303</v>
      </c>
      <c r="H100" s="52">
        <v>21</v>
      </c>
      <c r="K100" s="37"/>
    </row>
    <row r="101" spans="2:11" ht="23.25" customHeight="1">
      <c r="B101" s="50">
        <v>29</v>
      </c>
      <c r="C101" s="50">
        <v>2</v>
      </c>
      <c r="D101" s="51">
        <v>7</v>
      </c>
      <c r="E101" s="70" cm="1">
        <f t="array" ref="E101">ROUND(_xlfn.XLOOKUP(G101,tblData[City],CHOOSE(_xlfn.IFS(H101="Birth",1,H101=21,2,H101=60,3,TRUE,NA()),tblData[Life Expectancy at Birth (Years)],tblData[Life Expectancy at Age 21 (Years)],tblData[Life Expectancy at Age 60 (Years)]),,0) * 12,0)</f>
        <v>292</v>
      </c>
      <c r="F101" s="43"/>
      <c r="G101" s="52" t="s">
        <v>228</v>
      </c>
      <c r="H101" s="52">
        <v>60</v>
      </c>
      <c r="K101" s="37"/>
    </row>
    <row r="102" spans="2:11" ht="23.25" customHeight="1">
      <c r="B102" s="50">
        <v>30</v>
      </c>
      <c r="C102" s="50">
        <v>2</v>
      </c>
      <c r="D102" s="51">
        <v>7</v>
      </c>
      <c r="E102" s="70" cm="1">
        <f t="array" ref="E102">ROUND(_xlfn.XLOOKUP(G102,tblData[City],CHOOSE(_xlfn.IFS(H102="Birth",1,H102=21,2,H102=60,3,TRUE,NA()),tblData[Life Expectancy at Birth (Years)],tblData[Life Expectancy at Age 21 (Years)],tblData[Life Expectancy at Age 60 (Years)]),,0) * 12,0)</f>
        <v>712</v>
      </c>
      <c r="F102" s="43"/>
      <c r="G102" s="52" t="s">
        <v>312</v>
      </c>
      <c r="H102" s="52">
        <v>21</v>
      </c>
      <c r="K102" s="37"/>
    </row>
    <row r="103" spans="2:11" ht="15" customHeight="1">
      <c r="D103" s="37">
        <f>SUM(D83:D102)</f>
        <v>140</v>
      </c>
      <c r="F103" s="43"/>
      <c r="G103" s="55"/>
      <c r="H103" s="55"/>
      <c r="K103" s="37"/>
    </row>
    <row r="104" spans="2:11" ht="23.25" customHeight="1">
      <c r="B104" s="43"/>
      <c r="C104" s="43"/>
      <c r="D104" s="43"/>
      <c r="E104" s="43"/>
      <c r="F104" s="43"/>
      <c r="G104" s="55"/>
      <c r="H104" s="55"/>
      <c r="K104" s="37"/>
    </row>
    <row r="105" spans="2:11" ht="15" customHeight="1" thickBot="1">
      <c r="K105" s="37"/>
    </row>
    <row r="106" spans="2:11" ht="24.75" customHeight="1" thickBot="1">
      <c r="B106" s="92" t="s">
        <v>10</v>
      </c>
      <c r="C106" s="93" t="s">
        <v>467</v>
      </c>
      <c r="D106" s="47" t="s">
        <v>470</v>
      </c>
    </row>
    <row r="107" spans="2:11" ht="15" customHeight="1"/>
    <row r="108" spans="2:11" ht="14.85" customHeight="1">
      <c r="B108" s="36" t="s">
        <v>471</v>
      </c>
    </row>
    <row r="109" spans="2:11" ht="14.85" customHeight="1">
      <c r="B109" s="36" t="s">
        <v>469</v>
      </c>
    </row>
    <row r="110" spans="2:11" ht="14.85" customHeight="1">
      <c r="B110" s="36" t="s">
        <v>498</v>
      </c>
    </row>
    <row r="111" spans="2:11" ht="14.65" customHeight="1">
      <c r="B111" s="34"/>
      <c r="C111" s="53" t="s">
        <v>644</v>
      </c>
      <c r="D111" s="34"/>
      <c r="E111" s="34"/>
      <c r="F111" s="34"/>
      <c r="G111" s="34"/>
      <c r="H111" s="34"/>
      <c r="I111" s="34"/>
      <c r="J111" s="34"/>
      <c r="K111" s="34"/>
    </row>
    <row r="112" spans="2:11" ht="14.65" customHeight="1">
      <c r="B112" s="34"/>
      <c r="C112" s="53" t="s">
        <v>472</v>
      </c>
      <c r="D112" s="34"/>
      <c r="E112" s="34"/>
      <c r="F112" s="34"/>
      <c r="G112" s="34"/>
      <c r="H112" s="34"/>
      <c r="I112" s="34"/>
      <c r="J112" s="34"/>
      <c r="K112" s="34"/>
    </row>
    <row r="113" spans="1:15" ht="14.65" customHeight="1">
      <c r="B113" s="34"/>
      <c r="C113" s="53" t="s">
        <v>497</v>
      </c>
      <c r="D113" s="34"/>
      <c r="E113" s="34"/>
      <c r="F113" s="34"/>
      <c r="G113" s="34"/>
      <c r="H113" s="34"/>
      <c r="I113" s="34"/>
      <c r="J113" s="34"/>
      <c r="K113" s="34"/>
    </row>
    <row r="114" spans="1:15" s="90" customFormat="1" ht="15" customHeight="1">
      <c r="A114" s="86"/>
      <c r="B114" s="87"/>
      <c r="C114" s="87"/>
      <c r="D114" s="86"/>
      <c r="E114" s="88"/>
      <c r="F114" s="89"/>
      <c r="G114" s="86"/>
      <c r="H114" s="86"/>
      <c r="I114" s="86"/>
      <c r="J114" s="86"/>
      <c r="K114" s="86"/>
      <c r="L114" s="86"/>
      <c r="M114" s="86"/>
      <c r="N114" s="86"/>
      <c r="O114" s="86"/>
    </row>
    <row r="115" spans="1:15" s="90" customFormat="1" ht="15" customHeight="1">
      <c r="A115" s="86"/>
      <c r="B115" s="87"/>
      <c r="C115" s="91" t="s">
        <v>660</v>
      </c>
      <c r="D115" s="86"/>
      <c r="E115" s="88"/>
      <c r="F115" s="89"/>
      <c r="G115" s="86"/>
      <c r="H115" s="86"/>
      <c r="I115" s="86"/>
      <c r="J115" s="86"/>
      <c r="K115" s="86"/>
      <c r="L115" s="86"/>
      <c r="M115" s="86"/>
      <c r="N115" s="86"/>
      <c r="O115" s="86"/>
    </row>
    <row r="116" spans="1:15" s="90" customFormat="1" ht="15" customHeight="1">
      <c r="A116" s="86"/>
      <c r="B116" s="87"/>
      <c r="C116" s="91" t="s">
        <v>661</v>
      </c>
      <c r="D116" s="86"/>
      <c r="E116" s="88"/>
      <c r="F116" s="89"/>
      <c r="G116" s="86"/>
      <c r="H116" s="86"/>
      <c r="I116" s="86"/>
      <c r="J116" s="86"/>
      <c r="K116" s="86"/>
      <c r="L116" s="86"/>
      <c r="M116" s="86"/>
      <c r="N116" s="86"/>
      <c r="O116" s="86"/>
    </row>
    <row r="117" spans="1:15" s="90" customFormat="1" ht="15" customHeight="1">
      <c r="A117" s="86"/>
      <c r="B117" s="87"/>
      <c r="C117" s="91" t="s">
        <v>662</v>
      </c>
      <c r="D117" s="86"/>
      <c r="E117" s="88"/>
      <c r="F117" s="89"/>
      <c r="G117" s="86"/>
      <c r="H117" s="86"/>
      <c r="I117" s="86"/>
      <c r="J117" s="86"/>
      <c r="K117" s="86"/>
      <c r="L117" s="86"/>
      <c r="M117" s="86"/>
      <c r="N117" s="86"/>
      <c r="O117" s="86"/>
    </row>
    <row r="118" spans="1:15" ht="15" customHeight="1" thickBot="1">
      <c r="B118" s="36"/>
      <c r="G118" s="33"/>
      <c r="H118" s="33"/>
      <c r="I118" s="33"/>
    </row>
    <row r="119" spans="1:15" ht="23.25" customHeight="1" thickBot="1">
      <c r="B119" s="2" t="s">
        <v>15</v>
      </c>
      <c r="C119" s="2" t="s">
        <v>4</v>
      </c>
      <c r="D119" s="2" t="s">
        <v>5</v>
      </c>
      <c r="E119" s="2" t="s">
        <v>6</v>
      </c>
      <c r="G119" s="2" t="s">
        <v>42</v>
      </c>
      <c r="H119" s="54"/>
    </row>
    <row r="120" spans="1:15" ht="15" customHeight="1">
      <c r="B120" s="33"/>
      <c r="C120" s="33"/>
      <c r="D120" s="33"/>
      <c r="E120" s="33"/>
      <c r="G120" s="33"/>
      <c r="H120" s="33"/>
    </row>
    <row r="121" spans="1:15" ht="23.25" customHeight="1">
      <c r="B121" s="49" t="s">
        <v>11</v>
      </c>
      <c r="C121" s="50">
        <v>3</v>
      </c>
      <c r="D121" s="51">
        <v>0</v>
      </c>
      <c r="E121" s="70">
        <v>13852</v>
      </c>
      <c r="F121" s="43"/>
      <c r="G121" s="52" t="s">
        <v>121</v>
      </c>
      <c r="H121" s="55"/>
    </row>
    <row r="122" spans="1:15" ht="15" customHeight="1">
      <c r="B122" s="33"/>
      <c r="C122" s="33"/>
      <c r="D122" s="33"/>
      <c r="E122" s="33"/>
    </row>
    <row r="123" spans="1:15" ht="23.25" customHeight="1">
      <c r="B123" s="50">
        <v>31</v>
      </c>
      <c r="C123" s="50">
        <v>3</v>
      </c>
      <c r="D123" s="51">
        <v>7</v>
      </c>
      <c r="E123" s="70" cm="1">
        <f t="array" ref="E123:E142">ROUND(_xlfn.XLOOKUP(Case!G123:G142,tblData[City],tblData[Number of Households],,0) * _xlfn.XLOOKUP(Case!G123:G142,tblData[City],tblData[Average Household Income],,0) / _xlfn.XLOOKUP(Case!G123:G142,tblData[City],tblData[Population],,0),0)</f>
        <v>72124</v>
      </c>
      <c r="F123" s="43"/>
      <c r="G123" s="52" t="s">
        <v>200</v>
      </c>
      <c r="H123" s="55"/>
    </row>
    <row r="124" spans="1:15" ht="23.25" customHeight="1">
      <c r="B124" s="50">
        <v>32</v>
      </c>
      <c r="C124" s="50">
        <v>3</v>
      </c>
      <c r="D124" s="51">
        <v>7</v>
      </c>
      <c r="E124" s="70">
        <v>79445</v>
      </c>
      <c r="F124" s="43"/>
      <c r="G124" s="52" t="s">
        <v>423</v>
      </c>
      <c r="H124" s="55"/>
    </row>
    <row r="125" spans="1:15" ht="23.25" customHeight="1">
      <c r="B125" s="50">
        <v>33</v>
      </c>
      <c r="C125" s="50">
        <v>3</v>
      </c>
      <c r="D125" s="51">
        <v>7</v>
      </c>
      <c r="E125" s="70">
        <v>17951</v>
      </c>
      <c r="F125" s="43"/>
      <c r="G125" s="52" t="s">
        <v>100</v>
      </c>
      <c r="H125" s="55"/>
    </row>
    <row r="126" spans="1:15" ht="23.25" customHeight="1">
      <c r="B126" s="50">
        <v>34</v>
      </c>
      <c r="C126" s="50">
        <v>3</v>
      </c>
      <c r="D126" s="51">
        <v>7</v>
      </c>
      <c r="E126" s="70">
        <v>8569</v>
      </c>
      <c r="F126" s="43"/>
      <c r="G126" s="52" t="s">
        <v>305</v>
      </c>
      <c r="H126" s="55"/>
    </row>
    <row r="127" spans="1:15" ht="23.25" customHeight="1">
      <c r="B127" s="50">
        <v>35</v>
      </c>
      <c r="C127" s="50">
        <v>3</v>
      </c>
      <c r="D127" s="51">
        <v>7</v>
      </c>
      <c r="E127" s="70">
        <v>19081</v>
      </c>
      <c r="F127" s="43"/>
      <c r="G127" s="52" t="s">
        <v>83</v>
      </c>
      <c r="H127" s="55"/>
    </row>
    <row r="128" spans="1:15" ht="23.25" customHeight="1">
      <c r="B128" s="50">
        <v>36</v>
      </c>
      <c r="C128" s="50">
        <v>3</v>
      </c>
      <c r="D128" s="51">
        <v>7</v>
      </c>
      <c r="E128" s="70">
        <v>8577</v>
      </c>
      <c r="F128" s="43"/>
      <c r="G128" s="52" t="s">
        <v>293</v>
      </c>
      <c r="H128" s="55"/>
    </row>
    <row r="129" spans="2:11" ht="23.25" customHeight="1">
      <c r="B129" s="50">
        <v>37</v>
      </c>
      <c r="C129" s="50">
        <v>3</v>
      </c>
      <c r="D129" s="51">
        <v>7</v>
      </c>
      <c r="E129" s="70">
        <v>54773</v>
      </c>
      <c r="F129" s="43"/>
      <c r="G129" s="52" t="s">
        <v>256</v>
      </c>
      <c r="H129" s="55"/>
    </row>
    <row r="130" spans="2:11" ht="23.25" customHeight="1">
      <c r="B130" s="50">
        <v>38</v>
      </c>
      <c r="C130" s="50">
        <v>3</v>
      </c>
      <c r="D130" s="51">
        <v>7</v>
      </c>
      <c r="E130" s="70">
        <v>4111</v>
      </c>
      <c r="F130" s="43"/>
      <c r="G130" s="52" t="s">
        <v>94</v>
      </c>
      <c r="H130" s="55"/>
    </row>
    <row r="131" spans="2:11" ht="23.25" customHeight="1">
      <c r="B131" s="50">
        <v>39</v>
      </c>
      <c r="C131" s="50">
        <v>3</v>
      </c>
      <c r="D131" s="51">
        <v>7</v>
      </c>
      <c r="E131" s="70">
        <v>6499</v>
      </c>
      <c r="F131" s="43"/>
      <c r="G131" s="52" t="s">
        <v>229</v>
      </c>
      <c r="H131" s="55"/>
    </row>
    <row r="132" spans="2:11" ht="23.25" customHeight="1">
      <c r="B132" s="50">
        <v>40</v>
      </c>
      <c r="C132" s="50">
        <v>3</v>
      </c>
      <c r="D132" s="51">
        <v>7</v>
      </c>
      <c r="E132" s="70">
        <v>9947</v>
      </c>
      <c r="F132" s="43"/>
      <c r="G132" s="52" t="s">
        <v>425</v>
      </c>
      <c r="H132" s="55"/>
    </row>
    <row r="133" spans="2:11" ht="23.25" customHeight="1">
      <c r="B133" s="50">
        <v>41</v>
      </c>
      <c r="C133" s="50">
        <v>3</v>
      </c>
      <c r="D133" s="51">
        <v>7</v>
      </c>
      <c r="E133" s="70">
        <v>19742</v>
      </c>
      <c r="F133" s="43"/>
      <c r="G133" s="52" t="s">
        <v>342</v>
      </c>
      <c r="H133" s="55"/>
    </row>
    <row r="134" spans="2:11" ht="23.25" customHeight="1">
      <c r="B134" s="50">
        <v>42</v>
      </c>
      <c r="C134" s="50">
        <v>3</v>
      </c>
      <c r="D134" s="51">
        <v>7</v>
      </c>
      <c r="E134" s="70">
        <v>20230</v>
      </c>
      <c r="F134" s="43"/>
      <c r="G134" s="52" t="s">
        <v>360</v>
      </c>
      <c r="H134" s="55"/>
    </row>
    <row r="135" spans="2:11" ht="23.25" customHeight="1">
      <c r="B135" s="50">
        <v>43</v>
      </c>
      <c r="C135" s="50">
        <v>3</v>
      </c>
      <c r="D135" s="51">
        <v>7</v>
      </c>
      <c r="E135" s="70">
        <v>68312</v>
      </c>
      <c r="F135" s="43"/>
      <c r="G135" s="52" t="s">
        <v>251</v>
      </c>
      <c r="H135" s="55"/>
    </row>
    <row r="136" spans="2:11" ht="23.25" customHeight="1">
      <c r="B136" s="50">
        <v>44</v>
      </c>
      <c r="C136" s="50">
        <v>3</v>
      </c>
      <c r="D136" s="51">
        <v>7</v>
      </c>
      <c r="E136" s="70">
        <v>11828</v>
      </c>
      <c r="F136" s="43"/>
      <c r="G136" s="52" t="s">
        <v>447</v>
      </c>
      <c r="H136" s="55"/>
    </row>
    <row r="137" spans="2:11" ht="23.25" customHeight="1">
      <c r="B137" s="50">
        <v>45</v>
      </c>
      <c r="C137" s="50">
        <v>3</v>
      </c>
      <c r="D137" s="51">
        <v>7</v>
      </c>
      <c r="E137" s="70">
        <v>10132</v>
      </c>
      <c r="F137" s="43"/>
      <c r="G137" s="52" t="s">
        <v>322</v>
      </c>
      <c r="H137" s="55"/>
    </row>
    <row r="138" spans="2:11" ht="23.25" customHeight="1">
      <c r="B138" s="50">
        <v>46</v>
      </c>
      <c r="C138" s="50">
        <v>3</v>
      </c>
      <c r="D138" s="51">
        <v>7</v>
      </c>
      <c r="E138" s="70">
        <v>47998</v>
      </c>
      <c r="F138" s="43"/>
      <c r="G138" s="52" t="s">
        <v>245</v>
      </c>
      <c r="H138" s="55"/>
    </row>
    <row r="139" spans="2:11" ht="23.25" customHeight="1">
      <c r="B139" s="50">
        <v>47</v>
      </c>
      <c r="C139" s="50">
        <v>3</v>
      </c>
      <c r="D139" s="51">
        <v>7</v>
      </c>
      <c r="E139" s="70">
        <v>5534</v>
      </c>
      <c r="F139" s="43"/>
      <c r="G139" s="52" t="s">
        <v>367</v>
      </c>
      <c r="H139" s="55"/>
    </row>
    <row r="140" spans="2:11" ht="23.25" customHeight="1">
      <c r="B140" s="50">
        <v>48</v>
      </c>
      <c r="C140" s="50">
        <v>3</v>
      </c>
      <c r="D140" s="51">
        <v>7</v>
      </c>
      <c r="E140" s="70">
        <v>15031</v>
      </c>
      <c r="F140" s="43"/>
      <c r="G140" s="52" t="s">
        <v>317</v>
      </c>
      <c r="H140" s="55"/>
    </row>
    <row r="141" spans="2:11" ht="23.25" customHeight="1">
      <c r="B141" s="50">
        <v>49</v>
      </c>
      <c r="C141" s="50">
        <v>3</v>
      </c>
      <c r="D141" s="51">
        <v>7</v>
      </c>
      <c r="E141" s="70">
        <v>37306</v>
      </c>
      <c r="F141" s="43"/>
      <c r="G141" s="52" t="s">
        <v>316</v>
      </c>
      <c r="H141" s="55"/>
    </row>
    <row r="142" spans="2:11" ht="23.25" customHeight="1">
      <c r="B142" s="50">
        <v>50</v>
      </c>
      <c r="C142" s="50">
        <v>3</v>
      </c>
      <c r="D142" s="51">
        <v>7</v>
      </c>
      <c r="E142" s="70">
        <v>74522</v>
      </c>
      <c r="F142" s="43"/>
      <c r="G142" s="52" t="s">
        <v>174</v>
      </c>
      <c r="H142" s="55"/>
    </row>
    <row r="143" spans="2:11" ht="15" customHeight="1">
      <c r="D143" s="37">
        <f>SUM(D123:D142)</f>
        <v>140</v>
      </c>
      <c r="F143" s="43"/>
      <c r="G143" s="55"/>
      <c r="H143" s="55"/>
      <c r="K143" s="37"/>
    </row>
    <row r="144" spans="2:11" ht="23.25" customHeight="1">
      <c r="B144" s="43"/>
      <c r="C144" s="43"/>
      <c r="D144" s="43"/>
      <c r="E144" s="43"/>
      <c r="F144" s="43"/>
      <c r="G144" s="55"/>
      <c r="H144" s="55"/>
      <c r="K144" s="37"/>
    </row>
    <row r="145" spans="1:15" ht="15" customHeight="1" thickBot="1"/>
    <row r="146" spans="1:15" ht="24.75" customHeight="1" thickBot="1">
      <c r="B146" s="92" t="s">
        <v>12</v>
      </c>
      <c r="C146" s="93" t="s">
        <v>24</v>
      </c>
      <c r="D146" s="47" t="s">
        <v>473</v>
      </c>
      <c r="H146" s="71" t="s">
        <v>652</v>
      </c>
    </row>
    <row r="147" spans="1:15" ht="15" customHeight="1"/>
    <row r="148" spans="1:15" ht="14.85" customHeight="1">
      <c r="B148" s="36" t="s">
        <v>474</v>
      </c>
    </row>
    <row r="149" spans="1:15" ht="14.65" customHeight="1">
      <c r="B149" s="36" t="s">
        <v>601</v>
      </c>
    </row>
    <row r="150" spans="1:15" ht="14.65" customHeight="1">
      <c r="B150" s="36" t="s">
        <v>586</v>
      </c>
    </row>
    <row r="151" spans="1:15" ht="14.65" customHeight="1">
      <c r="B151" s="36"/>
      <c r="C151" s="35" t="s">
        <v>645</v>
      </c>
    </row>
    <row r="152" spans="1:15" ht="14.65" customHeight="1">
      <c r="B152" s="34"/>
      <c r="C152" s="53" t="s">
        <v>494</v>
      </c>
      <c r="D152" s="34"/>
      <c r="E152" s="34"/>
      <c r="F152" s="34"/>
      <c r="G152" s="34"/>
      <c r="H152" s="34"/>
      <c r="I152" s="34"/>
      <c r="J152" s="34"/>
      <c r="K152" s="34"/>
    </row>
    <row r="153" spans="1:15" ht="14.65" customHeight="1">
      <c r="B153" s="34"/>
      <c r="C153" s="53" t="s">
        <v>495</v>
      </c>
      <c r="D153" s="34"/>
      <c r="E153" s="34"/>
      <c r="F153" s="34"/>
      <c r="G153" s="34"/>
      <c r="H153" s="34"/>
      <c r="I153" s="34"/>
      <c r="J153" s="34"/>
      <c r="K153" s="34"/>
    </row>
    <row r="154" spans="1:15" ht="14.65" customHeight="1">
      <c r="B154" s="34"/>
      <c r="C154" s="53" t="s">
        <v>496</v>
      </c>
      <c r="D154" s="34"/>
      <c r="E154" s="34"/>
      <c r="F154" s="34"/>
      <c r="G154" s="34"/>
      <c r="H154" s="34"/>
      <c r="I154" s="34"/>
      <c r="J154" s="34"/>
      <c r="K154" s="34"/>
    </row>
    <row r="155" spans="1:15" ht="14.65" customHeight="1">
      <c r="B155" s="34"/>
      <c r="C155" s="53" t="s">
        <v>602</v>
      </c>
      <c r="D155" s="34"/>
      <c r="E155" s="34"/>
      <c r="F155" s="34"/>
      <c r="G155" s="34"/>
      <c r="H155" s="34"/>
      <c r="I155" s="34"/>
      <c r="J155" s="34"/>
      <c r="K155" s="34"/>
    </row>
    <row r="156" spans="1:15" s="90" customFormat="1" ht="15" customHeight="1">
      <c r="A156" s="86"/>
      <c r="B156" s="87"/>
      <c r="C156" s="87"/>
      <c r="D156" s="86"/>
      <c r="E156" s="88"/>
      <c r="F156" s="89"/>
      <c r="G156" s="86"/>
      <c r="H156" s="86"/>
      <c r="I156" s="86"/>
      <c r="J156" s="86"/>
      <c r="K156" s="86"/>
      <c r="L156" s="86"/>
      <c r="M156" s="86"/>
      <c r="N156" s="86"/>
      <c r="O156" s="86"/>
    </row>
    <row r="157" spans="1:15" s="90" customFormat="1" ht="15" customHeight="1">
      <c r="A157" s="86"/>
      <c r="B157" s="87"/>
      <c r="C157" s="91" t="s">
        <v>663</v>
      </c>
      <c r="D157" s="86"/>
      <c r="E157" s="88"/>
      <c r="F157" s="89"/>
      <c r="G157" s="86"/>
      <c r="H157" s="86"/>
      <c r="I157" s="86"/>
      <c r="J157" s="86"/>
      <c r="K157" s="86"/>
      <c r="L157" s="86"/>
      <c r="M157" s="86"/>
      <c r="N157" s="86"/>
      <c r="O157" s="86"/>
    </row>
    <row r="158" spans="1:15" s="90" customFormat="1" ht="15" customHeight="1">
      <c r="A158" s="86"/>
      <c r="B158" s="87"/>
      <c r="C158" s="91" t="s">
        <v>664</v>
      </c>
      <c r="D158" s="86"/>
      <c r="E158" s="88"/>
      <c r="F158" s="89"/>
      <c r="G158" s="86"/>
      <c r="H158" s="86"/>
      <c r="I158" s="86"/>
      <c r="J158" s="86"/>
      <c r="K158" s="86"/>
      <c r="L158" s="86"/>
      <c r="M158" s="86"/>
      <c r="N158" s="86"/>
      <c r="O158" s="86"/>
    </row>
    <row r="159" spans="1:15" s="90" customFormat="1" ht="15" customHeight="1">
      <c r="A159" s="86"/>
      <c r="B159" s="87"/>
      <c r="C159" s="91" t="s">
        <v>665</v>
      </c>
      <c r="D159" s="86"/>
      <c r="E159" s="88"/>
      <c r="F159" s="89"/>
      <c r="G159" s="86"/>
      <c r="H159" s="86"/>
      <c r="I159" s="86"/>
      <c r="J159" s="86"/>
      <c r="K159" s="86"/>
      <c r="L159" s="86"/>
      <c r="M159" s="86"/>
      <c r="N159" s="86"/>
      <c r="O159" s="86"/>
    </row>
    <row r="160" spans="1:15" ht="15" customHeight="1" thickBot="1">
      <c r="B160" s="34"/>
      <c r="C160" s="53"/>
      <c r="G160" s="33"/>
      <c r="H160" s="33"/>
      <c r="I160" s="33"/>
    </row>
    <row r="161" spans="2:11" ht="23.25" customHeight="1" thickBot="1">
      <c r="B161" s="2" t="s">
        <v>15</v>
      </c>
      <c r="C161" s="2" t="s">
        <v>4</v>
      </c>
      <c r="D161" s="2" t="s">
        <v>5</v>
      </c>
      <c r="E161" s="2" t="s">
        <v>6</v>
      </c>
      <c r="G161" s="2" t="s">
        <v>37</v>
      </c>
      <c r="H161" s="54"/>
      <c r="I161" s="54"/>
      <c r="J161" s="54"/>
    </row>
    <row r="162" spans="2:11" ht="15" customHeight="1">
      <c r="B162" s="33"/>
      <c r="C162" s="33"/>
      <c r="D162" s="33"/>
      <c r="E162" s="33"/>
      <c r="G162" s="34"/>
      <c r="H162" s="33"/>
      <c r="I162" s="33"/>
    </row>
    <row r="163" spans="2:11" ht="23.25" customHeight="1">
      <c r="B163" s="49" t="s">
        <v>21</v>
      </c>
      <c r="C163" s="50">
        <v>4</v>
      </c>
      <c r="D163" s="51">
        <v>0</v>
      </c>
      <c r="E163" s="70">
        <v>68</v>
      </c>
      <c r="F163" s="43"/>
      <c r="G163" s="52" t="s">
        <v>475</v>
      </c>
      <c r="H163" s="55"/>
      <c r="I163" s="55"/>
      <c r="J163" s="55"/>
    </row>
    <row r="164" spans="2:11" ht="15" customHeight="1">
      <c r="B164" s="33"/>
      <c r="C164" s="33"/>
      <c r="D164" s="33"/>
      <c r="E164" s="56"/>
      <c r="I164" s="37" t="s">
        <v>678</v>
      </c>
      <c r="J164" s="37" t="s">
        <v>679</v>
      </c>
      <c r="K164" s="33" t="s">
        <v>680</v>
      </c>
    </row>
    <row r="165" spans="2:11" ht="23.25" customHeight="1">
      <c r="B165" s="50">
        <v>51</v>
      </c>
      <c r="C165" s="50">
        <v>4</v>
      </c>
      <c r="D165" s="51">
        <v>8</v>
      </c>
      <c r="E165" s="70" cm="1">
        <f t="array" ref="E165:E184">K165:K184</f>
        <v>22708</v>
      </c>
      <c r="F165" s="43"/>
      <c r="G165" s="52" t="s">
        <v>476</v>
      </c>
      <c r="H165" s="55"/>
      <c r="I165" s="55" cm="1">
        <f t="array" ref="I165">SUM(_xlfn.XLOOKUP(_xlfn._xlws.FILTER(tblData[City],(tblData[State]=Case!G165) * ((tblData[Average Household Income]&gt;=100000) + (tblData[Number of Households] * tblData[Average Household Income] / tblData[Population] &lt; 10000)),0),_xlfn._xlws.FILTER(tblData[City],tblData[State]=G165,0),_xlfn._xlws.FILTER(tblData[Population],tblData[State]=G165),0))</f>
        <v>9429</v>
      </c>
      <c r="J165" s="55" cm="1">
        <f t="array" ref="J165">SUM(_xlfn._xlws.FILTER(tblData[Population],tblData[State]=G165))</f>
        <v>41523</v>
      </c>
      <c r="K165" s="55">
        <f t="shared" ref="K165:K184" si="0">ROUND(I165*100000/J165,0)</f>
        <v>22708</v>
      </c>
    </row>
    <row r="166" spans="2:11" ht="23.25" customHeight="1">
      <c r="B166" s="50">
        <v>52</v>
      </c>
      <c r="C166" s="50">
        <v>4</v>
      </c>
      <c r="D166" s="51">
        <v>8</v>
      </c>
      <c r="E166" s="70">
        <v>11676</v>
      </c>
      <c r="F166" s="43"/>
      <c r="G166" s="52" t="s">
        <v>477</v>
      </c>
      <c r="H166" s="55"/>
      <c r="I166" s="55" cm="1">
        <f t="array" ref="I166">SUM(_xlfn.XLOOKUP(_xlfn._xlws.FILTER(tblData[City],(tblData[State]=Case!G166) * ((tblData[Average Household Income]&gt;=100000) + (tblData[Number of Households] * tblData[Average Household Income] / tblData[Population] &lt; 10000)),0),_xlfn._xlws.FILTER(tblData[City],tblData[State]=G166,0),_xlfn._xlws.FILTER(tblData[Population],tblData[State]=G166),0))</f>
        <v>342</v>
      </c>
      <c r="J166" s="55" cm="1">
        <f t="array" ref="J166">SUM(_xlfn._xlws.FILTER(tblData[Population],tblData[State]=G166))</f>
        <v>2929</v>
      </c>
      <c r="K166" s="55">
        <f t="shared" si="0"/>
        <v>11676</v>
      </c>
    </row>
    <row r="167" spans="2:11" ht="23.25" customHeight="1">
      <c r="B167" s="50">
        <v>53</v>
      </c>
      <c r="C167" s="50">
        <v>4</v>
      </c>
      <c r="D167" s="51">
        <v>8</v>
      </c>
      <c r="E167" s="70">
        <v>25694</v>
      </c>
      <c r="F167" s="43"/>
      <c r="G167" s="52" t="s">
        <v>488</v>
      </c>
      <c r="H167" s="55"/>
      <c r="I167" s="55" cm="1">
        <f t="array" ref="I167">SUM(_xlfn.XLOOKUP(_xlfn._xlws.FILTER(tblData[City],(tblData[State]=Case!G167) * ((tblData[Average Household Income]&gt;=100000) + (tblData[Number of Households] * tblData[Average Household Income] / tblData[Population] &lt; 10000)),0),_xlfn._xlws.FILTER(tblData[City],tblData[State]=G167,0),_xlfn._xlws.FILTER(tblData[Population],tblData[State]=G167),0))</f>
        <v>333</v>
      </c>
      <c r="J167" s="55" cm="1">
        <f t="array" ref="J167">SUM(_xlfn._xlws.FILTER(tblData[Population],tblData[State]=G167))</f>
        <v>1296</v>
      </c>
      <c r="K167" s="55">
        <f t="shared" si="0"/>
        <v>25694</v>
      </c>
    </row>
    <row r="168" spans="2:11" ht="23.25" customHeight="1">
      <c r="B168" s="50">
        <v>54</v>
      </c>
      <c r="C168" s="50">
        <v>4</v>
      </c>
      <c r="D168" s="51">
        <v>8</v>
      </c>
      <c r="E168" s="70">
        <v>0</v>
      </c>
      <c r="F168" s="43"/>
      <c r="G168" s="52" t="s">
        <v>486</v>
      </c>
      <c r="H168" s="55"/>
      <c r="I168" s="55" cm="1">
        <f t="array" ref="I168">SUM(_xlfn.XLOOKUP(_xlfn._xlws.FILTER(tblData[City],(tblData[State]=Case!G168) * ((tblData[Average Household Income]&gt;=100000) + (tblData[Number of Households] * tblData[Average Household Income] / tblData[Population] &lt; 10000)),0),_xlfn._xlws.FILTER(tblData[City],tblData[State]=G168,0),_xlfn._xlws.FILTER(tblData[Population],tblData[State]=G168),0))</f>
        <v>0</v>
      </c>
      <c r="J168" s="55" cm="1">
        <f t="array" ref="J168">SUM(_xlfn._xlws.FILTER(tblData[Population],tblData[State]=G168))</f>
        <v>56</v>
      </c>
      <c r="K168" s="55">
        <f t="shared" si="0"/>
        <v>0</v>
      </c>
    </row>
    <row r="169" spans="2:11" ht="23.25" customHeight="1">
      <c r="B169" s="50">
        <v>55</v>
      </c>
      <c r="C169" s="50">
        <v>4</v>
      </c>
      <c r="D169" s="51">
        <v>8</v>
      </c>
      <c r="E169" s="70">
        <v>30465</v>
      </c>
      <c r="F169" s="43"/>
      <c r="G169" s="52" t="s">
        <v>493</v>
      </c>
      <c r="H169" s="55"/>
      <c r="I169" s="55" cm="1">
        <f t="array" ref="I169">SUM(_xlfn.XLOOKUP(_xlfn._xlws.FILTER(tblData[City],(tblData[State]=Case!G169) * ((tblData[Average Household Income]&gt;=100000) + (tblData[Number of Households] * tblData[Average Household Income] / tblData[Population] &lt; 10000)),0),_xlfn._xlws.FILTER(tblData[City],tblData[State]=G169,0),_xlfn._xlws.FILTER(tblData[Population],tblData[State]=G169),0))</f>
        <v>32127</v>
      </c>
      <c r="J169" s="55" cm="1">
        <f t="array" ref="J169">SUM(_xlfn._xlws.FILTER(tblData[Population],tblData[State]=G169))</f>
        <v>105454</v>
      </c>
      <c r="K169" s="55">
        <f t="shared" si="0"/>
        <v>30465</v>
      </c>
    </row>
    <row r="170" spans="2:11" ht="23.25" customHeight="1">
      <c r="B170" s="50">
        <v>56</v>
      </c>
      <c r="C170" s="50">
        <v>4</v>
      </c>
      <c r="D170" s="51">
        <v>8</v>
      </c>
      <c r="E170" s="70">
        <v>60693</v>
      </c>
      <c r="F170" s="43"/>
      <c r="G170" s="52" t="s">
        <v>481</v>
      </c>
      <c r="H170" s="55"/>
      <c r="I170" s="55" cm="1">
        <f t="array" ref="I170">SUM(_xlfn.XLOOKUP(_xlfn._xlws.FILTER(tblData[City],(tblData[State]=Case!G170) * ((tblData[Average Household Income]&gt;=100000) + (tblData[Number of Households] * tblData[Average Household Income] / tblData[Population] &lt; 10000)),0),_xlfn._xlws.FILTER(tblData[City],tblData[State]=G170,0),_xlfn._xlws.FILTER(tblData[Population],tblData[State]=G170),0))</f>
        <v>2347</v>
      </c>
      <c r="J170" s="55" cm="1">
        <f t="array" ref="J170">SUM(_xlfn._xlws.FILTER(tblData[Population],tblData[State]=G170))</f>
        <v>3867</v>
      </c>
      <c r="K170" s="55">
        <f t="shared" si="0"/>
        <v>60693</v>
      </c>
    </row>
    <row r="171" spans="2:11" ht="23.25" customHeight="1">
      <c r="B171" s="50">
        <v>57</v>
      </c>
      <c r="C171" s="50">
        <v>4</v>
      </c>
      <c r="D171" s="51">
        <v>8</v>
      </c>
      <c r="E171" s="70">
        <v>10803</v>
      </c>
      <c r="F171" s="43"/>
      <c r="G171" s="52" t="s">
        <v>489</v>
      </c>
      <c r="H171" s="55"/>
      <c r="I171" s="55" cm="1">
        <f t="array" ref="I171">SUM(_xlfn.XLOOKUP(_xlfn._xlws.FILTER(tblData[City],(tblData[State]=Case!G171) * ((tblData[Average Household Income]&gt;=100000) + (tblData[Number of Households] * tblData[Average Household Income] / tblData[Population] &lt; 10000)),0),_xlfn._xlws.FILTER(tblData[City],tblData[State]=G171,0),_xlfn._xlws.FILTER(tblData[Population],tblData[State]=G171),0))</f>
        <v>3388</v>
      </c>
      <c r="J171" s="55" cm="1">
        <f t="array" ref="J171">SUM(_xlfn._xlws.FILTER(tblData[Population],tblData[State]=G171))</f>
        <v>31363</v>
      </c>
      <c r="K171" s="55">
        <f t="shared" si="0"/>
        <v>10803</v>
      </c>
    </row>
    <row r="172" spans="2:11" ht="23.25" customHeight="1">
      <c r="B172" s="50">
        <v>58</v>
      </c>
      <c r="C172" s="50">
        <v>4</v>
      </c>
      <c r="D172" s="51">
        <v>8</v>
      </c>
      <c r="E172" s="70">
        <v>97171</v>
      </c>
      <c r="F172" s="43"/>
      <c r="G172" s="52" t="s">
        <v>487</v>
      </c>
      <c r="H172" s="55"/>
      <c r="I172" s="55" cm="1">
        <f t="array" ref="I172">SUM(_xlfn.XLOOKUP(_xlfn._xlws.FILTER(tblData[City],(tblData[State]=Case!G172) * ((tblData[Average Household Income]&gt;=100000) + (tblData[Number of Households] * tblData[Average Household Income] / tblData[Population] &lt; 10000)),0),_xlfn._xlws.FILTER(tblData[City],tblData[State]=G172,0),_xlfn._xlws.FILTER(tblData[Population],tblData[State]=G172),0))</f>
        <v>28545</v>
      </c>
      <c r="J172" s="55" cm="1">
        <f t="array" ref="J172">SUM(_xlfn._xlws.FILTER(tblData[Population],tblData[State]=G172))</f>
        <v>29376</v>
      </c>
      <c r="K172" s="55">
        <f t="shared" si="0"/>
        <v>97171</v>
      </c>
    </row>
    <row r="173" spans="2:11" ht="23.25" customHeight="1">
      <c r="B173" s="50">
        <v>59</v>
      </c>
      <c r="C173" s="50">
        <v>4</v>
      </c>
      <c r="D173" s="51">
        <v>8</v>
      </c>
      <c r="E173" s="70">
        <v>30171</v>
      </c>
      <c r="F173" s="43"/>
      <c r="G173" s="52" t="s">
        <v>482</v>
      </c>
      <c r="H173" s="55"/>
      <c r="I173" s="55" cm="1">
        <f t="array" ref="I173">SUM(_xlfn.XLOOKUP(_xlfn._xlws.FILTER(tblData[City],(tblData[State]=Case!G173) * ((tblData[Average Household Income]&gt;=100000) + (tblData[Number of Households] * tblData[Average Household Income] / tblData[Population] &lt; 10000)),0),_xlfn._xlws.FILTER(tblData[City],tblData[State]=G173,0),_xlfn._xlws.FILTER(tblData[Population],tblData[State]=G173),0))</f>
        <v>2239</v>
      </c>
      <c r="J173" s="55" cm="1">
        <f t="array" ref="J173">SUM(_xlfn._xlws.FILTER(tblData[Population],tblData[State]=G173))</f>
        <v>7421</v>
      </c>
      <c r="K173" s="55">
        <f t="shared" si="0"/>
        <v>30171</v>
      </c>
    </row>
    <row r="174" spans="2:11" ht="23.25" customHeight="1">
      <c r="B174" s="50">
        <v>60</v>
      </c>
      <c r="C174" s="50">
        <v>4</v>
      </c>
      <c r="D174" s="51">
        <v>8</v>
      </c>
      <c r="E174" s="70">
        <v>2350</v>
      </c>
      <c r="F174" s="43"/>
      <c r="G174" s="52" t="s">
        <v>490</v>
      </c>
      <c r="H174" s="55"/>
      <c r="I174" s="55" cm="1">
        <f t="array" ref="I174">SUM(_xlfn.XLOOKUP(_xlfn._xlws.FILTER(tblData[City],(tblData[State]=Case!G174) * ((tblData[Average Household Income]&gt;=100000) + (tblData[Number of Households] * tblData[Average Household Income] / tblData[Population] &lt; 10000)),0),_xlfn._xlws.FILTER(tblData[City],tblData[State]=G174,0),_xlfn._xlws.FILTER(tblData[Population],tblData[State]=G174),0))</f>
        <v>838</v>
      </c>
      <c r="J174" s="55" cm="1">
        <f t="array" ref="J174">SUM(_xlfn._xlws.FILTER(tblData[Population],tblData[State]=G174))</f>
        <v>35656</v>
      </c>
      <c r="K174" s="55">
        <f t="shared" si="0"/>
        <v>2350</v>
      </c>
    </row>
    <row r="175" spans="2:11" ht="23.25" customHeight="1">
      <c r="B175" s="50">
        <v>61</v>
      </c>
      <c r="C175" s="50">
        <v>4</v>
      </c>
      <c r="D175" s="51">
        <v>8</v>
      </c>
      <c r="E175" s="70">
        <v>39252</v>
      </c>
      <c r="F175" s="43"/>
      <c r="G175" s="52" t="s">
        <v>483</v>
      </c>
      <c r="H175" s="55"/>
      <c r="I175" s="55" cm="1">
        <f t="array" ref="I175">SUM(_xlfn.XLOOKUP(_xlfn._xlws.FILTER(tblData[City],(tblData[State]=Case!G175) * ((tblData[Average Household Income]&gt;=100000) + (tblData[Number of Households] * tblData[Average Household Income] / tblData[Population] &lt; 10000)),0),_xlfn._xlws.FILTER(tblData[City],tblData[State]=G175,0),_xlfn._xlws.FILTER(tblData[Population],tblData[State]=G175),0))</f>
        <v>955</v>
      </c>
      <c r="J175" s="55" cm="1">
        <f t="array" ref="J175">SUM(_xlfn._xlws.FILTER(tblData[Population],tblData[State]=G175))</f>
        <v>2433</v>
      </c>
      <c r="K175" s="55">
        <f t="shared" si="0"/>
        <v>39252</v>
      </c>
    </row>
    <row r="176" spans="2:11" ht="23.25" customHeight="1">
      <c r="B176" s="50">
        <v>62</v>
      </c>
      <c r="C176" s="50">
        <v>4</v>
      </c>
      <c r="D176" s="51">
        <v>8</v>
      </c>
      <c r="E176" s="70">
        <v>32105</v>
      </c>
      <c r="F176" s="43"/>
      <c r="G176" s="52" t="s">
        <v>468</v>
      </c>
      <c r="H176" s="55"/>
      <c r="I176" s="55" cm="1">
        <f t="array" ref="I176">SUM(_xlfn.XLOOKUP(_xlfn._xlws.FILTER(tblData[City],(tblData[State]=Case!G176) * ((tblData[Average Household Income]&gt;=100000) + (tblData[Number of Households] * tblData[Average Household Income] / tblData[Population] &lt; 10000)),0),_xlfn._xlws.FILTER(tblData[City],tblData[State]=G176,0),_xlfn._xlws.FILTER(tblData[Population],tblData[State]=G176),0))</f>
        <v>244</v>
      </c>
      <c r="J176" s="55" cm="1">
        <f t="array" ref="J176">SUM(_xlfn._xlws.FILTER(tblData[Population],tblData[State]=G176))</f>
        <v>760</v>
      </c>
      <c r="K176" s="55">
        <f t="shared" si="0"/>
        <v>32105</v>
      </c>
    </row>
    <row r="177" spans="2:11" ht="23.25" customHeight="1">
      <c r="B177" s="50">
        <v>63</v>
      </c>
      <c r="C177" s="50">
        <v>4</v>
      </c>
      <c r="D177" s="51">
        <v>8</v>
      </c>
      <c r="E177" s="70">
        <v>93613</v>
      </c>
      <c r="F177" s="43"/>
      <c r="G177" s="52" t="s">
        <v>479</v>
      </c>
      <c r="H177" s="55"/>
      <c r="I177" s="55" cm="1">
        <f t="array" ref="I177">SUM(_xlfn.XLOOKUP(_xlfn._xlws.FILTER(tblData[City],(tblData[State]=Case!G177) * ((tblData[Average Household Income]&gt;=100000) + (tblData[Number of Households] * tblData[Average Household Income] / tblData[Population] &lt; 10000)),0),_xlfn._xlws.FILTER(tblData[City],tblData[State]=G177,0),_xlfn._xlws.FILTER(tblData[Population],tblData[State]=G177),0))</f>
        <v>188764</v>
      </c>
      <c r="J177" s="55" cm="1">
        <f t="array" ref="J177">SUM(_xlfn._xlws.FILTER(tblData[Population],tblData[State]=G177))</f>
        <v>201643</v>
      </c>
      <c r="K177" s="55">
        <f t="shared" si="0"/>
        <v>93613</v>
      </c>
    </row>
    <row r="178" spans="2:11" ht="23.25" customHeight="1">
      <c r="B178" s="50">
        <v>64</v>
      </c>
      <c r="C178" s="50">
        <v>4</v>
      </c>
      <c r="D178" s="51">
        <v>8</v>
      </c>
      <c r="E178" s="70">
        <v>17814</v>
      </c>
      <c r="F178" s="43"/>
      <c r="G178" s="52" t="s">
        <v>480</v>
      </c>
      <c r="H178" s="55"/>
      <c r="I178" s="55" cm="1">
        <f t="array" ref="I178">SUM(_xlfn.XLOOKUP(_xlfn._xlws.FILTER(tblData[City],(tblData[State]=Case!G178) * ((tblData[Average Household Income]&gt;=100000) + (tblData[Number of Households] * tblData[Average Household Income] / tblData[Population] &lt; 10000)),0),_xlfn._xlws.FILTER(tblData[City],tblData[State]=G178,0),_xlfn._xlws.FILTER(tblData[Population],tblData[State]=G178),0))</f>
        <v>859</v>
      </c>
      <c r="J178" s="55" cm="1">
        <f t="array" ref="J178">SUM(_xlfn._xlws.FILTER(tblData[Population],tblData[State]=G178))</f>
        <v>4822</v>
      </c>
      <c r="K178" s="55">
        <f t="shared" si="0"/>
        <v>17814</v>
      </c>
    </row>
    <row r="179" spans="2:11" ht="23.25" customHeight="1">
      <c r="B179" s="50">
        <v>65</v>
      </c>
      <c r="C179" s="50">
        <v>4</v>
      </c>
      <c r="D179" s="51">
        <v>8</v>
      </c>
      <c r="E179" s="70">
        <v>97287</v>
      </c>
      <c r="F179" s="43"/>
      <c r="G179" s="52" t="s">
        <v>485</v>
      </c>
      <c r="H179" s="55"/>
      <c r="I179" s="55" cm="1">
        <f t="array" ref="I179">SUM(_xlfn.XLOOKUP(_xlfn._xlws.FILTER(tblData[City],(tblData[State]=Case!G179) * ((tblData[Average Household Income]&gt;=100000) + (tblData[Number of Households] * tblData[Average Household Income] / tblData[Population] &lt; 10000)),0),_xlfn._xlws.FILTER(tblData[City],tblData[State]=G179,0),_xlfn._xlws.FILTER(tblData[Population],tblData[State]=G179),0))</f>
        <v>114954</v>
      </c>
      <c r="J179" s="55" cm="1">
        <f t="array" ref="J179">SUM(_xlfn._xlws.FILTER(tblData[Population],tblData[State]=G179))</f>
        <v>118160</v>
      </c>
      <c r="K179" s="55">
        <f t="shared" si="0"/>
        <v>97287</v>
      </c>
    </row>
    <row r="180" spans="2:11" ht="23.25" customHeight="1">
      <c r="B180" s="50">
        <v>66</v>
      </c>
      <c r="C180" s="50">
        <v>4</v>
      </c>
      <c r="D180" s="51">
        <v>8</v>
      </c>
      <c r="E180" s="70">
        <v>49759</v>
      </c>
      <c r="F180" s="43"/>
      <c r="G180" s="52" t="s">
        <v>478</v>
      </c>
      <c r="H180" s="55"/>
      <c r="I180" s="55" cm="1">
        <f t="array" ref="I180">SUM(_xlfn.XLOOKUP(_xlfn._xlws.FILTER(tblData[City],(tblData[State]=Case!G180) * ((tblData[Average Household Income]&gt;=100000) + (tblData[Number of Households] * tblData[Average Household Income] / tblData[Population] &lt; 10000)),0),_xlfn._xlws.FILTER(tblData[City],tblData[State]=G180,0),_xlfn._xlws.FILTER(tblData[Population],tblData[State]=G180),0))</f>
        <v>4133</v>
      </c>
      <c r="J180" s="55" cm="1">
        <f t="array" ref="J180">SUM(_xlfn._xlws.FILTER(tblData[Population],tblData[State]=G180))</f>
        <v>8306</v>
      </c>
      <c r="K180" s="55">
        <f t="shared" si="0"/>
        <v>49759</v>
      </c>
    </row>
    <row r="181" spans="2:11" ht="23.25" customHeight="1">
      <c r="B181" s="50">
        <v>67</v>
      </c>
      <c r="C181" s="50">
        <v>4</v>
      </c>
      <c r="D181" s="51">
        <v>8</v>
      </c>
      <c r="E181" s="70">
        <v>90643</v>
      </c>
      <c r="F181" s="43"/>
      <c r="G181" s="52" t="s">
        <v>491</v>
      </c>
      <c r="H181" s="55"/>
      <c r="I181" s="55" cm="1">
        <f t="array" ref="I181">SUM(_xlfn.XLOOKUP(_xlfn._xlws.FILTER(tblData[City],(tblData[State]=Case!G181) * ((tblData[Average Household Income]&gt;=100000) + (tblData[Number of Households] * tblData[Average Household Income] / tblData[Population] &lt; 10000)),0),_xlfn._xlws.FILTER(tblData[City],tblData[State]=G181,0),_xlfn._xlws.FILTER(tblData[Population],tblData[State]=G181),0))</f>
        <v>1453</v>
      </c>
      <c r="J181" s="55" cm="1">
        <f t="array" ref="J181">SUM(_xlfn._xlws.FILTER(tblData[Population],tblData[State]=G181))</f>
        <v>1603</v>
      </c>
      <c r="K181" s="55">
        <f t="shared" si="0"/>
        <v>90643</v>
      </c>
    </row>
    <row r="182" spans="2:11" ht="23.25" customHeight="1">
      <c r="B182" s="50">
        <v>68</v>
      </c>
      <c r="C182" s="50">
        <v>4</v>
      </c>
      <c r="D182" s="51">
        <v>8</v>
      </c>
      <c r="E182" s="70">
        <v>68676</v>
      </c>
      <c r="F182" s="43"/>
      <c r="G182" s="52" t="s">
        <v>463</v>
      </c>
      <c r="H182" s="55"/>
      <c r="I182" s="55" cm="1">
        <f t="array" ref="I182">SUM(_xlfn.XLOOKUP(_xlfn._xlws.FILTER(tblData[City],(tblData[State]=Case!G182) * ((tblData[Average Household Income]&gt;=100000) + (tblData[Number of Households] * tblData[Average Household Income] / tblData[Population] &lt; 10000)),0),_xlfn._xlws.FILTER(tblData[City],tblData[State]=G182,0),_xlfn._xlws.FILTER(tblData[Population],tblData[State]=G182),0))</f>
        <v>2734</v>
      </c>
      <c r="J182" s="55" cm="1">
        <f t="array" ref="J182">SUM(_xlfn._xlws.FILTER(tblData[Population],tblData[State]=G182))</f>
        <v>3981</v>
      </c>
      <c r="K182" s="55">
        <f t="shared" si="0"/>
        <v>68676</v>
      </c>
    </row>
    <row r="183" spans="2:11" ht="23.25" customHeight="1">
      <c r="B183" s="50">
        <v>69</v>
      </c>
      <c r="C183" s="50">
        <v>4</v>
      </c>
      <c r="D183" s="51">
        <v>8</v>
      </c>
      <c r="E183" s="70">
        <v>29137</v>
      </c>
      <c r="F183" s="43"/>
      <c r="G183" s="52" t="s">
        <v>484</v>
      </c>
      <c r="H183" s="55"/>
      <c r="I183" s="55" cm="1">
        <f t="array" ref="I183">SUM(_xlfn.XLOOKUP(_xlfn._xlws.FILTER(tblData[City],(tblData[State]=Case!G183) * ((tblData[Average Household Income]&gt;=100000) + (tblData[Number of Households] * tblData[Average Household Income] / tblData[Population] &lt; 10000)),0),_xlfn._xlws.FILTER(tblData[City],tblData[State]=G183,0),_xlfn._xlws.FILTER(tblData[Population],tblData[State]=G183),0))</f>
        <v>44982</v>
      </c>
      <c r="J183" s="55" cm="1">
        <f t="array" ref="J183">SUM(_xlfn._xlws.FILTER(tblData[Population],tblData[State]=G183))</f>
        <v>154379</v>
      </c>
      <c r="K183" s="55">
        <f t="shared" si="0"/>
        <v>29137</v>
      </c>
    </row>
    <row r="184" spans="2:11" ht="23.25" customHeight="1">
      <c r="B184" s="50">
        <v>70</v>
      </c>
      <c r="C184" s="50">
        <v>4</v>
      </c>
      <c r="D184" s="51">
        <v>8</v>
      </c>
      <c r="E184" s="70">
        <v>42322</v>
      </c>
      <c r="F184" s="43"/>
      <c r="G184" s="52" t="s">
        <v>492</v>
      </c>
      <c r="H184" s="55"/>
      <c r="I184" s="55" cm="1">
        <f t="array" ref="I184">SUM(_xlfn.XLOOKUP(_xlfn._xlws.FILTER(tblData[City],(tblData[State]=Case!G184) * ((tblData[Average Household Income]&gt;=100000) + (tblData[Number of Households] * tblData[Average Household Income] / tblData[Population] &lt; 10000)),0),_xlfn._xlws.FILTER(tblData[City],tblData[State]=G184,0),_xlfn._xlws.FILTER(tblData[Population],tblData[State]=G184),0))</f>
        <v>678</v>
      </c>
      <c r="J184" s="55" cm="1">
        <f t="array" ref="J184">SUM(_xlfn._xlws.FILTER(tblData[Population],tblData[State]=G184))</f>
        <v>1602</v>
      </c>
      <c r="K184" s="55">
        <f t="shared" si="0"/>
        <v>42322</v>
      </c>
    </row>
    <row r="185" spans="2:11" ht="15" customHeight="1">
      <c r="D185" s="37">
        <f>SUM(D165:D184)</f>
        <v>160</v>
      </c>
      <c r="F185" s="43"/>
      <c r="G185" s="55"/>
      <c r="H185" s="55"/>
      <c r="K185" s="37"/>
    </row>
    <row r="186" spans="2:11" ht="23.25" customHeight="1">
      <c r="B186" s="43"/>
      <c r="C186" s="43"/>
      <c r="D186" s="43"/>
      <c r="E186" s="43"/>
      <c r="F186" s="43"/>
      <c r="G186" s="55"/>
      <c r="H186" s="55"/>
      <c r="K186" s="37"/>
    </row>
    <row r="187" spans="2:11" ht="15" customHeight="1" thickBot="1">
      <c r="E187" s="35"/>
    </row>
    <row r="188" spans="2:11" ht="24.75" customHeight="1" thickBot="1">
      <c r="B188" s="92" t="s">
        <v>13</v>
      </c>
      <c r="C188" s="93" t="s">
        <v>24</v>
      </c>
      <c r="D188" s="47" t="s">
        <v>500</v>
      </c>
      <c r="I188" s="72" t="s">
        <v>582</v>
      </c>
      <c r="J188" s="72"/>
      <c r="K188" s="72"/>
    </row>
    <row r="189" spans="2:11" ht="15" customHeight="1" thickBot="1">
      <c r="E189" s="35"/>
      <c r="I189" s="2" t="s">
        <v>506</v>
      </c>
      <c r="J189" s="2" t="s">
        <v>512</v>
      </c>
      <c r="K189" s="2" t="s">
        <v>515</v>
      </c>
    </row>
    <row r="190" spans="2:11" ht="14.65" customHeight="1">
      <c r="B190" s="36" t="s">
        <v>502</v>
      </c>
      <c r="I190" s="73" t="s">
        <v>507</v>
      </c>
      <c r="J190" s="74">
        <v>1</v>
      </c>
      <c r="K190" s="74" t="s">
        <v>508</v>
      </c>
    </row>
    <row r="191" spans="2:11" ht="14.65" customHeight="1">
      <c r="B191" s="36" t="s">
        <v>503</v>
      </c>
      <c r="I191" s="75" t="s">
        <v>509</v>
      </c>
      <c r="J191" s="75">
        <v>1000</v>
      </c>
      <c r="K191" s="75" t="s">
        <v>516</v>
      </c>
    </row>
    <row r="192" spans="2:11" ht="14.65" customHeight="1">
      <c r="B192" s="36" t="s">
        <v>504</v>
      </c>
      <c r="I192" s="75" t="s">
        <v>514</v>
      </c>
      <c r="J192" s="75">
        <v>1609.3440000000001</v>
      </c>
      <c r="K192" s="75" t="s">
        <v>510</v>
      </c>
    </row>
    <row r="193" spans="1:15" ht="14.65" customHeight="1">
      <c r="B193" s="36" t="s">
        <v>584</v>
      </c>
      <c r="I193" s="75" t="s">
        <v>513</v>
      </c>
      <c r="J193" s="75">
        <v>0.30480000000000002</v>
      </c>
      <c r="K193" s="75" t="s">
        <v>517</v>
      </c>
    </row>
    <row r="194" spans="1:15" ht="14.65" customHeight="1">
      <c r="B194" s="57" t="s">
        <v>583</v>
      </c>
      <c r="I194" s="75" t="s">
        <v>511</v>
      </c>
      <c r="J194" s="75">
        <v>1852</v>
      </c>
      <c r="K194" s="75" t="s">
        <v>518</v>
      </c>
    </row>
    <row r="195" spans="1:15" ht="15" customHeight="1">
      <c r="B195" s="36"/>
      <c r="C195" s="35"/>
      <c r="I195" s="75" t="s">
        <v>521</v>
      </c>
      <c r="J195" s="75">
        <v>0.91439999999999999</v>
      </c>
      <c r="K195" s="75" t="s">
        <v>519</v>
      </c>
    </row>
    <row r="196" spans="1:15" ht="14.65" customHeight="1">
      <c r="B196" s="36"/>
      <c r="C196" s="35" t="s">
        <v>646</v>
      </c>
      <c r="I196" s="75" t="s">
        <v>522</v>
      </c>
      <c r="J196" s="75">
        <v>1.7018</v>
      </c>
      <c r="K196" s="75" t="s">
        <v>520</v>
      </c>
    </row>
    <row r="197" spans="1:15" ht="14.65" customHeight="1">
      <c r="B197" s="36"/>
      <c r="C197" s="35" t="s">
        <v>523</v>
      </c>
    </row>
    <row r="198" spans="1:15" ht="14.65" customHeight="1">
      <c r="B198" s="36"/>
      <c r="C198" s="53" t="s">
        <v>524</v>
      </c>
    </row>
    <row r="199" spans="1:15">
      <c r="B199" s="36"/>
      <c r="C199" s="53" t="s">
        <v>603</v>
      </c>
      <c r="G199" s="34"/>
      <c r="H199" s="34"/>
      <c r="I199" s="34"/>
      <c r="J199" s="34"/>
      <c r="K199" s="34"/>
    </row>
    <row r="200" spans="1:15">
      <c r="B200" s="36"/>
      <c r="C200" s="35" t="s">
        <v>585</v>
      </c>
      <c r="G200" s="34"/>
      <c r="H200" s="34"/>
      <c r="I200" s="34"/>
      <c r="J200" s="34"/>
      <c r="K200" s="34"/>
    </row>
    <row r="201" spans="1:15" s="90" customFormat="1" ht="15" customHeight="1">
      <c r="A201" s="86"/>
      <c r="B201" s="87"/>
      <c r="C201" s="87"/>
      <c r="D201" s="86"/>
      <c r="E201" s="88"/>
      <c r="F201" s="89"/>
      <c r="G201" s="86"/>
      <c r="H201" s="86"/>
      <c r="I201" s="86"/>
      <c r="J201" s="86"/>
      <c r="K201" s="86"/>
      <c r="L201" s="86"/>
      <c r="M201" s="86"/>
      <c r="N201" s="86"/>
      <c r="O201" s="86"/>
    </row>
    <row r="202" spans="1:15" s="90" customFormat="1" ht="15" customHeight="1">
      <c r="A202" s="86"/>
      <c r="B202" s="87"/>
      <c r="C202" s="91" t="s">
        <v>666</v>
      </c>
      <c r="D202" s="86"/>
      <c r="E202" s="88"/>
      <c r="F202" s="89"/>
      <c r="G202" s="86"/>
      <c r="H202" s="86"/>
      <c r="I202" s="86"/>
      <c r="J202" s="86"/>
      <c r="K202" s="86"/>
      <c r="L202" s="86"/>
      <c r="M202" s="86"/>
      <c r="N202" s="86"/>
      <c r="O202" s="86"/>
    </row>
    <row r="203" spans="1:15" s="90" customFormat="1" ht="15" customHeight="1">
      <c r="A203" s="86"/>
      <c r="B203" s="87"/>
      <c r="C203" s="91" t="s">
        <v>667</v>
      </c>
      <c r="D203" s="86"/>
      <c r="E203" s="88"/>
      <c r="F203" s="89"/>
      <c r="G203" s="86"/>
      <c r="H203" s="86"/>
      <c r="I203" s="86"/>
      <c r="J203" s="86"/>
      <c r="K203" s="86"/>
      <c r="L203" s="86"/>
      <c r="M203" s="86"/>
      <c r="N203" s="86"/>
      <c r="O203" s="86"/>
    </row>
    <row r="204" spans="1:15" s="90" customFormat="1" ht="15" customHeight="1">
      <c r="A204" s="86"/>
      <c r="B204" s="87"/>
      <c r="C204" s="91" t="s">
        <v>668</v>
      </c>
      <c r="D204" s="86"/>
      <c r="E204" s="88"/>
      <c r="F204" s="89"/>
      <c r="G204" s="86"/>
      <c r="H204" s="86"/>
      <c r="I204" s="86"/>
      <c r="J204" s="86"/>
      <c r="K204" s="86"/>
      <c r="L204" s="86"/>
      <c r="M204" s="86"/>
      <c r="N204" s="86"/>
      <c r="O204" s="86"/>
    </row>
    <row r="205" spans="1:15" ht="15" customHeight="1" thickBot="1">
      <c r="B205" s="36"/>
      <c r="G205" s="34"/>
      <c r="H205" s="34"/>
      <c r="I205" s="34"/>
      <c r="J205" s="34"/>
      <c r="K205" s="34"/>
    </row>
    <row r="206" spans="1:15" ht="23.25" customHeight="1" thickBot="1">
      <c r="B206" s="2" t="s">
        <v>15</v>
      </c>
      <c r="C206" s="2" t="s">
        <v>4</v>
      </c>
      <c r="D206" s="2" t="s">
        <v>5</v>
      </c>
      <c r="E206" s="2" t="s">
        <v>6</v>
      </c>
      <c r="G206" s="2" t="s">
        <v>505</v>
      </c>
      <c r="H206" s="2" t="s">
        <v>26</v>
      </c>
      <c r="I206" s="2" t="s">
        <v>506</v>
      </c>
    </row>
    <row r="207" spans="1:15" ht="15" customHeight="1">
      <c r="B207" s="33"/>
      <c r="C207" s="33"/>
      <c r="D207" s="33"/>
      <c r="E207" s="33"/>
      <c r="G207" s="34"/>
      <c r="H207" s="34"/>
      <c r="I207" s="33"/>
    </row>
    <row r="208" spans="1:15" ht="23.25" customHeight="1">
      <c r="B208" s="49" t="s">
        <v>22</v>
      </c>
      <c r="C208" s="50">
        <v>5</v>
      </c>
      <c r="D208" s="51">
        <v>0</v>
      </c>
      <c r="E208" s="70">
        <v>34</v>
      </c>
      <c r="F208" s="43"/>
      <c r="G208" s="52" t="s">
        <v>458</v>
      </c>
      <c r="H208" s="52" t="s">
        <v>332</v>
      </c>
      <c r="I208" s="52" t="s">
        <v>509</v>
      </c>
      <c r="K208" s="33" t="s">
        <v>681</v>
      </c>
      <c r="L208" s="34" t="s">
        <v>682</v>
      </c>
      <c r="M208" s="34" t="s">
        <v>683</v>
      </c>
      <c r="N208" s="34" t="s">
        <v>684</v>
      </c>
      <c r="O208" s="34" t="s">
        <v>685</v>
      </c>
    </row>
    <row r="209" spans="2:15" ht="15" customHeight="1">
      <c r="B209" s="33"/>
      <c r="C209" s="33"/>
      <c r="D209" s="33"/>
      <c r="E209" s="58"/>
      <c r="G209" s="59"/>
      <c r="H209" s="60"/>
      <c r="I209" s="33"/>
    </row>
    <row r="210" spans="2:15" ht="23.25" customHeight="1">
      <c r="B210" s="50">
        <v>71</v>
      </c>
      <c r="C210" s="50">
        <v>5</v>
      </c>
      <c r="D210" s="51">
        <v>7</v>
      </c>
      <c r="E210" s="70">
        <f>ROUND(O210 / _xlfn.XLOOKUP(I210,$I$190:$I$196,$J$190:$J$196),0)</f>
        <v>20</v>
      </c>
      <c r="F210" s="43"/>
      <c r="G210" s="52" t="s">
        <v>181</v>
      </c>
      <c r="H210" s="52" t="s">
        <v>383</v>
      </c>
      <c r="I210" s="52" t="s">
        <v>514</v>
      </c>
      <c r="K210" s="33" cm="1">
        <f t="array" ref="K210">SUM((G210='Map of ExcelState'!$C$3:$AZ$52) * 'Map of ExcelState'!$C$2:$AZ$2)</f>
        <v>13</v>
      </c>
      <c r="L210" s="33" cm="1">
        <f t="array" ref="L210">SUM((G210='Map of ExcelState'!$C$3:$AZ$52) * 'Map of ExcelState'!$B$3:$B$52)</f>
        <v>4</v>
      </c>
      <c r="M210" s="34" cm="1">
        <f t="array" ref="M210">SUM((H210='Map of ExcelState'!$C$3:$AZ$52) * 'Map of ExcelState'!$C$2:$AZ$2)</f>
        <v>5</v>
      </c>
      <c r="N210" s="34" cm="1">
        <f t="array" ref="N210">SUM((H210='Map of ExcelState'!$C$3:$AZ$52) * 'Map of ExcelState'!$B$3:$B$52)</f>
        <v>35</v>
      </c>
      <c r="O210" s="34">
        <f>SQRT(POWER(M210-K210,2)+POWER(N210-L210,2)) * 1000</f>
        <v>32015.621187164244</v>
      </c>
    </row>
    <row r="211" spans="2:15" ht="23.25" customHeight="1">
      <c r="B211" s="50">
        <v>72</v>
      </c>
      <c r="C211" s="50">
        <v>5</v>
      </c>
      <c r="D211" s="51">
        <v>7</v>
      </c>
      <c r="E211" s="70">
        <f>ROUND(O211 / _xlfn.XLOOKUP(I211,$I$190:$I$196,$J$190:$J$196),0)</f>
        <v>21008</v>
      </c>
      <c r="F211" s="43"/>
      <c r="G211" s="52" t="s">
        <v>355</v>
      </c>
      <c r="H211" s="52" t="s">
        <v>388</v>
      </c>
      <c r="I211" s="52" t="s">
        <v>513</v>
      </c>
      <c r="K211" s="33" cm="1">
        <f t="array" ref="K211">SUM((G211='Map of ExcelState'!$C$3:$AZ$52) * 'Map of ExcelState'!$C$2:$AZ$2)</f>
        <v>21</v>
      </c>
      <c r="L211" s="33" cm="1">
        <f t="array" ref="L211">SUM((G211='Map of ExcelState'!$C$3:$AZ$52) * 'Map of ExcelState'!$B$3:$B$52)</f>
        <v>29</v>
      </c>
      <c r="M211" s="34" cm="1">
        <f t="array" ref="M211">SUM((H211='Map of ExcelState'!$C$3:$AZ$52) * 'Map of ExcelState'!$C$2:$AZ$2)</f>
        <v>25</v>
      </c>
      <c r="N211" s="34" cm="1">
        <f t="array" ref="N211">SUM((H211='Map of ExcelState'!$C$3:$AZ$52) * 'Map of ExcelState'!$B$3:$B$52)</f>
        <v>24</v>
      </c>
      <c r="O211" s="34">
        <f t="shared" ref="O211:O229" si="1">SQRT(POWER(M211-K211,2)+POWER(N211-L211,2)) * 1000</f>
        <v>6403.1242374328485</v>
      </c>
    </row>
    <row r="212" spans="2:15" ht="23.25" customHeight="1">
      <c r="B212" s="50">
        <v>73</v>
      </c>
      <c r="C212" s="50">
        <v>5</v>
      </c>
      <c r="D212" s="51">
        <v>7</v>
      </c>
      <c r="E212" s="70">
        <f t="shared" ref="E210:E229" si="2">ROUND(O212 / _xlfn.XLOOKUP(I212,$I$190:$I$196,$J$190:$J$196),0)</f>
        <v>21</v>
      </c>
      <c r="F212" s="43"/>
      <c r="G212" s="52" t="s">
        <v>304</v>
      </c>
      <c r="H212" s="52" t="s">
        <v>104</v>
      </c>
      <c r="I212" s="52" t="s">
        <v>511</v>
      </c>
      <c r="K212" s="33" cm="1">
        <f t="array" ref="K212">SUM((G212='Map of ExcelState'!$C$3:$AZ$52) * 'Map of ExcelState'!$C$2:$AZ$2)</f>
        <v>12</v>
      </c>
      <c r="L212" s="33" cm="1">
        <f t="array" ref="L212">SUM((G212='Map of ExcelState'!$C$3:$AZ$52) * 'Map of ExcelState'!$B$3:$B$52)</f>
        <v>28</v>
      </c>
      <c r="M212" s="34" cm="1">
        <f t="array" ref="M212">SUM((H212='Map of ExcelState'!$C$3:$AZ$52) * 'Map of ExcelState'!$C$2:$AZ$2)</f>
        <v>50</v>
      </c>
      <c r="N212" s="34" cm="1">
        <f t="array" ref="N212">SUM((H212='Map of ExcelState'!$C$3:$AZ$52) * 'Map of ExcelState'!$B$3:$B$52)</f>
        <v>38</v>
      </c>
      <c r="O212" s="34">
        <f t="shared" si="1"/>
        <v>39293.765408776999</v>
      </c>
    </row>
    <row r="213" spans="2:15" ht="23.25" customHeight="1">
      <c r="B213" s="50">
        <v>74</v>
      </c>
      <c r="C213" s="50">
        <v>5</v>
      </c>
      <c r="D213" s="51">
        <v>7</v>
      </c>
      <c r="E213" s="70">
        <f t="shared" si="2"/>
        <v>14866</v>
      </c>
      <c r="F213" s="43"/>
      <c r="G213" s="52" t="s">
        <v>405</v>
      </c>
      <c r="H213" s="52" t="s">
        <v>448</v>
      </c>
      <c r="I213" s="52" t="s">
        <v>522</v>
      </c>
      <c r="K213" s="33" cm="1">
        <f t="array" ref="K213">SUM((G213='Map of ExcelState'!$C$3:$AZ$52) * 'Map of ExcelState'!$C$2:$AZ$2)</f>
        <v>3</v>
      </c>
      <c r="L213" s="33" cm="1">
        <f t="array" ref="L213">SUM((G213='Map of ExcelState'!$C$3:$AZ$52) * 'Map of ExcelState'!$B$3:$B$52)</f>
        <v>21</v>
      </c>
      <c r="M213" s="34" cm="1">
        <f t="array" ref="M213">SUM((H213='Map of ExcelState'!$C$3:$AZ$52) * 'Map of ExcelState'!$C$2:$AZ$2)</f>
        <v>27</v>
      </c>
      <c r="N213" s="34" cm="1">
        <f t="array" ref="N213">SUM((H213='Map of ExcelState'!$C$3:$AZ$52) * 'Map of ExcelState'!$B$3:$B$52)</f>
        <v>29</v>
      </c>
      <c r="O213" s="34">
        <f t="shared" si="1"/>
        <v>25298.221281347036</v>
      </c>
    </row>
    <row r="214" spans="2:15" ht="23.25" customHeight="1">
      <c r="B214" s="50">
        <v>75</v>
      </c>
      <c r="C214" s="50">
        <v>5</v>
      </c>
      <c r="D214" s="51">
        <v>7</v>
      </c>
      <c r="E214" s="70">
        <f t="shared" si="2"/>
        <v>3</v>
      </c>
      <c r="F214" s="43"/>
      <c r="G214" s="52" t="s">
        <v>84</v>
      </c>
      <c r="H214" s="52" t="s">
        <v>217</v>
      </c>
      <c r="I214" s="52" t="s">
        <v>514</v>
      </c>
      <c r="K214" s="33" cm="1">
        <f t="array" ref="K214">SUM((G214='Map of ExcelState'!$C$3:$AZ$52) * 'Map of ExcelState'!$C$2:$AZ$2)</f>
        <v>22</v>
      </c>
      <c r="L214" s="33" cm="1">
        <f t="array" ref="L214">SUM((G214='Map of ExcelState'!$C$3:$AZ$52) * 'Map of ExcelState'!$B$3:$B$52)</f>
        <v>17</v>
      </c>
      <c r="M214" s="34" cm="1">
        <f t="array" ref="M214">SUM((H214='Map of ExcelState'!$C$3:$AZ$52) * 'Map of ExcelState'!$C$2:$AZ$2)</f>
        <v>26</v>
      </c>
      <c r="N214" s="34" cm="1">
        <f t="array" ref="N214">SUM((H214='Map of ExcelState'!$C$3:$AZ$52) * 'Map of ExcelState'!$B$3:$B$52)</f>
        <v>18</v>
      </c>
      <c r="O214" s="34">
        <f t="shared" si="1"/>
        <v>4123.1056256176607</v>
      </c>
    </row>
    <row r="215" spans="2:15" ht="23.25" customHeight="1">
      <c r="B215" s="50">
        <v>76</v>
      </c>
      <c r="C215" s="50">
        <v>5</v>
      </c>
      <c r="D215" s="51">
        <v>7</v>
      </c>
      <c r="E215" s="70">
        <f t="shared" si="2"/>
        <v>31</v>
      </c>
      <c r="F215" s="43"/>
      <c r="G215" s="52" t="s">
        <v>447</v>
      </c>
      <c r="H215" s="52" t="s">
        <v>96</v>
      </c>
      <c r="I215" s="52" t="s">
        <v>509</v>
      </c>
      <c r="K215" s="33" cm="1">
        <f t="array" ref="K215">SUM((G215='Map of ExcelState'!$C$3:$AZ$52) * 'Map of ExcelState'!$C$2:$AZ$2)</f>
        <v>32</v>
      </c>
      <c r="L215" s="33" cm="1">
        <f t="array" ref="L215">SUM((G215='Map of ExcelState'!$C$3:$AZ$52) * 'Map of ExcelState'!$B$3:$B$52)</f>
        <v>40</v>
      </c>
      <c r="M215" s="34" cm="1">
        <f t="array" ref="M215">SUM((H215='Map of ExcelState'!$C$3:$AZ$52) * 'Map of ExcelState'!$C$2:$AZ$2)</f>
        <v>1</v>
      </c>
      <c r="N215" s="34" cm="1">
        <f t="array" ref="N215">SUM((H215='Map of ExcelState'!$C$3:$AZ$52) * 'Map of ExcelState'!$B$3:$B$52)</f>
        <v>44</v>
      </c>
      <c r="O215" s="34">
        <f t="shared" si="1"/>
        <v>31256.999216175569</v>
      </c>
    </row>
    <row r="216" spans="2:15" ht="23.25" customHeight="1">
      <c r="B216" s="50">
        <v>77</v>
      </c>
      <c r="C216" s="50">
        <v>5</v>
      </c>
      <c r="D216" s="51">
        <v>7</v>
      </c>
      <c r="E216" s="70">
        <f t="shared" si="2"/>
        <v>23</v>
      </c>
      <c r="F216" s="43"/>
      <c r="G216" s="52" t="s">
        <v>331</v>
      </c>
      <c r="H216" s="52" t="s">
        <v>281</v>
      </c>
      <c r="I216" s="52" t="s">
        <v>511</v>
      </c>
      <c r="K216" s="33" cm="1">
        <f t="array" ref="K216">SUM((G216='Map of ExcelState'!$C$3:$AZ$52) * 'Map of ExcelState'!$C$2:$AZ$2)</f>
        <v>47</v>
      </c>
      <c r="L216" s="33" cm="1">
        <f t="array" ref="L216">SUM((G216='Map of ExcelState'!$C$3:$AZ$52) * 'Map of ExcelState'!$B$3:$B$52)</f>
        <v>40</v>
      </c>
      <c r="M216" s="34" cm="1">
        <f t="array" ref="M216">SUM((H216='Map of ExcelState'!$C$3:$AZ$52) * 'Map of ExcelState'!$C$2:$AZ$2)</f>
        <v>7</v>
      </c>
      <c r="N216" s="34" cm="1">
        <f t="array" ref="N216">SUM((H216='Map of ExcelState'!$C$3:$AZ$52) * 'Map of ExcelState'!$B$3:$B$52)</f>
        <v>26</v>
      </c>
      <c r="O216" s="34">
        <f t="shared" si="1"/>
        <v>42379.240200834181</v>
      </c>
    </row>
    <row r="217" spans="2:15" ht="23.25" customHeight="1">
      <c r="B217" s="50">
        <v>78</v>
      </c>
      <c r="C217" s="50">
        <v>5</v>
      </c>
      <c r="D217" s="51">
        <v>7</v>
      </c>
      <c r="E217" s="70">
        <f t="shared" si="2"/>
        <v>23251</v>
      </c>
      <c r="F217" s="43"/>
      <c r="G217" s="52" t="s">
        <v>345</v>
      </c>
      <c r="H217" s="52" t="s">
        <v>110</v>
      </c>
      <c r="I217" s="52" t="s">
        <v>521</v>
      </c>
      <c r="K217" s="33" cm="1">
        <f t="array" ref="K217">SUM((G217='Map of ExcelState'!$C$3:$AZ$52) * 'Map of ExcelState'!$C$2:$AZ$2)</f>
        <v>32</v>
      </c>
      <c r="L217" s="33" cm="1">
        <f t="array" ref="L217">SUM((G217='Map of ExcelState'!$C$3:$AZ$52) * 'Map of ExcelState'!$B$3:$B$52)</f>
        <v>23</v>
      </c>
      <c r="M217" s="34" cm="1">
        <f t="array" ref="M217">SUM((H217='Map of ExcelState'!$C$3:$AZ$52) * 'Map of ExcelState'!$C$2:$AZ$2)</f>
        <v>18</v>
      </c>
      <c r="N217" s="34" cm="1">
        <f t="array" ref="N217">SUM((H217='Map of ExcelState'!$C$3:$AZ$52) * 'Map of ExcelState'!$B$3:$B$52)</f>
        <v>39</v>
      </c>
      <c r="O217" s="34">
        <f t="shared" si="1"/>
        <v>21260.291625469301</v>
      </c>
    </row>
    <row r="218" spans="2:15" ht="23.25" customHeight="1">
      <c r="B218" s="50">
        <v>79</v>
      </c>
      <c r="C218" s="50">
        <v>5</v>
      </c>
      <c r="D218" s="51">
        <v>7</v>
      </c>
      <c r="E218" s="70">
        <f t="shared" si="2"/>
        <v>14</v>
      </c>
      <c r="F218" s="43"/>
      <c r="G218" s="52" t="s">
        <v>51</v>
      </c>
      <c r="H218" s="52" t="s">
        <v>267</v>
      </c>
      <c r="I218" s="52" t="s">
        <v>509</v>
      </c>
      <c r="K218" s="33" cm="1">
        <f t="array" ref="K218">SUM((G218='Map of ExcelState'!$C$3:$AZ$52) * 'Map of ExcelState'!$C$2:$AZ$2)</f>
        <v>4</v>
      </c>
      <c r="L218" s="33" cm="1">
        <f t="array" ref="L218">SUM((G218='Map of ExcelState'!$C$3:$AZ$52) * 'Map of ExcelState'!$B$3:$B$52)</f>
        <v>44</v>
      </c>
      <c r="M218" s="34" cm="1">
        <f t="array" ref="M218">SUM((H218='Map of ExcelState'!$C$3:$AZ$52) * 'Map of ExcelState'!$C$2:$AZ$2)</f>
        <v>4</v>
      </c>
      <c r="N218" s="34" cm="1">
        <f t="array" ref="N218">SUM((H218='Map of ExcelState'!$C$3:$AZ$52) * 'Map of ExcelState'!$B$3:$B$52)</f>
        <v>30</v>
      </c>
      <c r="O218" s="34">
        <f t="shared" si="1"/>
        <v>14000</v>
      </c>
    </row>
    <row r="219" spans="2:15" ht="23.25" customHeight="1">
      <c r="B219" s="50">
        <v>80</v>
      </c>
      <c r="C219" s="50">
        <v>5</v>
      </c>
      <c r="D219" s="51">
        <v>7</v>
      </c>
      <c r="E219" s="70">
        <f t="shared" si="2"/>
        <v>17</v>
      </c>
      <c r="F219" s="43"/>
      <c r="G219" s="52" t="s">
        <v>256</v>
      </c>
      <c r="H219" s="52" t="s">
        <v>231</v>
      </c>
      <c r="I219" s="52" t="s">
        <v>514</v>
      </c>
      <c r="K219" s="33" cm="1">
        <f t="array" ref="K219">SUM((G219='Map of ExcelState'!$C$3:$AZ$52) * 'Map of ExcelState'!$C$2:$AZ$2)</f>
        <v>21</v>
      </c>
      <c r="L219" s="33" cm="1">
        <f t="array" ref="L219">SUM((G219='Map of ExcelState'!$C$3:$AZ$52) * 'Map of ExcelState'!$B$3:$B$52)</f>
        <v>4</v>
      </c>
      <c r="M219" s="34" cm="1">
        <f t="array" ref="M219">SUM((H219='Map of ExcelState'!$C$3:$AZ$52) * 'Map of ExcelState'!$C$2:$AZ$2)</f>
        <v>12</v>
      </c>
      <c r="N219" s="34" cm="1">
        <f t="array" ref="N219">SUM((H219='Map of ExcelState'!$C$3:$AZ$52) * 'Map of ExcelState'!$B$3:$B$52)</f>
        <v>30</v>
      </c>
      <c r="O219" s="34">
        <f t="shared" si="1"/>
        <v>27513.632984395208</v>
      </c>
    </row>
    <row r="220" spans="2:15" ht="23.25" customHeight="1">
      <c r="B220" s="50">
        <v>81</v>
      </c>
      <c r="C220" s="50">
        <v>5</v>
      </c>
      <c r="D220" s="51">
        <v>7</v>
      </c>
      <c r="E220" s="70">
        <f t="shared" si="2"/>
        <v>20224</v>
      </c>
      <c r="F220" s="43"/>
      <c r="G220" s="52" t="s">
        <v>211</v>
      </c>
      <c r="H220" s="52" t="s">
        <v>362</v>
      </c>
      <c r="I220" s="52" t="s">
        <v>507</v>
      </c>
      <c r="K220" s="33" cm="1">
        <f t="array" ref="K220">SUM((G220='Map of ExcelState'!$C$3:$AZ$52) * 'Map of ExcelState'!$C$2:$AZ$2)</f>
        <v>46</v>
      </c>
      <c r="L220" s="33" cm="1">
        <f t="array" ref="L220">SUM((G220='Map of ExcelState'!$C$3:$AZ$52) * 'Map of ExcelState'!$B$3:$B$52)</f>
        <v>5</v>
      </c>
      <c r="M220" s="34" cm="1">
        <f t="array" ref="M220">SUM((H220='Map of ExcelState'!$C$3:$AZ$52) * 'Map of ExcelState'!$C$2:$AZ$2)</f>
        <v>49</v>
      </c>
      <c r="N220" s="34" cm="1">
        <f t="array" ref="N220">SUM((H220='Map of ExcelState'!$C$3:$AZ$52) * 'Map of ExcelState'!$B$3:$B$52)</f>
        <v>25</v>
      </c>
      <c r="O220" s="34">
        <f t="shared" si="1"/>
        <v>20223.748416156686</v>
      </c>
    </row>
    <row r="221" spans="2:15" ht="23.25" customHeight="1">
      <c r="B221" s="50">
        <v>82</v>
      </c>
      <c r="C221" s="50">
        <v>5</v>
      </c>
      <c r="D221" s="51">
        <v>7</v>
      </c>
      <c r="E221" s="70">
        <f t="shared" si="2"/>
        <v>15822</v>
      </c>
      <c r="F221" s="43"/>
      <c r="G221" s="52" t="s">
        <v>355</v>
      </c>
      <c r="H221" s="52" t="s">
        <v>199</v>
      </c>
      <c r="I221" s="52" t="s">
        <v>522</v>
      </c>
      <c r="K221" s="33" cm="1">
        <f t="array" ref="K221">SUM((G221='Map of ExcelState'!$C$3:$AZ$52) * 'Map of ExcelState'!$C$2:$AZ$2)</f>
        <v>21</v>
      </c>
      <c r="L221" s="33" cm="1">
        <f t="array" ref="L221">SUM((G221='Map of ExcelState'!$C$3:$AZ$52) * 'Map of ExcelState'!$B$3:$B$52)</f>
        <v>29</v>
      </c>
      <c r="M221" s="34" cm="1">
        <f t="array" ref="M221">SUM((H221='Map of ExcelState'!$C$3:$AZ$52) * 'Map of ExcelState'!$C$2:$AZ$2)</f>
        <v>14</v>
      </c>
      <c r="N221" s="34" cm="1">
        <f t="array" ref="N221">SUM((H221='Map of ExcelState'!$C$3:$AZ$52) * 'Map of ExcelState'!$B$3:$B$52)</f>
        <v>3</v>
      </c>
      <c r="O221" s="34">
        <f t="shared" si="1"/>
        <v>26925.824035672518</v>
      </c>
    </row>
    <row r="222" spans="2:15" ht="23.25" customHeight="1">
      <c r="B222" s="50">
        <v>83</v>
      </c>
      <c r="C222" s="50">
        <v>5</v>
      </c>
      <c r="D222" s="51">
        <v>7</v>
      </c>
      <c r="E222" s="70">
        <f t="shared" si="2"/>
        <v>50</v>
      </c>
      <c r="F222" s="43"/>
      <c r="G222" s="52" t="s">
        <v>68</v>
      </c>
      <c r="H222" s="52" t="s">
        <v>51</v>
      </c>
      <c r="I222" s="52" t="s">
        <v>509</v>
      </c>
      <c r="K222" s="33" cm="1">
        <f t="array" ref="K222">SUM((G222='Map of ExcelState'!$C$3:$AZ$52) * 'Map of ExcelState'!$C$2:$AZ$2)</f>
        <v>38</v>
      </c>
      <c r="L222" s="33" cm="1">
        <f t="array" ref="L222">SUM((G222='Map of ExcelState'!$C$3:$AZ$52) * 'Map of ExcelState'!$B$3:$B$52)</f>
        <v>8</v>
      </c>
      <c r="M222" s="34" cm="1">
        <f t="array" ref="M222">SUM((H222='Map of ExcelState'!$C$3:$AZ$52) * 'Map of ExcelState'!$C$2:$AZ$2)</f>
        <v>4</v>
      </c>
      <c r="N222" s="34" cm="1">
        <f t="array" ref="N222">SUM((H222='Map of ExcelState'!$C$3:$AZ$52) * 'Map of ExcelState'!$B$3:$B$52)</f>
        <v>44</v>
      </c>
      <c r="O222" s="34">
        <f t="shared" si="1"/>
        <v>49517.673612559789</v>
      </c>
    </row>
    <row r="223" spans="2:15" ht="23.25" customHeight="1">
      <c r="B223" s="50">
        <v>84</v>
      </c>
      <c r="C223" s="50">
        <v>5</v>
      </c>
      <c r="D223" s="51">
        <v>7</v>
      </c>
      <c r="E223" s="70">
        <f t="shared" si="2"/>
        <v>22</v>
      </c>
      <c r="F223" s="43"/>
      <c r="G223" s="52" t="s">
        <v>395</v>
      </c>
      <c r="H223" s="52" t="s">
        <v>238</v>
      </c>
      <c r="I223" s="52" t="s">
        <v>511</v>
      </c>
      <c r="K223" s="33" cm="1">
        <f t="array" ref="K223">SUM((G223='Map of ExcelState'!$C$3:$AZ$52) * 'Map of ExcelState'!$C$2:$AZ$2)</f>
        <v>21</v>
      </c>
      <c r="L223" s="33" cm="1">
        <f t="array" ref="L223">SUM((G223='Map of ExcelState'!$C$3:$AZ$52) * 'Map of ExcelState'!$B$3:$B$52)</f>
        <v>42</v>
      </c>
      <c r="M223" s="34" cm="1">
        <f t="array" ref="M223">SUM((H223='Map of ExcelState'!$C$3:$AZ$52) * 'Map of ExcelState'!$C$2:$AZ$2)</f>
        <v>12</v>
      </c>
      <c r="N223" s="34" cm="1">
        <f t="array" ref="N223">SUM((H223='Map of ExcelState'!$C$3:$AZ$52) * 'Map of ExcelState'!$B$3:$B$52)</f>
        <v>3</v>
      </c>
      <c r="O223" s="34">
        <f t="shared" si="1"/>
        <v>40024.992192379003</v>
      </c>
    </row>
    <row r="224" spans="2:15" ht="23.25" customHeight="1">
      <c r="B224" s="50">
        <v>85</v>
      </c>
      <c r="C224" s="50">
        <v>5</v>
      </c>
      <c r="D224" s="51">
        <v>7</v>
      </c>
      <c r="E224" s="70">
        <f t="shared" si="2"/>
        <v>9</v>
      </c>
      <c r="F224" s="43"/>
      <c r="G224" s="52" t="s">
        <v>135</v>
      </c>
      <c r="H224" s="52" t="s">
        <v>50</v>
      </c>
      <c r="I224" s="52" t="s">
        <v>514</v>
      </c>
      <c r="K224" s="33" cm="1">
        <f t="array" ref="K224">SUM((G224='Map of ExcelState'!$C$3:$AZ$52) * 'Map of ExcelState'!$C$2:$AZ$2)</f>
        <v>20</v>
      </c>
      <c r="L224" s="33" cm="1">
        <f t="array" ref="L224">SUM((G224='Map of ExcelState'!$C$3:$AZ$52) * 'Map of ExcelState'!$B$3:$B$52)</f>
        <v>14</v>
      </c>
      <c r="M224" s="34" cm="1">
        <f t="array" ref="M224">SUM((H224='Map of ExcelState'!$C$3:$AZ$52) * 'Map of ExcelState'!$C$2:$AZ$2)</f>
        <v>19</v>
      </c>
      <c r="N224" s="34" cm="1">
        <f t="array" ref="N224">SUM((H224='Map of ExcelState'!$C$3:$AZ$52) * 'Map of ExcelState'!$B$3:$B$52)</f>
        <v>28</v>
      </c>
      <c r="O224" s="34">
        <f t="shared" si="1"/>
        <v>14035.668847618199</v>
      </c>
    </row>
    <row r="225" spans="2:15" ht="23.25" customHeight="1">
      <c r="B225" s="50">
        <v>86</v>
      </c>
      <c r="C225" s="50">
        <v>5</v>
      </c>
      <c r="D225" s="51">
        <v>7</v>
      </c>
      <c r="E225" s="70">
        <f t="shared" si="2"/>
        <v>20807</v>
      </c>
      <c r="F225" s="43"/>
      <c r="G225" s="52" t="s">
        <v>48</v>
      </c>
      <c r="H225" s="52" t="s">
        <v>217</v>
      </c>
      <c r="I225" s="52" t="s">
        <v>521</v>
      </c>
      <c r="K225" s="33" cm="1">
        <f t="array" ref="K225">SUM((G225='Map of ExcelState'!$C$3:$AZ$52) * 'Map of ExcelState'!$C$2:$AZ$2)</f>
        <v>45</v>
      </c>
      <c r="L225" s="33" cm="1">
        <f t="array" ref="L225">SUM((G225='Map of ExcelState'!$C$3:$AZ$52) * 'Map of ExcelState'!$B$3:$B$52)</f>
        <v>17</v>
      </c>
      <c r="M225" s="34" cm="1">
        <f t="array" ref="M225">SUM((H225='Map of ExcelState'!$C$3:$AZ$52) * 'Map of ExcelState'!$C$2:$AZ$2)</f>
        <v>26</v>
      </c>
      <c r="N225" s="34" cm="1">
        <f t="array" ref="N225">SUM((H225='Map of ExcelState'!$C$3:$AZ$52) * 'Map of ExcelState'!$B$3:$B$52)</f>
        <v>18</v>
      </c>
      <c r="O225" s="34">
        <f t="shared" si="1"/>
        <v>19026.297590440445</v>
      </c>
    </row>
    <row r="226" spans="2:15" ht="23.25" customHeight="1">
      <c r="B226" s="50">
        <v>87</v>
      </c>
      <c r="C226" s="50">
        <v>5</v>
      </c>
      <c r="D226" s="51">
        <v>7</v>
      </c>
      <c r="E226" s="70">
        <f t="shared" si="2"/>
        <v>122977</v>
      </c>
      <c r="F226" s="43"/>
      <c r="G226" s="52" t="s">
        <v>264</v>
      </c>
      <c r="H226" s="52" t="s">
        <v>430</v>
      </c>
      <c r="I226" s="52" t="s">
        <v>513</v>
      </c>
      <c r="K226" s="33" cm="1">
        <f t="array" ref="K226">SUM((G226='Map of ExcelState'!$C$3:$AZ$52) * 'Map of ExcelState'!$C$2:$AZ$2)</f>
        <v>45</v>
      </c>
      <c r="L226" s="33" cm="1">
        <f t="array" ref="L226">SUM((G226='Map of ExcelState'!$C$3:$AZ$52) * 'Map of ExcelState'!$B$3:$B$52)</f>
        <v>35</v>
      </c>
      <c r="M226" s="34" cm="1">
        <f t="array" ref="M226">SUM((H226='Map of ExcelState'!$C$3:$AZ$52) * 'Map of ExcelState'!$C$2:$AZ$2)</f>
        <v>19</v>
      </c>
      <c r="N226" s="34" cm="1">
        <f t="array" ref="N226">SUM((H226='Map of ExcelState'!$C$3:$AZ$52) * 'Map of ExcelState'!$B$3:$B$52)</f>
        <v>8</v>
      </c>
      <c r="O226" s="34">
        <f t="shared" si="1"/>
        <v>37483.329627982625</v>
      </c>
    </row>
    <row r="227" spans="2:15" ht="23.25" customHeight="1">
      <c r="B227" s="50">
        <v>88</v>
      </c>
      <c r="C227" s="50">
        <v>5</v>
      </c>
      <c r="D227" s="51">
        <v>7</v>
      </c>
      <c r="E227" s="70">
        <f t="shared" si="2"/>
        <v>9487</v>
      </c>
      <c r="F227" s="43"/>
      <c r="G227" s="52" t="s">
        <v>156</v>
      </c>
      <c r="H227" s="52" t="s">
        <v>428</v>
      </c>
      <c r="I227" s="52" t="s">
        <v>507</v>
      </c>
      <c r="K227" s="33" cm="1">
        <f t="array" ref="K227">SUM((G227='Map of ExcelState'!$C$3:$AZ$52) * 'Map of ExcelState'!$C$2:$AZ$2)</f>
        <v>28</v>
      </c>
      <c r="L227" s="33" cm="1">
        <f t="array" ref="L227">SUM((G227='Map of ExcelState'!$C$3:$AZ$52) * 'Map of ExcelState'!$B$3:$B$52)</f>
        <v>29</v>
      </c>
      <c r="M227" s="34" cm="1">
        <f t="array" ref="M227">SUM((H227='Map of ExcelState'!$C$3:$AZ$52) * 'Map of ExcelState'!$C$2:$AZ$2)</f>
        <v>37</v>
      </c>
      <c r="N227" s="34" cm="1">
        <f t="array" ref="N227">SUM((H227='Map of ExcelState'!$C$3:$AZ$52) * 'Map of ExcelState'!$B$3:$B$52)</f>
        <v>26</v>
      </c>
      <c r="O227" s="34">
        <f t="shared" si="1"/>
        <v>9486.832980505138</v>
      </c>
    </row>
    <row r="228" spans="2:15" ht="23.25" customHeight="1">
      <c r="B228" s="50">
        <v>89</v>
      </c>
      <c r="C228" s="50">
        <v>5</v>
      </c>
      <c r="D228" s="51">
        <v>7</v>
      </c>
      <c r="E228" s="70">
        <f t="shared" si="2"/>
        <v>26</v>
      </c>
      <c r="F228" s="43"/>
      <c r="G228" s="52" t="s">
        <v>226</v>
      </c>
      <c r="H228" s="52" t="s">
        <v>376</v>
      </c>
      <c r="I228" s="52" t="s">
        <v>509</v>
      </c>
      <c r="K228" s="33" cm="1">
        <f t="array" ref="K228">SUM((G228='Map of ExcelState'!$C$3:$AZ$52) * 'Map of ExcelState'!$C$2:$AZ$2)</f>
        <v>6</v>
      </c>
      <c r="L228" s="33" cm="1">
        <f t="array" ref="L228">SUM((G228='Map of ExcelState'!$C$3:$AZ$52) * 'Map of ExcelState'!$B$3:$B$52)</f>
        <v>31</v>
      </c>
      <c r="M228" s="34" cm="1">
        <f t="array" ref="M228">SUM((H228='Map of ExcelState'!$C$3:$AZ$52) * 'Map of ExcelState'!$C$2:$AZ$2)</f>
        <v>27</v>
      </c>
      <c r="N228" s="34" cm="1">
        <f t="array" ref="N228">SUM((H228='Map of ExcelState'!$C$3:$AZ$52) * 'Map of ExcelState'!$B$3:$B$52)</f>
        <v>47</v>
      </c>
      <c r="O228" s="34">
        <f t="shared" si="1"/>
        <v>26400.757564888172</v>
      </c>
    </row>
    <row r="229" spans="2:15" ht="23.25" customHeight="1">
      <c r="B229" s="50">
        <v>90</v>
      </c>
      <c r="C229" s="50">
        <v>5</v>
      </c>
      <c r="D229" s="51">
        <v>7</v>
      </c>
      <c r="E229" s="70">
        <f t="shared" si="2"/>
        <v>116366</v>
      </c>
      <c r="F229" s="43"/>
      <c r="G229" s="52" t="s">
        <v>50</v>
      </c>
      <c r="H229" s="52" t="s">
        <v>211</v>
      </c>
      <c r="I229" s="52" t="s">
        <v>513</v>
      </c>
      <c r="K229" s="33" cm="1">
        <f t="array" ref="K229">SUM((G229='Map of ExcelState'!$C$3:$AZ$52) * 'Map of ExcelState'!$C$2:$AZ$2)</f>
        <v>19</v>
      </c>
      <c r="L229" s="33" cm="1">
        <f t="array" ref="L229">SUM((G229='Map of ExcelState'!$C$3:$AZ$52) * 'Map of ExcelState'!$B$3:$B$52)</f>
        <v>28</v>
      </c>
      <c r="M229" s="34" cm="1">
        <f t="array" ref="M229">SUM((H229='Map of ExcelState'!$C$3:$AZ$52) * 'Map of ExcelState'!$C$2:$AZ$2)</f>
        <v>46</v>
      </c>
      <c r="N229" s="34" cm="1">
        <f t="array" ref="N229">SUM((H229='Map of ExcelState'!$C$3:$AZ$52) * 'Map of ExcelState'!$B$3:$B$52)</f>
        <v>5</v>
      </c>
      <c r="O229" s="34">
        <f t="shared" si="1"/>
        <v>35468.295701936397</v>
      </c>
    </row>
    <row r="230" spans="2:15" ht="15" customHeight="1">
      <c r="D230" s="37">
        <f>SUM(D210:D229)</f>
        <v>140</v>
      </c>
      <c r="F230" s="43"/>
      <c r="G230" s="55"/>
      <c r="H230" s="55"/>
      <c r="K230" s="37"/>
    </row>
    <row r="231" spans="2:15" ht="23.25" customHeight="1">
      <c r="B231" s="43"/>
      <c r="C231" s="43"/>
      <c r="D231" s="43"/>
      <c r="E231" s="43"/>
      <c r="F231" s="43"/>
      <c r="G231" s="55"/>
      <c r="H231" s="55"/>
      <c r="K231" s="37"/>
    </row>
    <row r="232" spans="2:15" ht="15" customHeight="1" thickBot="1">
      <c r="I232" s="33"/>
    </row>
    <row r="233" spans="2:15" ht="24.75" customHeight="1" thickBot="1">
      <c r="B233" s="92" t="s">
        <v>27</v>
      </c>
      <c r="C233" s="93" t="s">
        <v>14</v>
      </c>
      <c r="D233" s="47" t="s">
        <v>525</v>
      </c>
      <c r="I233" s="33"/>
    </row>
    <row r="234" spans="2:15" ht="15" customHeight="1"/>
    <row r="235" spans="2:15" ht="14.65" customHeight="1">
      <c r="B235" s="36" t="s">
        <v>554</v>
      </c>
    </row>
    <row r="236" spans="2:15" s="36" customFormat="1" ht="14.65" customHeight="1">
      <c r="B236" s="36" t="s">
        <v>528</v>
      </c>
    </row>
    <row r="237" spans="2:15" ht="14.65" customHeight="1">
      <c r="B237" s="36" t="s">
        <v>529</v>
      </c>
      <c r="C237" s="35"/>
    </row>
    <row r="238" spans="2:15" ht="14.65" customHeight="1">
      <c r="B238" s="36" t="s">
        <v>552</v>
      </c>
      <c r="C238" s="35"/>
    </row>
    <row r="239" spans="2:15" ht="14.65" customHeight="1">
      <c r="B239" s="36" t="s">
        <v>608</v>
      </c>
      <c r="C239" s="53"/>
    </row>
    <row r="240" spans="2:15" ht="14.65" customHeight="1">
      <c r="B240" s="36"/>
      <c r="C240" s="35" t="s">
        <v>647</v>
      </c>
    </row>
    <row r="241" spans="1:15" ht="14.65" customHeight="1">
      <c r="B241" s="36"/>
      <c r="C241" s="35" t="s">
        <v>551</v>
      </c>
    </row>
    <row r="242" spans="1:15" ht="14.65" customHeight="1">
      <c r="B242" s="36"/>
      <c r="C242" s="53" t="s">
        <v>553</v>
      </c>
    </row>
    <row r="243" spans="1:15" s="90" customFormat="1" ht="15" customHeight="1">
      <c r="A243" s="86"/>
      <c r="B243" s="87"/>
      <c r="C243" s="87"/>
      <c r="D243" s="86"/>
      <c r="E243" s="88"/>
      <c r="F243" s="89"/>
      <c r="G243" s="86"/>
      <c r="H243" s="86"/>
      <c r="I243" s="86"/>
      <c r="J243" s="86"/>
      <c r="K243" s="86"/>
      <c r="L243" s="86"/>
      <c r="M243" s="86"/>
      <c r="N243" s="86"/>
      <c r="O243" s="86"/>
    </row>
    <row r="244" spans="1:15" s="90" customFormat="1" ht="15" customHeight="1">
      <c r="A244" s="86"/>
      <c r="B244" s="87"/>
      <c r="C244" s="91" t="s">
        <v>669</v>
      </c>
      <c r="D244" s="86"/>
      <c r="E244" s="88"/>
      <c r="F244" s="89"/>
      <c r="G244" s="86"/>
      <c r="H244" s="86"/>
      <c r="I244" s="86"/>
      <c r="J244" s="86"/>
      <c r="K244" s="86"/>
      <c r="L244" s="86"/>
      <c r="M244" s="86"/>
      <c r="N244" s="86"/>
      <c r="O244" s="86"/>
    </row>
    <row r="245" spans="1:15" s="90" customFormat="1" ht="15" customHeight="1">
      <c r="A245" s="86"/>
      <c r="B245" s="87"/>
      <c r="C245" s="91" t="s">
        <v>670</v>
      </c>
      <c r="D245" s="86"/>
      <c r="E245" s="88"/>
      <c r="F245" s="89"/>
      <c r="G245" s="86"/>
      <c r="H245" s="86"/>
      <c r="I245" s="86"/>
      <c r="J245" s="86"/>
      <c r="K245" s="86"/>
      <c r="L245" s="86"/>
      <c r="M245" s="86"/>
      <c r="N245" s="86"/>
      <c r="O245" s="86"/>
    </row>
    <row r="246" spans="1:15" s="90" customFormat="1" ht="15" customHeight="1">
      <c r="A246" s="86"/>
      <c r="B246" s="87"/>
      <c r="C246" s="91" t="s">
        <v>671</v>
      </c>
      <c r="D246" s="86"/>
      <c r="E246" s="88"/>
      <c r="F246" s="89"/>
      <c r="G246" s="86"/>
      <c r="H246" s="86"/>
      <c r="I246" s="86"/>
      <c r="J246" s="86"/>
      <c r="K246" s="86"/>
      <c r="L246" s="86"/>
      <c r="M246" s="86"/>
      <c r="N246" s="86"/>
      <c r="O246" s="86"/>
    </row>
    <row r="247" spans="1:15" ht="15" customHeight="1" thickBot="1">
      <c r="B247" s="36"/>
      <c r="G247" s="34"/>
      <c r="H247" s="34"/>
      <c r="I247" s="34"/>
      <c r="J247" s="34"/>
      <c r="K247" s="34"/>
    </row>
    <row r="248" spans="1:15" ht="23.25" customHeight="1" thickBot="1">
      <c r="B248" s="2" t="s">
        <v>15</v>
      </c>
      <c r="C248" s="2" t="s">
        <v>4</v>
      </c>
      <c r="D248" s="2" t="s">
        <v>5</v>
      </c>
      <c r="E248" s="2" t="s">
        <v>6</v>
      </c>
      <c r="G248" s="2" t="s">
        <v>526</v>
      </c>
      <c r="H248" s="54"/>
      <c r="I248" s="61"/>
      <c r="J248" s="34"/>
      <c r="K248" s="34"/>
    </row>
    <row r="249" spans="1:15" ht="15" customHeight="1">
      <c r="B249" s="33"/>
      <c r="C249" s="33"/>
      <c r="D249" s="33"/>
      <c r="E249" s="33"/>
      <c r="G249" s="62" t="s">
        <v>527</v>
      </c>
      <c r="H249" s="63"/>
      <c r="I249" s="33"/>
      <c r="J249" s="34"/>
      <c r="K249" s="34"/>
    </row>
    <row r="250" spans="1:15" ht="23.25" customHeight="1">
      <c r="B250" s="49" t="s">
        <v>32</v>
      </c>
      <c r="C250" s="50">
        <v>6</v>
      </c>
      <c r="D250" s="51">
        <v>0</v>
      </c>
      <c r="E250" s="70">
        <v>9415</v>
      </c>
      <c r="F250" s="43"/>
      <c r="G250" s="52" t="s">
        <v>550</v>
      </c>
      <c r="H250" s="55"/>
      <c r="I250" s="55"/>
      <c r="J250" s="34"/>
      <c r="K250" s="34"/>
    </row>
    <row r="251" spans="1:15" ht="15" customHeight="1">
      <c r="B251" s="33"/>
      <c r="C251" s="33"/>
      <c r="D251" s="33"/>
      <c r="E251" s="58"/>
      <c r="I251" s="37" t="s">
        <v>681</v>
      </c>
      <c r="J251" s="34" t="s">
        <v>682</v>
      </c>
      <c r="K251" s="34" t="s">
        <v>683</v>
      </c>
      <c r="L251" s="34" t="s">
        <v>684</v>
      </c>
    </row>
    <row r="252" spans="1:15" ht="23.25" customHeight="1">
      <c r="B252" s="50">
        <v>91</v>
      </c>
      <c r="C252" s="50">
        <v>6</v>
      </c>
      <c r="D252" s="51">
        <v>8</v>
      </c>
      <c r="E252" s="70" cm="1">
        <f t="array" ref="E252">ROUND(SUM(_xlfn.XLOOKUP(INDEX(mapa,I252,J252):INDEX(mapa,K252,L252),tblData[City],tblData[Population],0,0))/COUNTA(INDEX(mapa,I252,J252):INDEX(mapa,K252,L252)),0)</f>
        <v>5651</v>
      </c>
      <c r="F252" s="43"/>
      <c r="G252" s="52" t="s">
        <v>530</v>
      </c>
      <c r="H252" s="55"/>
      <c r="I252" s="55" t="str" cm="1">
        <f t="array" ref="I252">_xlfn.TEXTBEFORE(_xlfn.CHOOSECOLS(_xlfn.TEXTSPLIT(G252,":"),1),",")</f>
        <v>19</v>
      </c>
      <c r="J252" s="55" t="str" cm="1">
        <f t="array" ref="J252">_xlfn.TEXTAFTER(_xlfn.CHOOSECOLS(_xlfn.TEXTSPLIT(G252,":"),1),",")</f>
        <v>2</v>
      </c>
      <c r="K252" s="55" t="str" cm="1">
        <f t="array" ref="K252">_xlfn.TEXTBEFORE(_xlfn.CHOOSECOLS(_xlfn.TEXTSPLIT(G252,":"),2),",")</f>
        <v>21</v>
      </c>
      <c r="L252" s="55" t="str" cm="1">
        <f t="array" ref="L252">_xlfn.TEXTAFTER(_xlfn.CHOOSECOLS(_xlfn.TEXTSPLIT(G252,":"),2),",")</f>
        <v>3</v>
      </c>
    </row>
    <row r="253" spans="1:15" ht="23.25" customHeight="1">
      <c r="B253" s="50">
        <v>92</v>
      </c>
      <c r="C253" s="50">
        <v>6</v>
      </c>
      <c r="D253" s="51">
        <v>8</v>
      </c>
      <c r="E253" s="70" cm="1">
        <f t="array" ref="E253">ROUND(SUM(_xlfn.XLOOKUP(INDEX(mapa,I253,J253):INDEX(mapa,K253,L253),tblData[City],tblData[Population],0,0))/COUNTA(INDEX(mapa,I253,J253):INDEX(mapa,K253,L253)),0)</f>
        <v>0</v>
      </c>
      <c r="F253" s="43"/>
      <c r="G253" s="52" t="s">
        <v>531</v>
      </c>
      <c r="H253" s="55"/>
      <c r="I253" s="55" t="str" cm="1">
        <f t="array" ref="I253">_xlfn.TEXTBEFORE(_xlfn.CHOOSECOLS(_xlfn.TEXTSPLIT(G253,":"),1),",")</f>
        <v>7</v>
      </c>
      <c r="J253" s="55" t="str" cm="1">
        <f t="array" ref="J253">_xlfn.TEXTAFTER(_xlfn.CHOOSECOLS(_xlfn.TEXTSPLIT(G253,":"),1),",")</f>
        <v>7</v>
      </c>
      <c r="K253" s="55" t="str" cm="1">
        <f t="array" ref="K253">_xlfn.TEXTBEFORE(_xlfn.CHOOSECOLS(_xlfn.TEXTSPLIT(G253,":"),2),",")</f>
        <v>14</v>
      </c>
      <c r="L253" s="55" t="str" cm="1">
        <f t="array" ref="L253">_xlfn.TEXTAFTER(_xlfn.CHOOSECOLS(_xlfn.TEXTSPLIT(G253,":"),2),",")</f>
        <v>9</v>
      </c>
    </row>
    <row r="254" spans="1:15" ht="23.25" customHeight="1">
      <c r="B254" s="50">
        <v>93</v>
      </c>
      <c r="C254" s="50">
        <v>6</v>
      </c>
      <c r="D254" s="51">
        <v>8</v>
      </c>
      <c r="E254" s="70" cm="1">
        <f t="array" ref="E254">ROUND(SUM(_xlfn.XLOOKUP(INDEX(mapa,I254,J254):INDEX(mapa,K254,L254),tblData[City],tblData[Population],0,0))/COUNTA(INDEX(mapa,I254,J254):INDEX(mapa,K254,L254)),0)</f>
        <v>53</v>
      </c>
      <c r="F254" s="43"/>
      <c r="G254" s="52" t="s">
        <v>532</v>
      </c>
      <c r="H254" s="55"/>
      <c r="I254" s="55" t="str" cm="1">
        <f t="array" ref="I254">_xlfn.TEXTBEFORE(_xlfn.CHOOSECOLS(_xlfn.TEXTSPLIT(G254,":"),1),",")</f>
        <v>20</v>
      </c>
      <c r="J254" s="55" t="str" cm="1">
        <f t="array" ref="J254">_xlfn.TEXTAFTER(_xlfn.CHOOSECOLS(_xlfn.TEXTSPLIT(G254,":"),1),",")</f>
        <v>20</v>
      </c>
      <c r="K254" s="55" t="str" cm="1">
        <f t="array" ref="K254">_xlfn.TEXTBEFORE(_xlfn.CHOOSECOLS(_xlfn.TEXTSPLIT(G254,":"),2),",")</f>
        <v>27</v>
      </c>
      <c r="L254" s="55" t="str" cm="1">
        <f t="array" ref="L254">_xlfn.TEXTAFTER(_xlfn.CHOOSECOLS(_xlfn.TEXTSPLIT(G254,":"),2),",")</f>
        <v>24</v>
      </c>
    </row>
    <row r="255" spans="1:15" ht="23.25" customHeight="1">
      <c r="B255" s="50">
        <v>94</v>
      </c>
      <c r="C255" s="50">
        <v>6</v>
      </c>
      <c r="D255" s="51">
        <v>8</v>
      </c>
      <c r="E255" s="70" cm="1">
        <f t="array" ref="E255">ROUND(SUM(_xlfn.XLOOKUP(INDEX(mapa,I255,J255):INDEX(mapa,K255,L255),tblData[City],tblData[Population],0,0))/COUNTA(INDEX(mapa,I255,J255):INDEX(mapa,K255,L255)),0)</f>
        <v>0</v>
      </c>
      <c r="F255" s="43"/>
      <c r="G255" s="52" t="s">
        <v>533</v>
      </c>
      <c r="H255" s="55"/>
      <c r="I255" s="55" t="str" cm="1">
        <f t="array" ref="I255">_xlfn.TEXTBEFORE(_xlfn.CHOOSECOLS(_xlfn.TEXTSPLIT(G255,":"),1),",")</f>
        <v>39</v>
      </c>
      <c r="J255" s="55" t="str" cm="1">
        <f t="array" ref="J255">_xlfn.TEXTAFTER(_xlfn.CHOOSECOLS(_xlfn.TEXTSPLIT(G255,":"),1),",")</f>
        <v>30</v>
      </c>
      <c r="K255" s="55" t="str" cm="1">
        <f t="array" ref="K255">_xlfn.TEXTBEFORE(_xlfn.CHOOSECOLS(_xlfn.TEXTSPLIT(G255,":"),2),",")</f>
        <v>47</v>
      </c>
      <c r="L255" s="55" t="str" cm="1">
        <f t="array" ref="L255">_xlfn.TEXTAFTER(_xlfn.CHOOSECOLS(_xlfn.TEXTSPLIT(G255,":"),2),",")</f>
        <v>31</v>
      </c>
    </row>
    <row r="256" spans="1:15" ht="23.25" customHeight="1">
      <c r="B256" s="50">
        <v>95</v>
      </c>
      <c r="C256" s="50">
        <v>6</v>
      </c>
      <c r="D256" s="51">
        <v>8</v>
      </c>
      <c r="E256" s="70" cm="1">
        <f t="array" ref="E256">ROUND(SUM(_xlfn.XLOOKUP(INDEX(mapa,I256,J256):INDEX(mapa,K256,L256),tblData[City],tblData[Population],0,0))/COUNTA(INDEX(mapa,I256,J256):INDEX(mapa,K256,L256)),0)</f>
        <v>13</v>
      </c>
      <c r="F256" s="43"/>
      <c r="G256" s="52" t="s">
        <v>534</v>
      </c>
      <c r="H256" s="55"/>
      <c r="I256" s="55" t="str" cm="1">
        <f t="array" ref="I256">_xlfn.TEXTBEFORE(_xlfn.CHOOSECOLS(_xlfn.TEXTSPLIT(G256,":"),1),",")</f>
        <v>46</v>
      </c>
      <c r="J256" s="55" t="str" cm="1">
        <f t="array" ref="J256">_xlfn.TEXTAFTER(_xlfn.CHOOSECOLS(_xlfn.TEXTSPLIT(G256,":"),1),",")</f>
        <v>34</v>
      </c>
      <c r="K256" s="55" t="str" cm="1">
        <f t="array" ref="K256">_xlfn.TEXTBEFORE(_xlfn.CHOOSECOLS(_xlfn.TEXTSPLIT(G256,":"),2),",")</f>
        <v>46</v>
      </c>
      <c r="L256" s="55" t="str" cm="1">
        <f t="array" ref="L256">_xlfn.TEXTAFTER(_xlfn.CHOOSECOLS(_xlfn.TEXTSPLIT(G256,":"),2),",")</f>
        <v>43</v>
      </c>
    </row>
    <row r="257" spans="2:12" ht="23.25" customHeight="1">
      <c r="B257" s="50">
        <v>96</v>
      </c>
      <c r="C257" s="50">
        <v>6</v>
      </c>
      <c r="D257" s="51">
        <v>8</v>
      </c>
      <c r="E257" s="70" cm="1">
        <f t="array" ref="E257">ROUND(SUM(_xlfn.XLOOKUP(INDEX(mapa,I257,J257):INDEX(mapa,K257,L257),tblData[City],tblData[Population],0,0))/COUNTA(INDEX(mapa,I257,J257):INDEX(mapa,K257,L257)),0)</f>
        <v>0</v>
      </c>
      <c r="F257" s="43"/>
      <c r="G257" s="52" t="s">
        <v>535</v>
      </c>
      <c r="H257" s="55"/>
      <c r="I257" s="55" t="str" cm="1">
        <f t="array" ref="I257">_xlfn.TEXTBEFORE(_xlfn.CHOOSECOLS(_xlfn.TEXTSPLIT(G257,":"),1),",")</f>
        <v>10</v>
      </c>
      <c r="J257" s="55" t="str" cm="1">
        <f t="array" ref="J257">_xlfn.TEXTAFTER(_xlfn.CHOOSECOLS(_xlfn.TEXTSPLIT(G257,":"),1),",")</f>
        <v>6</v>
      </c>
      <c r="K257" s="55" t="str" cm="1">
        <f t="array" ref="K257">_xlfn.TEXTBEFORE(_xlfn.CHOOSECOLS(_xlfn.TEXTSPLIT(G257,":"),2),",")</f>
        <v>18</v>
      </c>
      <c r="L257" s="55" t="str" cm="1">
        <f t="array" ref="L257">_xlfn.TEXTAFTER(_xlfn.CHOOSECOLS(_xlfn.TEXTSPLIT(G257,":"),2),",")</f>
        <v>8</v>
      </c>
    </row>
    <row r="258" spans="2:12" ht="23.25" customHeight="1">
      <c r="B258" s="50">
        <v>97</v>
      </c>
      <c r="C258" s="50">
        <v>6</v>
      </c>
      <c r="D258" s="51">
        <v>8</v>
      </c>
      <c r="E258" s="70" cm="1">
        <f t="array" ref="E258">ROUND(SUM(_xlfn.XLOOKUP(INDEX(mapa,I258,J258):INDEX(mapa,K258,L258),tblData[City],tblData[Population],0,0))/COUNTA(INDEX(mapa,I258,J258):INDEX(mapa,K258,L258)),0)</f>
        <v>0</v>
      </c>
      <c r="F258" s="43"/>
      <c r="G258" s="52" t="s">
        <v>536</v>
      </c>
      <c r="H258" s="55"/>
      <c r="I258" s="55" t="str" cm="1">
        <f t="array" ref="I258">_xlfn.TEXTBEFORE(_xlfn.CHOOSECOLS(_xlfn.TEXTSPLIT(G258,":"),1),",")</f>
        <v>21</v>
      </c>
      <c r="J258" s="55" t="str" cm="1">
        <f t="array" ref="J258">_xlfn.TEXTAFTER(_xlfn.CHOOSECOLS(_xlfn.TEXTSPLIT(G258,":"),1),",")</f>
        <v>32</v>
      </c>
      <c r="K258" s="55" t="str" cm="1">
        <f t="array" ref="K258">_xlfn.TEXTBEFORE(_xlfn.CHOOSECOLS(_xlfn.TEXTSPLIT(G258,":"),2),",")</f>
        <v>22</v>
      </c>
      <c r="L258" s="55" t="str" cm="1">
        <f t="array" ref="L258">_xlfn.TEXTAFTER(_xlfn.CHOOSECOLS(_xlfn.TEXTSPLIT(G258,":"),2),",")</f>
        <v>32</v>
      </c>
    </row>
    <row r="259" spans="2:12" ht="23.25" customHeight="1">
      <c r="B259" s="50">
        <v>98</v>
      </c>
      <c r="C259" s="50">
        <v>6</v>
      </c>
      <c r="D259" s="51">
        <v>8</v>
      </c>
      <c r="E259" s="70" cm="1">
        <f t="array" ref="E259">ROUND(SUM(_xlfn.XLOOKUP(INDEX(mapa,I259,J259):INDEX(mapa,K259,L259),tblData[City],tblData[Population],0,0))/COUNTA(INDEX(mapa,I259,J259):INDEX(mapa,K259,L259)),0)</f>
        <v>344</v>
      </c>
      <c r="F259" s="43"/>
      <c r="G259" s="52" t="s">
        <v>537</v>
      </c>
      <c r="H259" s="55"/>
      <c r="I259" s="55" t="str" cm="1">
        <f t="array" ref="I259">_xlfn.TEXTBEFORE(_xlfn.CHOOSECOLS(_xlfn.TEXTSPLIT(G259,":"),1),",")</f>
        <v>8</v>
      </c>
      <c r="J259" s="55" t="str" cm="1">
        <f t="array" ref="J259">_xlfn.TEXTAFTER(_xlfn.CHOOSECOLS(_xlfn.TEXTSPLIT(G259,":"),1),",")</f>
        <v>40</v>
      </c>
      <c r="K259" s="55" t="str" cm="1">
        <f t="array" ref="K259">_xlfn.TEXTBEFORE(_xlfn.CHOOSECOLS(_xlfn.TEXTSPLIT(G259,":"),2),",")</f>
        <v>15</v>
      </c>
      <c r="L259" s="55" t="str" cm="1">
        <f t="array" ref="L259">_xlfn.TEXTAFTER(_xlfn.CHOOSECOLS(_xlfn.TEXTSPLIT(G259,":"),2),",")</f>
        <v>49</v>
      </c>
    </row>
    <row r="260" spans="2:12" ht="23.25" customHeight="1">
      <c r="B260" s="50">
        <v>99</v>
      </c>
      <c r="C260" s="50">
        <v>6</v>
      </c>
      <c r="D260" s="51">
        <v>8</v>
      </c>
      <c r="E260" s="70" cm="1">
        <f t="array" ref="E260">ROUND(SUM(_xlfn.XLOOKUP(INDEX(mapa,I260,J260):INDEX(mapa,K260,L260),tblData[City],tblData[Population],0,0))/COUNTA(INDEX(mapa,I260,J260):INDEX(mapa,K260,L260)),0)</f>
        <v>199</v>
      </c>
      <c r="F260" s="43"/>
      <c r="G260" s="52" t="s">
        <v>538</v>
      </c>
      <c r="H260" s="55"/>
      <c r="I260" s="55" t="str" cm="1">
        <f t="array" ref="I260">_xlfn.TEXTBEFORE(_xlfn.CHOOSECOLS(_xlfn.TEXTSPLIT(G260,":"),1),",")</f>
        <v>1</v>
      </c>
      <c r="J260" s="55" t="str" cm="1">
        <f t="array" ref="J260">_xlfn.TEXTAFTER(_xlfn.CHOOSECOLS(_xlfn.TEXTSPLIT(G260,":"),1),",")</f>
        <v>21</v>
      </c>
      <c r="K260" s="55" t="str" cm="1">
        <f t="array" ref="K260">_xlfn.TEXTBEFORE(_xlfn.CHOOSECOLS(_xlfn.TEXTSPLIT(G260,":"),2),",")</f>
        <v>6</v>
      </c>
      <c r="L260" s="55" t="str" cm="1">
        <f t="array" ref="L260">_xlfn.TEXTAFTER(_xlfn.CHOOSECOLS(_xlfn.TEXTSPLIT(G260,":"),2),",")</f>
        <v>22</v>
      </c>
    </row>
    <row r="261" spans="2:12" ht="23.25" customHeight="1">
      <c r="B261" s="50">
        <v>100</v>
      </c>
      <c r="C261" s="50">
        <v>6</v>
      </c>
      <c r="D261" s="51">
        <v>8</v>
      </c>
      <c r="E261" s="70" cm="1">
        <f t="array" ref="E261">ROUND(SUM(_xlfn.XLOOKUP(INDEX(mapa,I261,J261):INDEX(mapa,K261,L261),tblData[City],tblData[Population],0,0))/COUNTA(INDEX(mapa,I261,J261):INDEX(mapa,K261,L261)),0)</f>
        <v>0</v>
      </c>
      <c r="F261" s="43"/>
      <c r="G261" s="52" t="s">
        <v>539</v>
      </c>
      <c r="H261" s="55"/>
      <c r="I261" s="55" t="str" cm="1">
        <f t="array" ref="I261">_xlfn.TEXTBEFORE(_xlfn.CHOOSECOLS(_xlfn.TEXTSPLIT(G261,":"),1),",")</f>
        <v>17</v>
      </c>
      <c r="J261" s="55" t="str" cm="1">
        <f t="array" ref="J261">_xlfn.TEXTAFTER(_xlfn.CHOOSECOLS(_xlfn.TEXTSPLIT(G261,":"),1),",")</f>
        <v>35</v>
      </c>
      <c r="K261" s="55" t="str" cm="1">
        <f t="array" ref="K261">_xlfn.TEXTBEFORE(_xlfn.CHOOSECOLS(_xlfn.TEXTSPLIT(G261,":"),2),",")</f>
        <v>21</v>
      </c>
      <c r="L261" s="55" t="str" cm="1">
        <f t="array" ref="L261">_xlfn.TEXTAFTER(_xlfn.CHOOSECOLS(_xlfn.TEXTSPLIT(G261,":"),2),",")</f>
        <v>35</v>
      </c>
    </row>
    <row r="262" spans="2:12" ht="23.25" customHeight="1">
      <c r="B262" s="50">
        <v>101</v>
      </c>
      <c r="C262" s="50">
        <v>6</v>
      </c>
      <c r="D262" s="51">
        <v>8</v>
      </c>
      <c r="E262" s="70" cm="1">
        <f t="array" ref="E262">ROUND(SUM(_xlfn.XLOOKUP(INDEX(mapa,I262,J262):INDEX(mapa,K262,L262),tblData[City],tblData[Population],0,0))/COUNTA(INDEX(mapa,I262,J262):INDEX(mapa,K262,L262)),0)</f>
        <v>0</v>
      </c>
      <c r="F262" s="43"/>
      <c r="G262" s="52" t="s">
        <v>540</v>
      </c>
      <c r="H262" s="55"/>
      <c r="I262" s="55" t="str" cm="1">
        <f t="array" ref="I262">_xlfn.TEXTBEFORE(_xlfn.CHOOSECOLS(_xlfn.TEXTSPLIT(G262,":"),1),",")</f>
        <v>6</v>
      </c>
      <c r="J262" s="55" t="str" cm="1">
        <f t="array" ref="J262">_xlfn.TEXTAFTER(_xlfn.CHOOSECOLS(_xlfn.TEXTSPLIT(G262,":"),1),",")</f>
        <v>27</v>
      </c>
      <c r="K262" s="55" t="str" cm="1">
        <f t="array" ref="K262">_xlfn.TEXTBEFORE(_xlfn.CHOOSECOLS(_xlfn.TEXTSPLIT(G262,":"),2),",")</f>
        <v>11</v>
      </c>
      <c r="L262" s="55" t="str" cm="1">
        <f t="array" ref="L262">_xlfn.TEXTAFTER(_xlfn.CHOOSECOLS(_xlfn.TEXTSPLIT(G262,":"),2),",")</f>
        <v>31</v>
      </c>
    </row>
    <row r="263" spans="2:12" ht="23.25" customHeight="1">
      <c r="B263" s="50">
        <v>102</v>
      </c>
      <c r="C263" s="50">
        <v>6</v>
      </c>
      <c r="D263" s="51">
        <v>8</v>
      </c>
      <c r="E263" s="70" cm="1">
        <f t="array" ref="E263">ROUND(SUM(_xlfn.XLOOKUP(INDEX(mapa,I263,J263):INDEX(mapa,K263,L263),tblData[City],tblData[Population],0,0))/COUNTA(INDEX(mapa,I263,J263):INDEX(mapa,K263,L263)),0)</f>
        <v>159</v>
      </c>
      <c r="F263" s="43"/>
      <c r="G263" s="52" t="s">
        <v>541</v>
      </c>
      <c r="H263" s="55"/>
      <c r="I263" s="55" t="str" cm="1">
        <f t="array" ref="I263">_xlfn.TEXTBEFORE(_xlfn.CHOOSECOLS(_xlfn.TEXTSPLIT(G263,":"),1),",")</f>
        <v>34</v>
      </c>
      <c r="J263" s="55" t="str" cm="1">
        <f t="array" ref="J263">_xlfn.TEXTAFTER(_xlfn.CHOOSECOLS(_xlfn.TEXTSPLIT(G263,":"),1),",")</f>
        <v>4</v>
      </c>
      <c r="K263" s="55" t="str" cm="1">
        <f t="array" ref="K263">_xlfn.TEXTBEFORE(_xlfn.CHOOSECOLS(_xlfn.TEXTSPLIT(G263,":"),2),",")</f>
        <v>38</v>
      </c>
      <c r="L263" s="55" t="str" cm="1">
        <f t="array" ref="L263">_xlfn.TEXTAFTER(_xlfn.CHOOSECOLS(_xlfn.TEXTSPLIT(G263,":"),2),",")</f>
        <v>9</v>
      </c>
    </row>
    <row r="264" spans="2:12" ht="23.25" customHeight="1">
      <c r="B264" s="50">
        <v>103</v>
      </c>
      <c r="C264" s="50">
        <v>6</v>
      </c>
      <c r="D264" s="51">
        <v>8</v>
      </c>
      <c r="E264" s="70" cm="1">
        <f t="array" ref="E264">ROUND(SUM(_xlfn.XLOOKUP(INDEX(mapa,I264,J264):INDEX(mapa,K264,L264),tblData[City],tblData[Population],0,0))/COUNTA(INDEX(mapa,I264,J264):INDEX(mapa,K264,L264)),0)</f>
        <v>26</v>
      </c>
      <c r="F264" s="43"/>
      <c r="G264" s="52" t="s">
        <v>542</v>
      </c>
      <c r="H264" s="55"/>
      <c r="I264" s="55" t="str" cm="1">
        <f t="array" ref="I264">_xlfn.TEXTBEFORE(_xlfn.CHOOSECOLS(_xlfn.TEXTSPLIT(G264,":"),1),",")</f>
        <v>5</v>
      </c>
      <c r="J264" s="55" t="str" cm="1">
        <f t="array" ref="J264">_xlfn.TEXTAFTER(_xlfn.CHOOSECOLS(_xlfn.TEXTSPLIT(G264,":"),1),",")</f>
        <v>24</v>
      </c>
      <c r="K264" s="55" t="str" cm="1">
        <f t="array" ref="K264">_xlfn.TEXTBEFORE(_xlfn.CHOOSECOLS(_xlfn.TEXTSPLIT(G264,":"),2),",")</f>
        <v>10</v>
      </c>
      <c r="L264" s="55" t="str" cm="1">
        <f t="array" ref="L264">_xlfn.TEXTAFTER(_xlfn.CHOOSECOLS(_xlfn.TEXTSPLIT(G264,":"),2),",")</f>
        <v>32</v>
      </c>
    </row>
    <row r="265" spans="2:12" ht="23.25" customHeight="1">
      <c r="B265" s="50">
        <v>104</v>
      </c>
      <c r="C265" s="50">
        <v>6</v>
      </c>
      <c r="D265" s="51">
        <v>8</v>
      </c>
      <c r="E265" s="70" cm="1">
        <f t="array" ref="E265">ROUND(SUM(_xlfn.XLOOKUP(INDEX(mapa,I265,J265):INDEX(mapa,K265,L265),tblData[City],tblData[Population],0,0))/COUNTA(INDEX(mapa,I265,J265):INDEX(mapa,K265,L265)),0)</f>
        <v>146</v>
      </c>
      <c r="F265" s="43"/>
      <c r="G265" s="52" t="s">
        <v>543</v>
      </c>
      <c r="H265" s="55"/>
      <c r="I265" s="55" t="str" cm="1">
        <f t="array" ref="I265">_xlfn.TEXTBEFORE(_xlfn.CHOOSECOLS(_xlfn.TEXTSPLIT(G265,":"),1),",")</f>
        <v>46</v>
      </c>
      <c r="J265" s="55" t="str" cm="1">
        <f t="array" ref="J265">_xlfn.TEXTAFTER(_xlfn.CHOOSECOLS(_xlfn.TEXTSPLIT(G265,":"),1),",")</f>
        <v>22</v>
      </c>
      <c r="K265" s="55" t="str" cm="1">
        <f t="array" ref="K265">_xlfn.TEXTBEFORE(_xlfn.CHOOSECOLS(_xlfn.TEXTSPLIT(G265,":"),2),",")</f>
        <v>48</v>
      </c>
      <c r="L265" s="55" t="str" cm="1">
        <f t="array" ref="L265">_xlfn.TEXTAFTER(_xlfn.CHOOSECOLS(_xlfn.TEXTSPLIT(G265,":"),2),",")</f>
        <v>30</v>
      </c>
    </row>
    <row r="266" spans="2:12" ht="23.25" customHeight="1">
      <c r="B266" s="50">
        <v>105</v>
      </c>
      <c r="C266" s="50">
        <v>6</v>
      </c>
      <c r="D266" s="51">
        <v>8</v>
      </c>
      <c r="E266" s="70" cm="1">
        <f t="array" ref="E266">ROUND(SUM(_xlfn.XLOOKUP(INDEX(mapa,I266,J266):INDEX(mapa,K266,L266),tblData[City],tblData[Population],0,0))/COUNTA(INDEX(mapa,I266,J266):INDEX(mapa,K266,L266)),0)</f>
        <v>29</v>
      </c>
      <c r="F266" s="43"/>
      <c r="G266" s="52" t="s">
        <v>544</v>
      </c>
      <c r="H266" s="55"/>
      <c r="I266" s="55" t="str" cm="1">
        <f t="array" ref="I266">_xlfn.TEXTBEFORE(_xlfn.CHOOSECOLS(_xlfn.TEXTSPLIT(G266,":"),1),",")</f>
        <v>36</v>
      </c>
      <c r="J266" s="55" t="str" cm="1">
        <f t="array" ref="J266">_xlfn.TEXTAFTER(_xlfn.CHOOSECOLS(_xlfn.TEXTSPLIT(G266,":"),1),",")</f>
        <v>34</v>
      </c>
      <c r="K266" s="55" t="str" cm="1">
        <f t="array" ref="K266">_xlfn.TEXTBEFORE(_xlfn.CHOOSECOLS(_xlfn.TEXTSPLIT(G266,":"),2),",")</f>
        <v>44</v>
      </c>
      <c r="L266" s="55" t="str" cm="1">
        <f t="array" ref="L266">_xlfn.TEXTAFTER(_xlfn.CHOOSECOLS(_xlfn.TEXTSPLIT(G266,":"),2),",")</f>
        <v>43</v>
      </c>
    </row>
    <row r="267" spans="2:12" ht="23.25" customHeight="1">
      <c r="B267" s="50">
        <v>106</v>
      </c>
      <c r="C267" s="50">
        <v>6</v>
      </c>
      <c r="D267" s="51">
        <v>8</v>
      </c>
      <c r="E267" s="70" cm="1">
        <f t="array" ref="E267">ROUND(SUM(_xlfn.XLOOKUP(INDEX(mapa,I267,J267):INDEX(mapa,K267,L267),tblData[City],tblData[Population],0,0))/COUNTA(INDEX(mapa,I267,J267):INDEX(mapa,K267,L267)),0)</f>
        <v>300</v>
      </c>
      <c r="F267" s="43"/>
      <c r="G267" s="52" t="s">
        <v>545</v>
      </c>
      <c r="H267" s="55"/>
      <c r="I267" s="55" t="str" cm="1">
        <f t="array" ref="I267">_xlfn.TEXTBEFORE(_xlfn.CHOOSECOLS(_xlfn.TEXTSPLIT(G267,":"),1),",")</f>
        <v>29</v>
      </c>
      <c r="J267" s="55" t="str" cm="1">
        <f t="array" ref="J267">_xlfn.TEXTAFTER(_xlfn.CHOOSECOLS(_xlfn.TEXTSPLIT(G267,":"),1),",")</f>
        <v>26</v>
      </c>
      <c r="K267" s="55" t="str" cm="1">
        <f t="array" ref="K267">_xlfn.TEXTBEFORE(_xlfn.CHOOSECOLS(_xlfn.TEXTSPLIT(G267,":"),2),",")</f>
        <v>38</v>
      </c>
      <c r="L267" s="55" t="str" cm="1">
        <f t="array" ref="L267">_xlfn.TEXTAFTER(_xlfn.CHOOSECOLS(_xlfn.TEXTSPLIT(G267,":"),2),",")</f>
        <v>35</v>
      </c>
    </row>
    <row r="268" spans="2:12" ht="23.25" customHeight="1">
      <c r="B268" s="50">
        <v>107</v>
      </c>
      <c r="C268" s="50">
        <v>6</v>
      </c>
      <c r="D268" s="51">
        <v>8</v>
      </c>
      <c r="E268" s="70" cm="1">
        <f t="array" ref="E268">ROUND(SUM(_xlfn.XLOOKUP(INDEX(mapa,I268,J268):INDEX(mapa,K268,L268),tblData[City],tblData[Population],0,0))/COUNTA(INDEX(mapa,I268,J268):INDEX(mapa,K268,L268)),0)</f>
        <v>1930</v>
      </c>
      <c r="F268" s="43"/>
      <c r="G268" s="52" t="s">
        <v>546</v>
      </c>
      <c r="H268" s="55"/>
      <c r="I268" s="55" t="str" cm="1">
        <f t="array" ref="I268">_xlfn.TEXTBEFORE(_xlfn.CHOOSECOLS(_xlfn.TEXTSPLIT(G268,":"),1),",")</f>
        <v>37</v>
      </c>
      <c r="J268" s="55" t="str" cm="1">
        <f t="array" ref="J268">_xlfn.TEXTAFTER(_xlfn.CHOOSECOLS(_xlfn.TEXTSPLIT(G268,":"),1),",")</f>
        <v>26</v>
      </c>
      <c r="K268" s="55" t="str" cm="1">
        <f t="array" ref="K268">_xlfn.TEXTBEFORE(_xlfn.CHOOSECOLS(_xlfn.TEXTSPLIT(G268,":"),2),",")</f>
        <v>45</v>
      </c>
      <c r="L268" s="55" t="str" cm="1">
        <f t="array" ref="L268">_xlfn.TEXTAFTER(_xlfn.CHOOSECOLS(_xlfn.TEXTSPLIT(G268,":"),2),",")</f>
        <v>35</v>
      </c>
    </row>
    <row r="269" spans="2:12" ht="23.25" customHeight="1">
      <c r="B269" s="50">
        <v>108</v>
      </c>
      <c r="C269" s="50">
        <v>6</v>
      </c>
      <c r="D269" s="51">
        <v>8</v>
      </c>
      <c r="E269" s="70" cm="1">
        <f t="array" ref="E269">ROUND(SUM(_xlfn.XLOOKUP(INDEX(mapa,I269,J269):INDEX(mapa,K269,L269),tblData[City],tblData[Population],0,0))/COUNTA(INDEX(mapa,I269,J269):INDEX(mapa,K269,L269)),0)</f>
        <v>63</v>
      </c>
      <c r="F269" s="43"/>
      <c r="G269" s="52" t="s">
        <v>547</v>
      </c>
      <c r="H269" s="55"/>
      <c r="I269" s="55" t="str" cm="1">
        <f t="array" ref="I269">_xlfn.TEXTBEFORE(_xlfn.CHOOSECOLS(_xlfn.TEXTSPLIT(G269,":"),1),",")</f>
        <v>1</v>
      </c>
      <c r="J269" s="55" t="str" cm="1">
        <f t="array" ref="J269">_xlfn.TEXTAFTER(_xlfn.CHOOSECOLS(_xlfn.TEXTSPLIT(G269,":"),1),",")</f>
        <v>4</v>
      </c>
      <c r="K269" s="55" t="str" cm="1">
        <f t="array" ref="K269">_xlfn.TEXTBEFORE(_xlfn.CHOOSECOLS(_xlfn.TEXTSPLIT(G269,":"),2),",")</f>
        <v>10</v>
      </c>
      <c r="L269" s="55" t="str" cm="1">
        <f t="array" ref="L269">_xlfn.TEXTAFTER(_xlfn.CHOOSECOLS(_xlfn.TEXTSPLIT(G269,":"),2),",")</f>
        <v>4</v>
      </c>
    </row>
    <row r="270" spans="2:12" ht="23.25" customHeight="1">
      <c r="B270" s="50">
        <v>109</v>
      </c>
      <c r="C270" s="50">
        <v>6</v>
      </c>
      <c r="D270" s="51">
        <v>8</v>
      </c>
      <c r="E270" s="70" cm="1">
        <f t="array" ref="E270">ROUND(SUM(_xlfn.XLOOKUP(INDEX(mapa,I270,J270):INDEX(mapa,K270,L270),tblData[City],tblData[Population],0,0))/COUNTA(INDEX(mapa,I270,J270):INDEX(mapa,K270,L270)),0)</f>
        <v>109</v>
      </c>
      <c r="F270" s="43"/>
      <c r="G270" s="52" t="s">
        <v>548</v>
      </c>
      <c r="H270" s="55"/>
      <c r="I270" s="55" t="str" cm="1">
        <f t="array" ref="I270">_xlfn.TEXTBEFORE(_xlfn.CHOOSECOLS(_xlfn.TEXTSPLIT(G270,":"),1),",")</f>
        <v>36</v>
      </c>
      <c r="J270" s="55" t="str" cm="1">
        <f t="array" ref="J270">_xlfn.TEXTAFTER(_xlfn.CHOOSECOLS(_xlfn.TEXTSPLIT(G270,":"),1),",")</f>
        <v>41</v>
      </c>
      <c r="K270" s="55" t="str" cm="1">
        <f t="array" ref="K270">_xlfn.TEXTBEFORE(_xlfn.CHOOSECOLS(_xlfn.TEXTSPLIT(G270,":"),2),",")</f>
        <v>38</v>
      </c>
      <c r="L270" s="55" t="str" cm="1">
        <f t="array" ref="L270">_xlfn.TEXTAFTER(_xlfn.CHOOSECOLS(_xlfn.TEXTSPLIT(G270,":"),2),",")</f>
        <v>46</v>
      </c>
    </row>
    <row r="271" spans="2:12" ht="23.25" customHeight="1">
      <c r="B271" s="50">
        <v>110</v>
      </c>
      <c r="C271" s="50">
        <v>6</v>
      </c>
      <c r="D271" s="51">
        <v>8</v>
      </c>
      <c r="E271" s="70" cm="1">
        <f t="array" ref="E271">ROUND(SUM(_xlfn.XLOOKUP(INDEX(mapa,I271,J271):INDEX(mapa,K271,L271),tblData[City],tblData[Population],0,0))/COUNTA(INDEX(mapa,I271,J271):INDEX(mapa,K271,L271)),0)</f>
        <v>1</v>
      </c>
      <c r="F271" s="43"/>
      <c r="G271" s="52" t="s">
        <v>549</v>
      </c>
      <c r="H271" s="55"/>
      <c r="I271" s="55" t="str" cm="1">
        <f t="array" ref="I271">_xlfn.TEXTBEFORE(_xlfn.CHOOSECOLS(_xlfn.TEXTSPLIT(G271,":"),1),",")</f>
        <v>40</v>
      </c>
      <c r="J271" s="55" t="str" cm="1">
        <f t="array" ref="J271">_xlfn.TEXTAFTER(_xlfn.CHOOSECOLS(_xlfn.TEXTSPLIT(G271,":"),1),",")</f>
        <v>2</v>
      </c>
      <c r="K271" s="55" t="str" cm="1">
        <f t="array" ref="K271">_xlfn.TEXTBEFORE(_xlfn.CHOOSECOLS(_xlfn.TEXTSPLIT(G271,":"),2),",")</f>
        <v>45</v>
      </c>
      <c r="L271" s="55" t="str" cm="1">
        <f t="array" ref="L271">_xlfn.TEXTAFTER(_xlfn.CHOOSECOLS(_xlfn.TEXTSPLIT(G271,":"),2),",")</f>
        <v>7</v>
      </c>
    </row>
    <row r="272" spans="2:12" ht="15" customHeight="1">
      <c r="D272" s="37">
        <f>SUM(D252:D271)</f>
        <v>160</v>
      </c>
      <c r="F272" s="43"/>
      <c r="G272" s="55"/>
      <c r="H272" s="55"/>
      <c r="K272" s="37"/>
    </row>
    <row r="273" spans="2:11" ht="23.25" customHeight="1">
      <c r="B273" s="43"/>
      <c r="C273" s="43"/>
      <c r="D273" s="43"/>
      <c r="E273" s="43"/>
      <c r="F273" s="43"/>
      <c r="G273" s="55"/>
      <c r="H273" s="55"/>
      <c r="K273" s="37"/>
    </row>
    <row r="274" spans="2:11" ht="15" customHeight="1" thickBot="1">
      <c r="G274" s="38"/>
      <c r="H274" s="38"/>
      <c r="K274" s="38"/>
    </row>
    <row r="275" spans="2:11" ht="24.75" customHeight="1" thickBot="1">
      <c r="B275" s="92" t="s">
        <v>28</v>
      </c>
      <c r="C275" s="93" t="s">
        <v>639</v>
      </c>
      <c r="D275" s="47" t="s">
        <v>604</v>
      </c>
      <c r="K275" s="34"/>
    </row>
    <row r="276" spans="2:11" ht="15" customHeight="1">
      <c r="K276" s="34"/>
    </row>
    <row r="277" spans="2:11" ht="14.65" customHeight="1">
      <c r="B277" s="36" t="s">
        <v>595</v>
      </c>
      <c r="I277" s="64"/>
    </row>
    <row r="278" spans="2:11" ht="14.65" customHeight="1">
      <c r="B278" s="48" t="s">
        <v>653</v>
      </c>
      <c r="I278" s="64"/>
      <c r="J278" s="64"/>
      <c r="K278" s="64"/>
    </row>
    <row r="279" spans="2:11" ht="14.65" customHeight="1">
      <c r="B279" s="48" t="s">
        <v>600</v>
      </c>
      <c r="C279" s="35"/>
      <c r="H279" s="65"/>
      <c r="I279" s="66"/>
    </row>
    <row r="280" spans="2:11" ht="14.65" customHeight="1">
      <c r="B280" s="48" t="s">
        <v>648</v>
      </c>
      <c r="C280" s="35"/>
      <c r="H280" s="65"/>
      <c r="I280" s="66"/>
    </row>
    <row r="281" spans="2:11" ht="14.65" customHeight="1">
      <c r="B281" s="36" t="s">
        <v>596</v>
      </c>
      <c r="C281" s="35"/>
      <c r="H281" s="65"/>
      <c r="I281" s="64"/>
    </row>
    <row r="282" spans="2:11" ht="14.65" customHeight="1">
      <c r="B282" s="67" t="s">
        <v>597</v>
      </c>
      <c r="C282" s="35"/>
      <c r="H282" s="68"/>
      <c r="I282" s="68"/>
    </row>
    <row r="283" spans="2:11">
      <c r="B283" s="48" t="s">
        <v>649</v>
      </c>
      <c r="C283" s="35"/>
      <c r="H283" s="34"/>
      <c r="I283" s="34"/>
      <c r="J283" s="34"/>
      <c r="K283" s="34"/>
    </row>
    <row r="284" spans="2:11">
      <c r="B284" s="48" t="s">
        <v>577</v>
      </c>
      <c r="C284" s="35"/>
      <c r="H284" s="34"/>
      <c r="I284" s="34"/>
      <c r="J284" s="34"/>
      <c r="K284" s="34"/>
    </row>
    <row r="285" spans="2:11">
      <c r="B285" s="48" t="s">
        <v>578</v>
      </c>
      <c r="C285" s="35"/>
      <c r="H285" s="34"/>
      <c r="I285" s="34"/>
      <c r="J285" s="34"/>
      <c r="K285" s="34"/>
    </row>
    <row r="286" spans="2:11">
      <c r="B286" s="48" t="s">
        <v>593</v>
      </c>
      <c r="C286" s="35"/>
      <c r="H286" s="34"/>
      <c r="I286" s="34"/>
      <c r="J286" s="34"/>
      <c r="K286" s="34"/>
    </row>
    <row r="287" spans="2:11">
      <c r="B287" s="48" t="s">
        <v>579</v>
      </c>
      <c r="C287" s="53"/>
      <c r="H287" s="34"/>
      <c r="I287" s="34"/>
      <c r="J287" s="34"/>
      <c r="K287" s="34"/>
    </row>
    <row r="288" spans="2:11">
      <c r="B288" s="48" t="s">
        <v>599</v>
      </c>
      <c r="C288" s="53"/>
      <c r="H288" s="34"/>
      <c r="I288" s="34"/>
      <c r="J288" s="34"/>
      <c r="K288" s="34"/>
    </row>
    <row r="289" spans="1:24">
      <c r="B289" s="69" t="s">
        <v>605</v>
      </c>
      <c r="C289" s="53"/>
      <c r="H289" s="34"/>
      <c r="I289" s="34"/>
      <c r="J289" s="34"/>
      <c r="K289" s="34"/>
    </row>
    <row r="290" spans="1:24">
      <c r="B290" s="69" t="s">
        <v>606</v>
      </c>
      <c r="C290" s="53"/>
      <c r="H290" s="34"/>
      <c r="I290" s="34"/>
      <c r="J290" s="34"/>
      <c r="K290" s="34"/>
    </row>
    <row r="291" spans="1:24" s="90" customFormat="1" ht="15" customHeight="1">
      <c r="A291" s="86"/>
      <c r="B291" s="87"/>
      <c r="C291" s="87"/>
      <c r="D291" s="86"/>
      <c r="E291" s="88"/>
      <c r="F291" s="89"/>
      <c r="G291" s="86"/>
      <c r="H291" s="86"/>
      <c r="I291" s="86"/>
      <c r="J291" s="86"/>
      <c r="K291" s="86"/>
      <c r="L291" s="86"/>
      <c r="M291" s="86"/>
      <c r="N291" s="86"/>
      <c r="O291" s="86"/>
    </row>
    <row r="292" spans="1:24" s="90" customFormat="1" ht="15" customHeight="1">
      <c r="A292" s="86"/>
      <c r="B292" s="87"/>
      <c r="C292" s="91" t="s">
        <v>672</v>
      </c>
      <c r="D292" s="86"/>
      <c r="E292" s="88"/>
      <c r="F292" s="89"/>
      <c r="G292" s="86"/>
      <c r="H292" s="86"/>
      <c r="I292" s="86"/>
      <c r="J292" s="86"/>
      <c r="K292" s="86"/>
      <c r="L292" s="86"/>
      <c r="M292" s="86"/>
      <c r="N292" s="86"/>
      <c r="O292" s="86"/>
    </row>
    <row r="293" spans="1:24" s="90" customFormat="1" ht="15" customHeight="1">
      <c r="A293" s="86"/>
      <c r="B293" s="87"/>
      <c r="C293" s="91" t="s">
        <v>673</v>
      </c>
      <c r="D293" s="86"/>
      <c r="E293" s="88"/>
      <c r="F293" s="89"/>
      <c r="G293" s="86"/>
      <c r="H293" s="86"/>
      <c r="I293" s="86"/>
      <c r="J293" s="86"/>
      <c r="K293" s="86"/>
      <c r="L293" s="86"/>
      <c r="M293" s="86"/>
      <c r="N293" s="86"/>
      <c r="O293" s="86"/>
    </row>
    <row r="294" spans="1:24" s="90" customFormat="1" ht="15" customHeight="1">
      <c r="A294" s="86"/>
      <c r="B294" s="87"/>
      <c r="C294" s="91" t="s">
        <v>674</v>
      </c>
      <c r="D294" s="86"/>
      <c r="E294" s="88"/>
      <c r="F294" s="89"/>
      <c r="G294" s="86"/>
      <c r="H294" s="86"/>
      <c r="I294" s="86"/>
      <c r="J294" s="86"/>
      <c r="K294" s="86"/>
      <c r="L294" s="86"/>
      <c r="M294" s="86"/>
      <c r="N294" s="86"/>
      <c r="O294" s="86"/>
    </row>
    <row r="295" spans="1:24" ht="15" customHeight="1" thickBot="1">
      <c r="B295" s="36"/>
      <c r="C295" s="35"/>
      <c r="H295" s="34"/>
      <c r="I295" s="34"/>
      <c r="J295" s="34"/>
      <c r="K295" s="34"/>
    </row>
    <row r="296" spans="1:24" ht="23.25" customHeight="1" thickBot="1">
      <c r="B296" s="2" t="s">
        <v>15</v>
      </c>
      <c r="C296" s="2" t="s">
        <v>4</v>
      </c>
      <c r="D296" s="2" t="s">
        <v>5</v>
      </c>
      <c r="E296" s="2" t="s">
        <v>6</v>
      </c>
      <c r="G296" s="2" t="s">
        <v>576</v>
      </c>
      <c r="H296" s="2" t="s">
        <v>598</v>
      </c>
      <c r="I296" s="54"/>
      <c r="J296" s="34"/>
      <c r="K296" s="34"/>
    </row>
    <row r="297" spans="1:24" ht="15" customHeight="1">
      <c r="B297" s="33"/>
      <c r="C297" s="33"/>
      <c r="D297" s="33"/>
      <c r="E297" s="33"/>
      <c r="J297" s="34"/>
      <c r="K297" s="34"/>
    </row>
    <row r="298" spans="1:24" ht="23.25" customHeight="1">
      <c r="B298" s="49" t="s">
        <v>31</v>
      </c>
      <c r="C298" s="50">
        <v>7</v>
      </c>
      <c r="D298" s="51">
        <v>0</v>
      </c>
      <c r="E298" s="70">
        <v>948</v>
      </c>
      <c r="F298" s="43"/>
      <c r="G298" s="52" t="s">
        <v>555</v>
      </c>
      <c r="H298" s="52">
        <v>6</v>
      </c>
      <c r="I298" s="55"/>
      <c r="J298" s="37" t="s">
        <v>681</v>
      </c>
      <c r="K298" s="34" t="s">
        <v>682</v>
      </c>
      <c r="L298" s="34" t="str" cm="1">
        <f t="array" ref="L298:X310">INDEX(mapa,J300-H300,K300-H300):INDEX(mapa,J300+H300,K300+H300)</f>
        <v/>
      </c>
      <c r="M298" s="34" t="str">
        <v>Metroland</v>
      </c>
      <c r="N298" s="34" t="str">
        <v/>
      </c>
      <c r="O298" s="34" t="str">
        <v/>
      </c>
      <c r="P298" s="34" t="str">
        <v/>
      </c>
      <c r="Q298" s="34" t="str">
        <v/>
      </c>
      <c r="R298" s="34" t="str">
        <v/>
      </c>
      <c r="S298" s="34" t="str">
        <v/>
      </c>
      <c r="T298" s="34" t="str">
        <v/>
      </c>
      <c r="U298" s="34" t="str">
        <v/>
      </c>
      <c r="V298" s="34" t="str">
        <v/>
      </c>
      <c r="W298" s="34" t="str">
        <v/>
      </c>
      <c r="X298" s="34" t="str">
        <v/>
      </c>
    </row>
    <row r="299" spans="1:24" ht="15" customHeight="1">
      <c r="B299" s="33"/>
      <c r="C299" s="33"/>
      <c r="D299" s="33"/>
      <c r="E299" s="33"/>
      <c r="J299" s="37"/>
      <c r="K299" s="34"/>
      <c r="L299" s="34" t="str">
        <v>Oilboro</v>
      </c>
      <c r="M299" s="34" t="str">
        <v/>
      </c>
      <c r="N299" s="34" t="str">
        <v/>
      </c>
      <c r="O299" s="34" t="str">
        <v/>
      </c>
      <c r="P299" s="34" t="str">
        <v>Metroview</v>
      </c>
      <c r="Q299" s="34" t="str">
        <v/>
      </c>
      <c r="R299" s="34" t="str">
        <v/>
      </c>
      <c r="S299" s="34" t="str">
        <v/>
      </c>
      <c r="T299" s="34" t="str">
        <v>Oaktown</v>
      </c>
      <c r="U299" s="34" t="str">
        <v>Oilbury</v>
      </c>
      <c r="V299" s="34" t="str">
        <v/>
      </c>
      <c r="W299" s="34" t="str">
        <v/>
      </c>
      <c r="X299" s="34" t="str">
        <v/>
      </c>
    </row>
    <row r="300" spans="1:24" ht="23.25" customHeight="1">
      <c r="B300" s="50">
        <v>111</v>
      </c>
      <c r="C300" s="50">
        <v>7</v>
      </c>
      <c r="D300" s="51">
        <v>11</v>
      </c>
      <c r="E300" s="70" cm="1">
        <f t="array" ref="E300">ROUND(IFERROR(SUMPRODUCT(_xlfn.XLOOKUP(_xlfn._xlws.FILTER(_xlfn.TOCOL(IF(_xlfn.MAKEARRAY(ROWS(INDEX(mapa2,J300-H300,K300-H300):INDEX(mapa2,J300+H300,K300+H300)),COLUMNS(INDEX(mapa2,J300-H300,K300-H300):INDEX(mapa2,J300+H300,K300+H300)),_xlfn.LAMBDA(_xlpm.row,_xlpm.column,SQRT(POWER(H300+1-_xlpm.row,2)+POWER(H300+1-_xlpm.column,2))))&lt;=H300,INDEX(mapa2,J300-H300,K300-H300):INDEX(mapa2,J300+H300,K300+H300),0),3),(_xlfn.TOCOL(IF(_xlfn.MAKEARRAY(ROWS(INDEX(mapa2,J300-H300,K300-H300):INDEX(mapa2,J300+H300,K300+H300)),COLUMNS(INDEX(mapa2,J300-H300,K300-H300):INDEX(mapa2,J300+H300,K300+H300)),_xlfn.LAMBDA(_xlpm.row,_xlpm.column,SQRT(POWER(H300+1-_xlpm.row,2)+POWER(H300+1-_xlpm.column,2))))&lt;=H300,INDEX(mapa2,J300-H300,K300-H300):INDEX(mapa2,J300+H300,K300+H300),0),3)&lt;&gt;0)*(_xlfn.TOCOL(IF(_xlfn.MAKEARRAY(ROWS(INDEX(mapa2,J300-H300,K300-H300):INDEX(mapa2,J300+H300,K300+H300)),COLUMNS(INDEX(mapa2,J300-H300,K300-H300):INDEX(mapa2,J300+H300,K300+H300)),_xlfn.LAMBDA(_xlpm.row,_xlpm.column,SQRT(POWER(H300+1-_xlpm.row,2)+POWER(H300+1-_xlpm.column,2))))&lt;=H300,INDEX(mapa2,J300-H300,K300-H300):INDEX(mapa2,J300+H300,K300+H300),0),3)&lt;&gt;"")),tblData[City],tblData[Population],0,0),_xlfn.XLOOKUP(_xlfn._xlws.FILTER(_xlfn.TOCOL(IF(_xlfn.MAKEARRAY(ROWS(INDEX(mapa2,J300-H300,K300-H300):INDEX(mapa2,J300+H300,K300+H300)),COLUMNS(INDEX(mapa2,J300-H300,K300-H300):INDEX(mapa2,J300+H300,K300+H300)),_xlfn.LAMBDA(_xlpm.row,_xlpm.column,SQRT(POWER(H300+1-_xlpm.row,2)+POWER(H300+1-_xlpm.column,2))))&lt;=H300,INDEX(mapa2,J300-H300,K300-H300):INDEX(mapa2,J300+H300,K300+H300),0),3),(_xlfn.TOCOL(IF(_xlfn.MAKEARRAY(ROWS(INDEX(mapa2,J300-H300,K300-H300):INDEX(mapa2,J300+H300,K300+H300)),COLUMNS(INDEX(mapa2,J300-H300,K300-H300):INDEX(mapa2,J300+H300,K300+H300)),_xlfn.LAMBDA(_xlpm.row,_xlpm.column,SQRT(POWER(H300+1-_xlpm.row,2)+POWER(H300+1-_xlpm.column,2))))&lt;=H300,INDEX(mapa2,J300-H300,K300-H300):INDEX(mapa2,J300+H300,K300+H300),0),3)&lt;&gt;0)*(_xlfn.TOCOL(IF(_xlfn.MAKEARRAY(ROWS(INDEX(mapa2,J300-H300,K300-H300):INDEX(mapa2,J300+H300,K300+H300)),COLUMNS(INDEX(mapa2,J300-H300,K300-H300):INDEX(mapa2,J300+H300,K300+H300)),_xlfn.LAMBDA(_xlpm.row,_xlpm.column,SQRT(POWER(H300+1-_xlpm.row,2)+POWER(H300+1-_xlpm.column,2))))&lt;=H300,INDEX(mapa2,J300-H300,K300-H300):INDEX(mapa2,J300+H300,K300+H300),0),3)&lt;&gt;"")),tblData[City],tblData[Life Expectancy at Birth (Years)],0,0))/SUM(_xlfn.XLOOKUP(_xlfn._xlws.FILTER(_xlfn.TOCOL(IF(_xlfn.MAKEARRAY(ROWS(INDEX(mapa2,J300-H300,K300-H300):INDEX(mapa2,J300+H300,K300+H300)),COLUMNS(INDEX(mapa2,J300-H300,K300-H300):INDEX(mapa2,J300+H300,K300+H300)),_xlfn.LAMBDA(_xlpm.row,_xlpm.column,SQRT(POWER(H300+1-_xlpm.row,2)+POWER(H300+1-_xlpm.column,2))))&lt;=H300,INDEX(mapa2,J300-H300,K300-H300):INDEX(mapa2,J300+H300,K300+H300),0),3),(_xlfn.TOCOL(IF(_xlfn.MAKEARRAY(ROWS(INDEX(mapa2,J300-H300,K300-H300):INDEX(mapa2,J300+H300,K300+H300)),COLUMNS(INDEX(mapa2,J300-H300,K300-H300):INDEX(mapa2,J300+H300,K300+H300)),_xlfn.LAMBDA(_xlpm.row,_xlpm.column,SQRT(POWER(H300+1-_xlpm.row,2)+POWER(H300+1-_xlpm.column,2))))&lt;=H300,INDEX(mapa2,J300-H300,K300-H300):INDEX(mapa2,J300+H300,K300+H300),0),3)&lt;&gt;0)*(_xlfn.TOCOL(IF(_xlfn.MAKEARRAY(ROWS(INDEX(mapa2,J300-H300,K300-H300):INDEX(mapa2,J300+H300,K300+H300)),COLUMNS(INDEX(mapa2,J300-H300,K300-H300):INDEX(mapa2,J300+H300,K300+H300)),_xlfn.LAMBDA(_xlpm.row,_xlpm.column,SQRT(POWER(H300+1-_xlpm.row,2)+POWER(H300+1-_xlpm.column,2))))&lt;=H300,INDEX(mapa2,J300-H300,K300-H300):INDEX(mapa2,J300+H300,K300+H300),0),3)&lt;&gt;"")),tblData[City],tblData[Population],0,0)) * 12,0),0)</f>
        <v>892</v>
      </c>
      <c r="F300" s="43"/>
      <c r="G300" s="52" t="s">
        <v>556</v>
      </c>
      <c r="H300" s="52">
        <v>6</v>
      </c>
      <c r="I300" s="55"/>
      <c r="J300" s="55" cm="1">
        <f t="array" ref="J300">_xlfn.TEXTBEFORE(_xlfn.CHOOSECOLS(_xlfn.TEXTSPLIT(G300,":"),1),",")+0</f>
        <v>9</v>
      </c>
      <c r="K300" s="55" cm="1">
        <f t="array" ref="K300">_xlfn.TEXTAFTER(_xlfn.CHOOSECOLS(_xlfn.TEXTSPLIT(G300,":"),1),",")+0</f>
        <v>19</v>
      </c>
      <c r="L300" s="34" t="str">
        <v/>
      </c>
      <c r="M300" s="34" t="str">
        <v/>
      </c>
      <c r="N300" s="34" t="str">
        <v/>
      </c>
      <c r="O300" s="34" t="str">
        <v/>
      </c>
      <c r="P300" s="34" t="str">
        <v/>
      </c>
      <c r="Q300" s="34" t="str">
        <v/>
      </c>
      <c r="R300" s="34" t="str">
        <v>Farmburg</v>
      </c>
      <c r="S300" s="34" t="str">
        <v/>
      </c>
      <c r="T300" s="34" t="str">
        <v/>
      </c>
      <c r="U300" s="34" t="str">
        <v/>
      </c>
      <c r="V300" s="34" t="str">
        <v>Oillawn</v>
      </c>
      <c r="W300" s="34" t="str">
        <v/>
      </c>
      <c r="X300" s="34" t="str">
        <v>Cloudwood</v>
      </c>
    </row>
    <row r="301" spans="1:24" ht="23.25" customHeight="1">
      <c r="B301" s="50">
        <f>B300+1</f>
        <v>112</v>
      </c>
      <c r="C301" s="50">
        <v>7</v>
      </c>
      <c r="D301" s="51">
        <v>11</v>
      </c>
      <c r="E301" s="70" cm="1">
        <f t="array" ref="E301">ROUND(IFERROR(SUMPRODUCT(_xlfn.XLOOKUP(_xlfn._xlws.FILTER(_xlfn.TOCOL(IF(_xlfn.MAKEARRAY(ROWS(INDEX(mapa2,J301-H301,K301-H301):INDEX(mapa2,J301+H301,K301+H301)),COLUMNS(INDEX(mapa2,J301-H301,K301-H301):INDEX(mapa2,J301+H301,K301+H301)),_xlfn.LAMBDA(_xlpm.row,_xlpm.column,SQRT(POWER(H301+1-_xlpm.row,2)+POWER(H301+1-_xlpm.column,2))))&lt;=H301,INDEX(mapa2,J301-H301,K301-H301):INDEX(mapa2,J301+H301,K301+H301),0),3),(_xlfn.TOCOL(IF(_xlfn.MAKEARRAY(ROWS(INDEX(mapa2,J301-H301,K301-H301):INDEX(mapa2,J301+H301,K301+H301)),COLUMNS(INDEX(mapa2,J301-H301,K301-H301):INDEX(mapa2,J301+H301,K301+H301)),_xlfn.LAMBDA(_xlpm.row,_xlpm.column,SQRT(POWER(H301+1-_xlpm.row,2)+POWER(H301+1-_xlpm.column,2))))&lt;=H301,INDEX(mapa2,J301-H301,K301-H301):INDEX(mapa2,J301+H301,K301+H301),0),3)&lt;&gt;0)*(_xlfn.TOCOL(IF(_xlfn.MAKEARRAY(ROWS(INDEX(mapa2,J301-H301,K301-H301):INDEX(mapa2,J301+H301,K301+H301)),COLUMNS(INDEX(mapa2,J301-H301,K301-H301):INDEX(mapa2,J301+H301,K301+H301)),_xlfn.LAMBDA(_xlpm.row,_xlpm.column,SQRT(POWER(H301+1-_xlpm.row,2)+POWER(H301+1-_xlpm.column,2))))&lt;=H301,INDEX(mapa2,J301-H301,K301-H301):INDEX(mapa2,J301+H301,K301+H301),0),3)&lt;&gt;"")),tblData[City],tblData[Population],0,0),_xlfn.XLOOKUP(_xlfn._xlws.FILTER(_xlfn.TOCOL(IF(_xlfn.MAKEARRAY(ROWS(INDEX(mapa2,J301-H301,K301-H301):INDEX(mapa2,J301+H301,K301+H301)),COLUMNS(INDEX(mapa2,J301-H301,K301-H301):INDEX(mapa2,J301+H301,K301+H301)),_xlfn.LAMBDA(_xlpm.row,_xlpm.column,SQRT(POWER(H301+1-_xlpm.row,2)+POWER(H301+1-_xlpm.column,2))))&lt;=H301,INDEX(mapa2,J301-H301,K301-H301):INDEX(mapa2,J301+H301,K301+H301),0),3),(_xlfn.TOCOL(IF(_xlfn.MAKEARRAY(ROWS(INDEX(mapa2,J301-H301,K301-H301):INDEX(mapa2,J301+H301,K301+H301)),COLUMNS(INDEX(mapa2,J301-H301,K301-H301):INDEX(mapa2,J301+H301,K301+H301)),_xlfn.LAMBDA(_xlpm.row,_xlpm.column,SQRT(POWER(H301+1-_xlpm.row,2)+POWER(H301+1-_xlpm.column,2))))&lt;=H301,INDEX(mapa2,J301-H301,K301-H301):INDEX(mapa2,J301+H301,K301+H301),0),3)&lt;&gt;0)*(_xlfn.TOCOL(IF(_xlfn.MAKEARRAY(ROWS(INDEX(mapa2,J301-H301,K301-H301):INDEX(mapa2,J301+H301,K301+H301)),COLUMNS(INDEX(mapa2,J301-H301,K301-H301):INDEX(mapa2,J301+H301,K301+H301)),_xlfn.LAMBDA(_xlpm.row,_xlpm.column,SQRT(POWER(H301+1-_xlpm.row,2)+POWER(H301+1-_xlpm.column,2))))&lt;=H301,INDEX(mapa2,J301-H301,K301-H301):INDEX(mapa2,J301+H301,K301+H301),0),3)&lt;&gt;"")),tblData[City],tblData[Life Expectancy at Birth (Years)],0,0))/SUM(_xlfn.XLOOKUP(_xlfn._xlws.FILTER(_xlfn.TOCOL(IF(_xlfn.MAKEARRAY(ROWS(INDEX(mapa2,J301-H301,K301-H301):INDEX(mapa2,J301+H301,K301+H301)),COLUMNS(INDEX(mapa2,J301-H301,K301-H301):INDEX(mapa2,J301+H301,K301+H301)),_xlfn.LAMBDA(_xlpm.row,_xlpm.column,SQRT(POWER(H301+1-_xlpm.row,2)+POWER(H301+1-_xlpm.column,2))))&lt;=H301,INDEX(mapa2,J301-H301,K301-H301):INDEX(mapa2,J301+H301,K301+H301),0),3),(_xlfn.TOCOL(IF(_xlfn.MAKEARRAY(ROWS(INDEX(mapa2,J301-H301,K301-H301):INDEX(mapa2,J301+H301,K301+H301)),COLUMNS(INDEX(mapa2,J301-H301,K301-H301):INDEX(mapa2,J301+H301,K301+H301)),_xlfn.LAMBDA(_xlpm.row,_xlpm.column,SQRT(POWER(H301+1-_xlpm.row,2)+POWER(H301+1-_xlpm.column,2))))&lt;=H301,INDEX(mapa2,J301-H301,K301-H301):INDEX(mapa2,J301+H301,K301+H301),0),3)&lt;&gt;0)*(_xlfn.TOCOL(IF(_xlfn.MAKEARRAY(ROWS(INDEX(mapa2,J301-H301,K301-H301):INDEX(mapa2,J301+H301,K301+H301)),COLUMNS(INDEX(mapa2,J301-H301,K301-H301):INDEX(mapa2,J301+H301,K301+H301)),_xlfn.LAMBDA(_xlpm.row,_xlpm.column,SQRT(POWER(H301+1-_xlpm.row,2)+POWER(H301+1-_xlpm.column,2))))&lt;=H301,INDEX(mapa2,J301-H301,K301-H301):INDEX(mapa2,J301+H301,K301+H301),0),3)&lt;&gt;"")),tblData[City],tblData[Population],0,0)) * 12,0),0)</f>
        <v>858</v>
      </c>
      <c r="F301" s="43"/>
      <c r="G301" s="52" t="s">
        <v>557</v>
      </c>
      <c r="H301" s="52">
        <v>6</v>
      </c>
      <c r="I301" s="55"/>
      <c r="J301" s="55" cm="1">
        <f t="array" ref="J301">_xlfn.TEXTBEFORE(_xlfn.CHOOSECOLS(_xlfn.TEXTSPLIT(G301,":"),1),",")+0</f>
        <v>23</v>
      </c>
      <c r="K301" s="55" cm="1">
        <f t="array" ref="K301">_xlfn.TEXTAFTER(_xlfn.CHOOSECOLS(_xlfn.TEXTSPLIT(G301,":"),1),",")+0</f>
        <v>42</v>
      </c>
      <c r="L301" s="34" t="str">
        <v/>
      </c>
      <c r="M301" s="34" t="str">
        <v/>
      </c>
      <c r="N301" s="34" t="str">
        <v/>
      </c>
      <c r="O301" s="34" t="str">
        <v/>
      </c>
      <c r="P301" s="34" t="str">
        <v/>
      </c>
      <c r="Q301" s="34" t="str">
        <v/>
      </c>
      <c r="R301" s="34" t="str">
        <v/>
      </c>
      <c r="S301" s="34" t="str">
        <v/>
      </c>
      <c r="T301" s="34" t="str">
        <v/>
      </c>
      <c r="U301" s="34" t="str">
        <v/>
      </c>
      <c r="V301" s="34" t="str">
        <v/>
      </c>
      <c r="W301" s="34" t="str">
        <v/>
      </c>
      <c r="X301" s="34" t="str">
        <v/>
      </c>
    </row>
    <row r="302" spans="1:24" ht="23.25" customHeight="1">
      <c r="B302" s="50">
        <f>B301+1</f>
        <v>113</v>
      </c>
      <c r="C302" s="50">
        <v>7</v>
      </c>
      <c r="D302" s="51">
        <v>11</v>
      </c>
      <c r="E302" s="70" cm="1">
        <f t="array" ref="E302">ROUND(IFERROR(SUMPRODUCT(_xlfn.XLOOKUP(_xlfn._xlws.FILTER(_xlfn.TOCOL(IF(_xlfn.MAKEARRAY(ROWS(INDEX(mapa2,J302-H302,K302-H302):INDEX(mapa2,J302+H302,K302+H302)),COLUMNS(INDEX(mapa2,J302-H302,K302-H302):INDEX(mapa2,J302+H302,K302+H302)),_xlfn.LAMBDA(_xlpm.row,_xlpm.column,SQRT(POWER(H302+1-_xlpm.row,2)+POWER(H302+1-_xlpm.column,2))))&lt;=H302,INDEX(mapa2,J302-H302,K302-H302):INDEX(mapa2,J302+H302,K302+H302),0),3),(_xlfn.TOCOL(IF(_xlfn.MAKEARRAY(ROWS(INDEX(mapa2,J302-H302,K302-H302):INDEX(mapa2,J302+H302,K302+H302)),COLUMNS(INDEX(mapa2,J302-H302,K302-H302):INDEX(mapa2,J302+H302,K302+H302)),_xlfn.LAMBDA(_xlpm.row,_xlpm.column,SQRT(POWER(H302+1-_xlpm.row,2)+POWER(H302+1-_xlpm.column,2))))&lt;=H302,INDEX(mapa2,J302-H302,K302-H302):INDEX(mapa2,J302+H302,K302+H302),0),3)&lt;&gt;0)*(_xlfn.TOCOL(IF(_xlfn.MAKEARRAY(ROWS(INDEX(mapa2,J302-H302,K302-H302):INDEX(mapa2,J302+H302,K302+H302)),COLUMNS(INDEX(mapa2,J302-H302,K302-H302):INDEX(mapa2,J302+H302,K302+H302)),_xlfn.LAMBDA(_xlpm.row,_xlpm.column,SQRT(POWER(H302+1-_xlpm.row,2)+POWER(H302+1-_xlpm.column,2))))&lt;=H302,INDEX(mapa2,J302-H302,K302-H302):INDEX(mapa2,J302+H302,K302+H302),0),3)&lt;&gt;"")),tblData[City],tblData[Population],0,0),_xlfn.XLOOKUP(_xlfn._xlws.FILTER(_xlfn.TOCOL(IF(_xlfn.MAKEARRAY(ROWS(INDEX(mapa2,J302-H302,K302-H302):INDEX(mapa2,J302+H302,K302+H302)),COLUMNS(INDEX(mapa2,J302-H302,K302-H302):INDEX(mapa2,J302+H302,K302+H302)),_xlfn.LAMBDA(_xlpm.row,_xlpm.column,SQRT(POWER(H302+1-_xlpm.row,2)+POWER(H302+1-_xlpm.column,2))))&lt;=H302,INDEX(mapa2,J302-H302,K302-H302):INDEX(mapa2,J302+H302,K302+H302),0),3),(_xlfn.TOCOL(IF(_xlfn.MAKEARRAY(ROWS(INDEX(mapa2,J302-H302,K302-H302):INDEX(mapa2,J302+H302,K302+H302)),COLUMNS(INDEX(mapa2,J302-H302,K302-H302):INDEX(mapa2,J302+H302,K302+H302)),_xlfn.LAMBDA(_xlpm.row,_xlpm.column,SQRT(POWER(H302+1-_xlpm.row,2)+POWER(H302+1-_xlpm.column,2))))&lt;=H302,INDEX(mapa2,J302-H302,K302-H302):INDEX(mapa2,J302+H302,K302+H302),0),3)&lt;&gt;0)*(_xlfn.TOCOL(IF(_xlfn.MAKEARRAY(ROWS(INDEX(mapa2,J302-H302,K302-H302):INDEX(mapa2,J302+H302,K302+H302)),COLUMNS(INDEX(mapa2,J302-H302,K302-H302):INDEX(mapa2,J302+H302,K302+H302)),_xlfn.LAMBDA(_xlpm.row,_xlpm.column,SQRT(POWER(H302+1-_xlpm.row,2)+POWER(H302+1-_xlpm.column,2))))&lt;=H302,INDEX(mapa2,J302-H302,K302-H302):INDEX(mapa2,J302+H302,K302+H302),0),3)&lt;&gt;"")),tblData[City],tblData[Life Expectancy at Birth (Years)],0,0))/SUM(_xlfn.XLOOKUP(_xlfn._xlws.FILTER(_xlfn.TOCOL(IF(_xlfn.MAKEARRAY(ROWS(INDEX(mapa2,J302-H302,K302-H302):INDEX(mapa2,J302+H302,K302+H302)),COLUMNS(INDEX(mapa2,J302-H302,K302-H302):INDEX(mapa2,J302+H302,K302+H302)),_xlfn.LAMBDA(_xlpm.row,_xlpm.column,SQRT(POWER(H302+1-_xlpm.row,2)+POWER(H302+1-_xlpm.column,2))))&lt;=H302,INDEX(mapa2,J302-H302,K302-H302):INDEX(mapa2,J302+H302,K302+H302),0),3),(_xlfn.TOCOL(IF(_xlfn.MAKEARRAY(ROWS(INDEX(mapa2,J302-H302,K302-H302):INDEX(mapa2,J302+H302,K302+H302)),COLUMNS(INDEX(mapa2,J302-H302,K302-H302):INDEX(mapa2,J302+H302,K302+H302)),_xlfn.LAMBDA(_xlpm.row,_xlpm.column,SQRT(POWER(H302+1-_xlpm.row,2)+POWER(H302+1-_xlpm.column,2))))&lt;=H302,INDEX(mapa2,J302-H302,K302-H302):INDEX(mapa2,J302+H302,K302+H302),0),3)&lt;&gt;0)*(_xlfn.TOCOL(IF(_xlfn.MAKEARRAY(ROWS(INDEX(mapa2,J302-H302,K302-H302):INDEX(mapa2,J302+H302,K302+H302)),COLUMNS(INDEX(mapa2,J302-H302,K302-H302):INDEX(mapa2,J302+H302,K302+H302)),_xlfn.LAMBDA(_xlpm.row,_xlpm.column,SQRT(POWER(H302+1-_xlpm.row,2)+POWER(H302+1-_xlpm.column,2))))&lt;=H302,INDEX(mapa2,J302-H302,K302-H302):INDEX(mapa2,J302+H302,K302+H302),0),3)&lt;&gt;"")),tblData[City],tblData[Population],0,0)) * 12,0),0)</f>
        <v>924</v>
      </c>
      <c r="F302" s="43"/>
      <c r="G302" s="52" t="s">
        <v>558</v>
      </c>
      <c r="H302" s="52">
        <v>4</v>
      </c>
      <c r="I302" s="55"/>
      <c r="J302" s="55" cm="1">
        <f t="array" ref="J302">_xlfn.TEXTBEFORE(_xlfn.CHOOSECOLS(_xlfn.TEXTSPLIT(G302,":"),1),",")+0</f>
        <v>31</v>
      </c>
      <c r="K302" s="55" cm="1">
        <f t="array" ref="K302">_xlfn.TEXTAFTER(_xlfn.CHOOSECOLS(_xlfn.TEXTSPLIT(G302,":"),1),",")+0</f>
        <v>13</v>
      </c>
      <c r="L302" s="34" t="str">
        <v/>
      </c>
      <c r="M302" s="34" t="str">
        <v/>
      </c>
      <c r="N302" s="34" t="str">
        <v/>
      </c>
      <c r="O302" s="34" t="str">
        <v/>
      </c>
      <c r="P302" s="34" t="str">
        <v/>
      </c>
      <c r="Q302" s="34" t="str">
        <v/>
      </c>
      <c r="R302" s="34" t="str">
        <v/>
      </c>
      <c r="S302" s="34" t="str">
        <v/>
      </c>
      <c r="T302" s="34" t="str">
        <v/>
      </c>
      <c r="U302" s="34" t="str">
        <v/>
      </c>
      <c r="V302" s="34" t="str">
        <v/>
      </c>
      <c r="W302" s="34" t="str">
        <v/>
      </c>
      <c r="X302" s="34" t="str">
        <v/>
      </c>
    </row>
    <row r="303" spans="1:24" ht="23.25" customHeight="1">
      <c r="B303" s="50">
        <f t="shared" ref="B303:B319" si="3">B302+1</f>
        <v>114</v>
      </c>
      <c r="C303" s="50">
        <v>7</v>
      </c>
      <c r="D303" s="51">
        <v>11</v>
      </c>
      <c r="E303" s="70" cm="1">
        <f t="array" ref="E303">ROUND(IFERROR(SUMPRODUCT(_xlfn.XLOOKUP(_xlfn._xlws.FILTER(_xlfn.TOCOL(IF(_xlfn.MAKEARRAY(ROWS(INDEX(mapa2,J303-H303,K303-H303):INDEX(mapa2,J303+H303,K303+H303)),COLUMNS(INDEX(mapa2,J303-H303,K303-H303):INDEX(mapa2,J303+H303,K303+H303)),_xlfn.LAMBDA(_xlpm.row,_xlpm.column,SQRT(POWER(H303+1-_xlpm.row,2)+POWER(H303+1-_xlpm.column,2))))&lt;=H303,INDEX(mapa2,J303-H303,K303-H303):INDEX(mapa2,J303+H303,K303+H303),0),3),(_xlfn.TOCOL(IF(_xlfn.MAKEARRAY(ROWS(INDEX(mapa2,J303-H303,K303-H303):INDEX(mapa2,J303+H303,K303+H303)),COLUMNS(INDEX(mapa2,J303-H303,K303-H303):INDEX(mapa2,J303+H303,K303+H303)),_xlfn.LAMBDA(_xlpm.row,_xlpm.column,SQRT(POWER(H303+1-_xlpm.row,2)+POWER(H303+1-_xlpm.column,2))))&lt;=H303,INDEX(mapa2,J303-H303,K303-H303):INDEX(mapa2,J303+H303,K303+H303),0),3)&lt;&gt;0)*(_xlfn.TOCOL(IF(_xlfn.MAKEARRAY(ROWS(INDEX(mapa2,J303-H303,K303-H303):INDEX(mapa2,J303+H303,K303+H303)),COLUMNS(INDEX(mapa2,J303-H303,K303-H303):INDEX(mapa2,J303+H303,K303+H303)),_xlfn.LAMBDA(_xlpm.row,_xlpm.column,SQRT(POWER(H303+1-_xlpm.row,2)+POWER(H303+1-_xlpm.column,2))))&lt;=H303,INDEX(mapa2,J303-H303,K303-H303):INDEX(mapa2,J303+H303,K303+H303),0),3)&lt;&gt;"")),tblData[City],tblData[Population],0,0),_xlfn.XLOOKUP(_xlfn._xlws.FILTER(_xlfn.TOCOL(IF(_xlfn.MAKEARRAY(ROWS(INDEX(mapa2,J303-H303,K303-H303):INDEX(mapa2,J303+H303,K303+H303)),COLUMNS(INDEX(mapa2,J303-H303,K303-H303):INDEX(mapa2,J303+H303,K303+H303)),_xlfn.LAMBDA(_xlpm.row,_xlpm.column,SQRT(POWER(H303+1-_xlpm.row,2)+POWER(H303+1-_xlpm.column,2))))&lt;=H303,INDEX(mapa2,J303-H303,K303-H303):INDEX(mapa2,J303+H303,K303+H303),0),3),(_xlfn.TOCOL(IF(_xlfn.MAKEARRAY(ROWS(INDEX(mapa2,J303-H303,K303-H303):INDEX(mapa2,J303+H303,K303+H303)),COLUMNS(INDEX(mapa2,J303-H303,K303-H303):INDEX(mapa2,J303+H303,K303+H303)),_xlfn.LAMBDA(_xlpm.row,_xlpm.column,SQRT(POWER(H303+1-_xlpm.row,2)+POWER(H303+1-_xlpm.column,2))))&lt;=H303,INDEX(mapa2,J303-H303,K303-H303):INDEX(mapa2,J303+H303,K303+H303),0),3)&lt;&gt;0)*(_xlfn.TOCOL(IF(_xlfn.MAKEARRAY(ROWS(INDEX(mapa2,J303-H303,K303-H303):INDEX(mapa2,J303+H303,K303+H303)),COLUMNS(INDEX(mapa2,J303-H303,K303-H303):INDEX(mapa2,J303+H303,K303+H303)),_xlfn.LAMBDA(_xlpm.row,_xlpm.column,SQRT(POWER(H303+1-_xlpm.row,2)+POWER(H303+1-_xlpm.column,2))))&lt;=H303,INDEX(mapa2,J303-H303,K303-H303):INDEX(mapa2,J303+H303,K303+H303),0),3)&lt;&gt;"")),tblData[City],tblData[Life Expectancy at Birth (Years)],0,0))/SUM(_xlfn.XLOOKUP(_xlfn._xlws.FILTER(_xlfn.TOCOL(IF(_xlfn.MAKEARRAY(ROWS(INDEX(mapa2,J303-H303,K303-H303):INDEX(mapa2,J303+H303,K303+H303)),COLUMNS(INDEX(mapa2,J303-H303,K303-H303):INDEX(mapa2,J303+H303,K303+H303)),_xlfn.LAMBDA(_xlpm.row,_xlpm.column,SQRT(POWER(H303+1-_xlpm.row,2)+POWER(H303+1-_xlpm.column,2))))&lt;=H303,INDEX(mapa2,J303-H303,K303-H303):INDEX(mapa2,J303+H303,K303+H303),0),3),(_xlfn.TOCOL(IF(_xlfn.MAKEARRAY(ROWS(INDEX(mapa2,J303-H303,K303-H303):INDEX(mapa2,J303+H303,K303+H303)),COLUMNS(INDEX(mapa2,J303-H303,K303-H303):INDEX(mapa2,J303+H303,K303+H303)),_xlfn.LAMBDA(_xlpm.row,_xlpm.column,SQRT(POWER(H303+1-_xlpm.row,2)+POWER(H303+1-_xlpm.column,2))))&lt;=H303,INDEX(mapa2,J303-H303,K303-H303):INDEX(mapa2,J303+H303,K303+H303),0),3)&lt;&gt;0)*(_xlfn.TOCOL(IF(_xlfn.MAKEARRAY(ROWS(INDEX(mapa2,J303-H303,K303-H303):INDEX(mapa2,J303+H303,K303+H303)),COLUMNS(INDEX(mapa2,J303-H303,K303-H303):INDEX(mapa2,J303+H303,K303+H303)),_xlfn.LAMBDA(_xlpm.row,_xlpm.column,SQRT(POWER(H303+1-_xlpm.row,2)+POWER(H303+1-_xlpm.column,2))))&lt;=H303,INDEX(mapa2,J303-H303,K303-H303):INDEX(mapa2,J303+H303,K303+H303),0),3)&lt;&gt;"")),tblData[City],tblData[Population],0,0)) * 12,0),0)</f>
        <v>0</v>
      </c>
      <c r="F303" s="43"/>
      <c r="G303" s="52" t="s">
        <v>559</v>
      </c>
      <c r="H303" s="52">
        <v>2</v>
      </c>
      <c r="I303" s="55"/>
      <c r="J303" s="55" cm="1">
        <f t="array" ref="J303">_xlfn.TEXTBEFORE(_xlfn.CHOOSECOLS(_xlfn.TEXTSPLIT(G303,":"),1),",")+0</f>
        <v>7</v>
      </c>
      <c r="K303" s="55" cm="1">
        <f t="array" ref="K303">_xlfn.TEXTAFTER(_xlfn.CHOOSECOLS(_xlfn.TEXTSPLIT(G303,":"),1),",")+0</f>
        <v>44</v>
      </c>
      <c r="L303" s="34" t="str">
        <v/>
      </c>
      <c r="M303" s="34" t="str">
        <v/>
      </c>
      <c r="N303" s="34" t="str">
        <v/>
      </c>
      <c r="O303" s="34" t="str">
        <v/>
      </c>
      <c r="P303" s="34" t="str">
        <v/>
      </c>
      <c r="Q303" s="34" t="str">
        <v/>
      </c>
      <c r="R303" s="34" t="str">
        <v>East Bend</v>
      </c>
      <c r="S303" s="34" t="str">
        <v/>
      </c>
      <c r="T303" s="34" t="str">
        <v/>
      </c>
      <c r="U303" s="34" t="str">
        <v/>
      </c>
      <c r="V303" s="34" t="str">
        <v/>
      </c>
      <c r="W303" s="34" t="str">
        <v/>
      </c>
      <c r="X303" s="34" t="str">
        <v/>
      </c>
    </row>
    <row r="304" spans="1:24" ht="23.25" customHeight="1">
      <c r="B304" s="50">
        <f t="shared" si="3"/>
        <v>115</v>
      </c>
      <c r="C304" s="50">
        <v>7</v>
      </c>
      <c r="D304" s="51">
        <v>11</v>
      </c>
      <c r="E304" s="70" cm="1">
        <f t="array" ref="E304">ROUND(IFERROR(SUMPRODUCT(_xlfn.XLOOKUP(_xlfn._xlws.FILTER(_xlfn.TOCOL(IF(_xlfn.MAKEARRAY(ROWS(INDEX(mapa2,J304-H304,K304-H304):INDEX(mapa2,J304+H304,K304+H304)),COLUMNS(INDEX(mapa2,J304-H304,K304-H304):INDEX(mapa2,J304+H304,K304+H304)),_xlfn.LAMBDA(_xlpm.row,_xlpm.column,SQRT(POWER(H304+1-_xlpm.row,2)+POWER(H304+1-_xlpm.column,2))))&lt;=H304,INDEX(mapa2,J304-H304,K304-H304):INDEX(mapa2,J304+H304,K304+H304),0),3),(_xlfn.TOCOL(IF(_xlfn.MAKEARRAY(ROWS(INDEX(mapa2,J304-H304,K304-H304):INDEX(mapa2,J304+H304,K304+H304)),COLUMNS(INDEX(mapa2,J304-H304,K304-H304):INDEX(mapa2,J304+H304,K304+H304)),_xlfn.LAMBDA(_xlpm.row,_xlpm.column,SQRT(POWER(H304+1-_xlpm.row,2)+POWER(H304+1-_xlpm.column,2))))&lt;=H304,INDEX(mapa2,J304-H304,K304-H304):INDEX(mapa2,J304+H304,K304+H304),0),3)&lt;&gt;0)*(_xlfn.TOCOL(IF(_xlfn.MAKEARRAY(ROWS(INDEX(mapa2,J304-H304,K304-H304):INDEX(mapa2,J304+H304,K304+H304)),COLUMNS(INDEX(mapa2,J304-H304,K304-H304):INDEX(mapa2,J304+H304,K304+H304)),_xlfn.LAMBDA(_xlpm.row,_xlpm.column,SQRT(POWER(H304+1-_xlpm.row,2)+POWER(H304+1-_xlpm.column,2))))&lt;=H304,INDEX(mapa2,J304-H304,K304-H304):INDEX(mapa2,J304+H304,K304+H304),0),3)&lt;&gt;"")),tblData[City],tblData[Population],0,0),_xlfn.XLOOKUP(_xlfn._xlws.FILTER(_xlfn.TOCOL(IF(_xlfn.MAKEARRAY(ROWS(INDEX(mapa2,J304-H304,K304-H304):INDEX(mapa2,J304+H304,K304+H304)),COLUMNS(INDEX(mapa2,J304-H304,K304-H304):INDEX(mapa2,J304+H304,K304+H304)),_xlfn.LAMBDA(_xlpm.row,_xlpm.column,SQRT(POWER(H304+1-_xlpm.row,2)+POWER(H304+1-_xlpm.column,2))))&lt;=H304,INDEX(mapa2,J304-H304,K304-H304):INDEX(mapa2,J304+H304,K304+H304),0),3),(_xlfn.TOCOL(IF(_xlfn.MAKEARRAY(ROWS(INDEX(mapa2,J304-H304,K304-H304):INDEX(mapa2,J304+H304,K304+H304)),COLUMNS(INDEX(mapa2,J304-H304,K304-H304):INDEX(mapa2,J304+H304,K304+H304)),_xlfn.LAMBDA(_xlpm.row,_xlpm.column,SQRT(POWER(H304+1-_xlpm.row,2)+POWER(H304+1-_xlpm.column,2))))&lt;=H304,INDEX(mapa2,J304-H304,K304-H304):INDEX(mapa2,J304+H304,K304+H304),0),3)&lt;&gt;0)*(_xlfn.TOCOL(IF(_xlfn.MAKEARRAY(ROWS(INDEX(mapa2,J304-H304,K304-H304):INDEX(mapa2,J304+H304,K304+H304)),COLUMNS(INDEX(mapa2,J304-H304,K304-H304):INDEX(mapa2,J304+H304,K304+H304)),_xlfn.LAMBDA(_xlpm.row,_xlpm.column,SQRT(POWER(H304+1-_xlpm.row,2)+POWER(H304+1-_xlpm.column,2))))&lt;=H304,INDEX(mapa2,J304-H304,K304-H304):INDEX(mapa2,J304+H304,K304+H304),0),3)&lt;&gt;"")),tblData[City],tblData[Life Expectancy at Birth (Years)],0,0))/SUM(_xlfn.XLOOKUP(_xlfn._xlws.FILTER(_xlfn.TOCOL(IF(_xlfn.MAKEARRAY(ROWS(INDEX(mapa2,J304-H304,K304-H304):INDEX(mapa2,J304+H304,K304+H304)),COLUMNS(INDEX(mapa2,J304-H304,K304-H304):INDEX(mapa2,J304+H304,K304+H304)),_xlfn.LAMBDA(_xlpm.row,_xlpm.column,SQRT(POWER(H304+1-_xlpm.row,2)+POWER(H304+1-_xlpm.column,2))))&lt;=H304,INDEX(mapa2,J304-H304,K304-H304):INDEX(mapa2,J304+H304,K304+H304),0),3),(_xlfn.TOCOL(IF(_xlfn.MAKEARRAY(ROWS(INDEX(mapa2,J304-H304,K304-H304):INDEX(mapa2,J304+H304,K304+H304)),COLUMNS(INDEX(mapa2,J304-H304,K304-H304):INDEX(mapa2,J304+H304,K304+H304)),_xlfn.LAMBDA(_xlpm.row,_xlpm.column,SQRT(POWER(H304+1-_xlpm.row,2)+POWER(H304+1-_xlpm.column,2))))&lt;=H304,INDEX(mapa2,J304-H304,K304-H304):INDEX(mapa2,J304+H304,K304+H304),0),3)&lt;&gt;0)*(_xlfn.TOCOL(IF(_xlfn.MAKEARRAY(ROWS(INDEX(mapa2,J304-H304,K304-H304):INDEX(mapa2,J304+H304,K304+H304)),COLUMNS(INDEX(mapa2,J304-H304,K304-H304):INDEX(mapa2,J304+H304,K304+H304)),_xlfn.LAMBDA(_xlpm.row,_xlpm.column,SQRT(POWER(H304+1-_xlpm.row,2)+POWER(H304+1-_xlpm.column,2))))&lt;=H304,INDEX(mapa2,J304-H304,K304-H304):INDEX(mapa2,J304+H304,K304+H304),0),3)&lt;&gt;"")),tblData[City],tblData[Population],0,0)) * 12,0),0)</f>
        <v>936</v>
      </c>
      <c r="F304" s="43"/>
      <c r="G304" s="52" t="s">
        <v>560</v>
      </c>
      <c r="H304" s="52">
        <v>4</v>
      </c>
      <c r="I304" s="55"/>
      <c r="J304" s="55" cm="1">
        <f t="array" ref="J304">_xlfn.TEXTBEFORE(_xlfn.CHOOSECOLS(_xlfn.TEXTSPLIT(G304,":"),1),",")+0</f>
        <v>13</v>
      </c>
      <c r="K304" s="55" cm="1">
        <f t="array" ref="K304">_xlfn.TEXTAFTER(_xlfn.CHOOSECOLS(_xlfn.TEXTSPLIT(G304,":"),1),",")+0</f>
        <v>13</v>
      </c>
      <c r="L304" s="34" t="str">
        <v/>
      </c>
      <c r="M304" s="34" t="str">
        <v/>
      </c>
      <c r="N304" s="34" t="str">
        <v/>
      </c>
      <c r="O304" s="34" t="str">
        <v/>
      </c>
      <c r="P304" s="34" t="str">
        <v/>
      </c>
      <c r="Q304" s="34" t="str">
        <v>Lowtown</v>
      </c>
      <c r="R304" s="34" t="str">
        <v/>
      </c>
      <c r="S304" s="34" t="str">
        <v/>
      </c>
      <c r="T304" s="34" t="str">
        <v/>
      </c>
      <c r="U304" s="34" t="str">
        <v/>
      </c>
      <c r="V304" s="34" t="str">
        <v/>
      </c>
      <c r="W304" s="34" t="str">
        <v/>
      </c>
      <c r="X304" s="34" t="str">
        <v/>
      </c>
    </row>
    <row r="305" spans="2:24" ht="23.25" customHeight="1">
      <c r="B305" s="50">
        <f t="shared" si="3"/>
        <v>116</v>
      </c>
      <c r="C305" s="50">
        <v>7</v>
      </c>
      <c r="D305" s="51">
        <v>11</v>
      </c>
      <c r="E305" s="70" cm="1">
        <f t="array" ref="E305">ROUND(IFERROR(SUMPRODUCT(_xlfn.XLOOKUP(_xlfn._xlws.FILTER(_xlfn.TOCOL(IF(_xlfn.MAKEARRAY(ROWS(INDEX(mapa2,J305-H305,K305-H305):INDEX(mapa2,J305+H305,K305+H305)),COLUMNS(INDEX(mapa2,J305-H305,K305-H305):INDEX(mapa2,J305+H305,K305+H305)),_xlfn.LAMBDA(_xlpm.row,_xlpm.column,SQRT(POWER(H305+1-_xlpm.row,2)+POWER(H305+1-_xlpm.column,2))))&lt;=H305,INDEX(mapa2,J305-H305,K305-H305):INDEX(mapa2,J305+H305,K305+H305),0),3),(_xlfn.TOCOL(IF(_xlfn.MAKEARRAY(ROWS(INDEX(mapa2,J305-H305,K305-H305):INDEX(mapa2,J305+H305,K305+H305)),COLUMNS(INDEX(mapa2,J305-H305,K305-H305):INDEX(mapa2,J305+H305,K305+H305)),_xlfn.LAMBDA(_xlpm.row,_xlpm.column,SQRT(POWER(H305+1-_xlpm.row,2)+POWER(H305+1-_xlpm.column,2))))&lt;=H305,INDEX(mapa2,J305-H305,K305-H305):INDEX(mapa2,J305+H305,K305+H305),0),3)&lt;&gt;0)*(_xlfn.TOCOL(IF(_xlfn.MAKEARRAY(ROWS(INDEX(mapa2,J305-H305,K305-H305):INDEX(mapa2,J305+H305,K305+H305)),COLUMNS(INDEX(mapa2,J305-H305,K305-H305):INDEX(mapa2,J305+H305,K305+H305)),_xlfn.LAMBDA(_xlpm.row,_xlpm.column,SQRT(POWER(H305+1-_xlpm.row,2)+POWER(H305+1-_xlpm.column,2))))&lt;=H305,INDEX(mapa2,J305-H305,K305-H305):INDEX(mapa2,J305+H305,K305+H305),0),3)&lt;&gt;"")),tblData[City],tblData[Population],0,0),_xlfn.XLOOKUP(_xlfn._xlws.FILTER(_xlfn.TOCOL(IF(_xlfn.MAKEARRAY(ROWS(INDEX(mapa2,J305-H305,K305-H305):INDEX(mapa2,J305+H305,K305+H305)),COLUMNS(INDEX(mapa2,J305-H305,K305-H305):INDEX(mapa2,J305+H305,K305+H305)),_xlfn.LAMBDA(_xlpm.row,_xlpm.column,SQRT(POWER(H305+1-_xlpm.row,2)+POWER(H305+1-_xlpm.column,2))))&lt;=H305,INDEX(mapa2,J305-H305,K305-H305):INDEX(mapa2,J305+H305,K305+H305),0),3),(_xlfn.TOCOL(IF(_xlfn.MAKEARRAY(ROWS(INDEX(mapa2,J305-H305,K305-H305):INDEX(mapa2,J305+H305,K305+H305)),COLUMNS(INDEX(mapa2,J305-H305,K305-H305):INDEX(mapa2,J305+H305,K305+H305)),_xlfn.LAMBDA(_xlpm.row,_xlpm.column,SQRT(POWER(H305+1-_xlpm.row,2)+POWER(H305+1-_xlpm.column,2))))&lt;=H305,INDEX(mapa2,J305-H305,K305-H305):INDEX(mapa2,J305+H305,K305+H305),0),3)&lt;&gt;0)*(_xlfn.TOCOL(IF(_xlfn.MAKEARRAY(ROWS(INDEX(mapa2,J305-H305,K305-H305):INDEX(mapa2,J305+H305,K305+H305)),COLUMNS(INDEX(mapa2,J305-H305,K305-H305):INDEX(mapa2,J305+H305,K305+H305)),_xlfn.LAMBDA(_xlpm.row,_xlpm.column,SQRT(POWER(H305+1-_xlpm.row,2)+POWER(H305+1-_xlpm.column,2))))&lt;=H305,INDEX(mapa2,J305-H305,K305-H305):INDEX(mapa2,J305+H305,K305+H305),0),3)&lt;&gt;"")),tblData[City],tblData[Life Expectancy at Birth (Years)],0,0))/SUM(_xlfn.XLOOKUP(_xlfn._xlws.FILTER(_xlfn.TOCOL(IF(_xlfn.MAKEARRAY(ROWS(INDEX(mapa2,J305-H305,K305-H305):INDEX(mapa2,J305+H305,K305+H305)),COLUMNS(INDEX(mapa2,J305-H305,K305-H305):INDEX(mapa2,J305+H305,K305+H305)),_xlfn.LAMBDA(_xlpm.row,_xlpm.column,SQRT(POWER(H305+1-_xlpm.row,2)+POWER(H305+1-_xlpm.column,2))))&lt;=H305,INDEX(mapa2,J305-H305,K305-H305):INDEX(mapa2,J305+H305,K305+H305),0),3),(_xlfn.TOCOL(IF(_xlfn.MAKEARRAY(ROWS(INDEX(mapa2,J305-H305,K305-H305):INDEX(mapa2,J305+H305,K305+H305)),COLUMNS(INDEX(mapa2,J305-H305,K305-H305):INDEX(mapa2,J305+H305,K305+H305)),_xlfn.LAMBDA(_xlpm.row,_xlpm.column,SQRT(POWER(H305+1-_xlpm.row,2)+POWER(H305+1-_xlpm.column,2))))&lt;=H305,INDEX(mapa2,J305-H305,K305-H305):INDEX(mapa2,J305+H305,K305+H305),0),3)&lt;&gt;0)*(_xlfn.TOCOL(IF(_xlfn.MAKEARRAY(ROWS(INDEX(mapa2,J305-H305,K305-H305):INDEX(mapa2,J305+H305,K305+H305)),COLUMNS(INDEX(mapa2,J305-H305,K305-H305):INDEX(mapa2,J305+H305,K305+H305)),_xlfn.LAMBDA(_xlpm.row,_xlpm.column,SQRT(POWER(H305+1-_xlpm.row,2)+POWER(H305+1-_xlpm.column,2))))&lt;=H305,INDEX(mapa2,J305-H305,K305-H305):INDEX(mapa2,J305+H305,K305+H305),0),3)&lt;&gt;"")),tblData[City],tblData[Population],0,0)) * 12,0),0)</f>
        <v>847</v>
      </c>
      <c r="F305" s="43"/>
      <c r="G305" s="52" t="s">
        <v>561</v>
      </c>
      <c r="H305" s="52">
        <v>2</v>
      </c>
      <c r="I305" s="55"/>
      <c r="J305" s="55" cm="1">
        <f t="array" ref="J305">_xlfn.TEXTBEFORE(_xlfn.CHOOSECOLS(_xlfn.TEXTSPLIT(G305,":"),1),",")+0</f>
        <v>5</v>
      </c>
      <c r="K305" s="55" cm="1">
        <f t="array" ref="K305">_xlfn.TEXTAFTER(_xlfn.CHOOSECOLS(_xlfn.TEXTSPLIT(G305,":"),1),",")+0</f>
        <v>48</v>
      </c>
      <c r="L305" s="34" t="str">
        <v/>
      </c>
      <c r="M305" s="34" t="str">
        <v/>
      </c>
      <c r="N305" s="34" t="str">
        <v/>
      </c>
      <c r="O305" s="34" t="str">
        <v/>
      </c>
      <c r="P305" s="34" t="str">
        <v/>
      </c>
      <c r="Q305" s="34" t="str">
        <v/>
      </c>
      <c r="R305" s="34" t="str">
        <v/>
      </c>
      <c r="S305" s="34" t="str">
        <v/>
      </c>
      <c r="T305" s="34" t="str">
        <v/>
      </c>
      <c r="U305" s="34" t="str">
        <v/>
      </c>
      <c r="V305" s="34" t="str">
        <v/>
      </c>
      <c r="W305" s="34" t="str">
        <v/>
      </c>
      <c r="X305" s="34" t="str">
        <v/>
      </c>
    </row>
    <row r="306" spans="2:24" ht="23.25" customHeight="1">
      <c r="B306" s="50">
        <f t="shared" si="3"/>
        <v>117</v>
      </c>
      <c r="C306" s="50">
        <v>7</v>
      </c>
      <c r="D306" s="51">
        <v>11</v>
      </c>
      <c r="E306" s="70" cm="1">
        <f t="array" ref="E306">ROUND(IFERROR(SUMPRODUCT(_xlfn.XLOOKUP(_xlfn._xlws.FILTER(_xlfn.TOCOL(IF(_xlfn.MAKEARRAY(ROWS(INDEX(mapa2,J306-H306,K306-H306):INDEX(mapa2,J306+H306,K306+H306)),COLUMNS(INDEX(mapa2,J306-H306,K306-H306):INDEX(mapa2,J306+H306,K306+H306)),_xlfn.LAMBDA(_xlpm.row,_xlpm.column,SQRT(POWER(H306+1-_xlpm.row,2)+POWER(H306+1-_xlpm.column,2))))&lt;=H306,INDEX(mapa2,J306-H306,K306-H306):INDEX(mapa2,J306+H306,K306+H306),0),3),(_xlfn.TOCOL(IF(_xlfn.MAKEARRAY(ROWS(INDEX(mapa2,J306-H306,K306-H306):INDEX(mapa2,J306+H306,K306+H306)),COLUMNS(INDEX(mapa2,J306-H306,K306-H306):INDEX(mapa2,J306+H306,K306+H306)),_xlfn.LAMBDA(_xlpm.row,_xlpm.column,SQRT(POWER(H306+1-_xlpm.row,2)+POWER(H306+1-_xlpm.column,2))))&lt;=H306,INDEX(mapa2,J306-H306,K306-H306):INDEX(mapa2,J306+H306,K306+H306),0),3)&lt;&gt;0)*(_xlfn.TOCOL(IF(_xlfn.MAKEARRAY(ROWS(INDEX(mapa2,J306-H306,K306-H306):INDEX(mapa2,J306+H306,K306+H306)),COLUMNS(INDEX(mapa2,J306-H306,K306-H306):INDEX(mapa2,J306+H306,K306+H306)),_xlfn.LAMBDA(_xlpm.row,_xlpm.column,SQRT(POWER(H306+1-_xlpm.row,2)+POWER(H306+1-_xlpm.column,2))))&lt;=H306,INDEX(mapa2,J306-H306,K306-H306):INDEX(mapa2,J306+H306,K306+H306),0),3)&lt;&gt;"")),tblData[City],tblData[Population],0,0),_xlfn.XLOOKUP(_xlfn._xlws.FILTER(_xlfn.TOCOL(IF(_xlfn.MAKEARRAY(ROWS(INDEX(mapa2,J306-H306,K306-H306):INDEX(mapa2,J306+H306,K306+H306)),COLUMNS(INDEX(mapa2,J306-H306,K306-H306):INDEX(mapa2,J306+H306,K306+H306)),_xlfn.LAMBDA(_xlpm.row,_xlpm.column,SQRT(POWER(H306+1-_xlpm.row,2)+POWER(H306+1-_xlpm.column,2))))&lt;=H306,INDEX(mapa2,J306-H306,K306-H306):INDEX(mapa2,J306+H306,K306+H306),0),3),(_xlfn.TOCOL(IF(_xlfn.MAKEARRAY(ROWS(INDEX(mapa2,J306-H306,K306-H306):INDEX(mapa2,J306+H306,K306+H306)),COLUMNS(INDEX(mapa2,J306-H306,K306-H306):INDEX(mapa2,J306+H306,K306+H306)),_xlfn.LAMBDA(_xlpm.row,_xlpm.column,SQRT(POWER(H306+1-_xlpm.row,2)+POWER(H306+1-_xlpm.column,2))))&lt;=H306,INDEX(mapa2,J306-H306,K306-H306):INDEX(mapa2,J306+H306,K306+H306),0),3)&lt;&gt;0)*(_xlfn.TOCOL(IF(_xlfn.MAKEARRAY(ROWS(INDEX(mapa2,J306-H306,K306-H306):INDEX(mapa2,J306+H306,K306+H306)),COLUMNS(INDEX(mapa2,J306-H306,K306-H306):INDEX(mapa2,J306+H306,K306+H306)),_xlfn.LAMBDA(_xlpm.row,_xlpm.column,SQRT(POWER(H306+1-_xlpm.row,2)+POWER(H306+1-_xlpm.column,2))))&lt;=H306,INDEX(mapa2,J306-H306,K306-H306):INDEX(mapa2,J306+H306,K306+H306),0),3)&lt;&gt;"")),tblData[City],tblData[Life Expectancy at Birth (Years)],0,0))/SUM(_xlfn.XLOOKUP(_xlfn._xlws.FILTER(_xlfn.TOCOL(IF(_xlfn.MAKEARRAY(ROWS(INDEX(mapa2,J306-H306,K306-H306):INDEX(mapa2,J306+H306,K306+H306)),COLUMNS(INDEX(mapa2,J306-H306,K306-H306):INDEX(mapa2,J306+H306,K306+H306)),_xlfn.LAMBDA(_xlpm.row,_xlpm.column,SQRT(POWER(H306+1-_xlpm.row,2)+POWER(H306+1-_xlpm.column,2))))&lt;=H306,INDEX(mapa2,J306-H306,K306-H306):INDEX(mapa2,J306+H306,K306+H306),0),3),(_xlfn.TOCOL(IF(_xlfn.MAKEARRAY(ROWS(INDEX(mapa2,J306-H306,K306-H306):INDEX(mapa2,J306+H306,K306+H306)),COLUMNS(INDEX(mapa2,J306-H306,K306-H306):INDEX(mapa2,J306+H306,K306+H306)),_xlfn.LAMBDA(_xlpm.row,_xlpm.column,SQRT(POWER(H306+1-_xlpm.row,2)+POWER(H306+1-_xlpm.column,2))))&lt;=H306,INDEX(mapa2,J306-H306,K306-H306):INDEX(mapa2,J306+H306,K306+H306),0),3)&lt;&gt;0)*(_xlfn.TOCOL(IF(_xlfn.MAKEARRAY(ROWS(INDEX(mapa2,J306-H306,K306-H306):INDEX(mapa2,J306+H306,K306+H306)),COLUMNS(INDEX(mapa2,J306-H306,K306-H306):INDEX(mapa2,J306+H306,K306+H306)),_xlfn.LAMBDA(_xlpm.row,_xlpm.column,SQRT(POWER(H306+1-_xlpm.row,2)+POWER(H306+1-_xlpm.column,2))))&lt;=H306,INDEX(mapa2,J306-H306,K306-H306):INDEX(mapa2,J306+H306,K306+H306),0),3)&lt;&gt;"")),tblData[City],tblData[Population],0,0)) * 12,0),0)</f>
        <v>812</v>
      </c>
      <c r="F306" s="43"/>
      <c r="G306" s="52" t="s">
        <v>562</v>
      </c>
      <c r="H306" s="52">
        <v>5</v>
      </c>
      <c r="I306" s="55"/>
      <c r="J306" s="55" cm="1">
        <f t="array" ref="J306">_xlfn.TEXTBEFORE(_xlfn.CHOOSECOLS(_xlfn.TEXTSPLIT(G306,":"),1),",")+0</f>
        <v>12</v>
      </c>
      <c r="K306" s="55" cm="1">
        <f t="array" ref="K306">_xlfn.TEXTAFTER(_xlfn.CHOOSECOLS(_xlfn.TEXTSPLIT(G306,":"),1),",")+0</f>
        <v>23</v>
      </c>
      <c r="L306" s="34" t="str">
        <v/>
      </c>
      <c r="M306" s="34" t="str">
        <v/>
      </c>
      <c r="N306" s="34" t="str">
        <v/>
      </c>
      <c r="O306" s="34" t="str">
        <v/>
      </c>
      <c r="P306" s="34" t="str">
        <v>New City</v>
      </c>
      <c r="Q306" s="34" t="str">
        <v/>
      </c>
      <c r="R306" s="34" t="str">
        <v/>
      </c>
      <c r="S306" s="34" t="str">
        <v/>
      </c>
      <c r="T306" s="34" t="str">
        <v/>
      </c>
      <c r="U306" s="34" t="str">
        <v/>
      </c>
      <c r="V306" s="34" t="str">
        <v/>
      </c>
      <c r="W306" s="34" t="str">
        <v/>
      </c>
      <c r="X306" s="34" t="str">
        <v/>
      </c>
    </row>
    <row r="307" spans="2:24" ht="23.25" customHeight="1">
      <c r="B307" s="50">
        <f t="shared" si="3"/>
        <v>118</v>
      </c>
      <c r="C307" s="50">
        <v>7</v>
      </c>
      <c r="D307" s="51">
        <v>11</v>
      </c>
      <c r="E307" s="70" cm="1">
        <f t="array" ref="E307">ROUND(IFERROR(SUMPRODUCT(_xlfn.XLOOKUP(_xlfn._xlws.FILTER(_xlfn.TOCOL(IF(_xlfn.MAKEARRAY(ROWS(INDEX(mapa2,J307-H307,K307-H307):INDEX(mapa2,J307+H307,K307+H307)),COLUMNS(INDEX(mapa2,J307-H307,K307-H307):INDEX(mapa2,J307+H307,K307+H307)),_xlfn.LAMBDA(_xlpm.row,_xlpm.column,SQRT(POWER(H307+1-_xlpm.row,2)+POWER(H307+1-_xlpm.column,2))))&lt;=H307,INDEX(mapa2,J307-H307,K307-H307):INDEX(mapa2,J307+H307,K307+H307),0),3),(_xlfn.TOCOL(IF(_xlfn.MAKEARRAY(ROWS(INDEX(mapa2,J307-H307,K307-H307):INDEX(mapa2,J307+H307,K307+H307)),COLUMNS(INDEX(mapa2,J307-H307,K307-H307):INDEX(mapa2,J307+H307,K307+H307)),_xlfn.LAMBDA(_xlpm.row,_xlpm.column,SQRT(POWER(H307+1-_xlpm.row,2)+POWER(H307+1-_xlpm.column,2))))&lt;=H307,INDEX(mapa2,J307-H307,K307-H307):INDEX(mapa2,J307+H307,K307+H307),0),3)&lt;&gt;0)*(_xlfn.TOCOL(IF(_xlfn.MAKEARRAY(ROWS(INDEX(mapa2,J307-H307,K307-H307):INDEX(mapa2,J307+H307,K307+H307)),COLUMNS(INDEX(mapa2,J307-H307,K307-H307):INDEX(mapa2,J307+H307,K307+H307)),_xlfn.LAMBDA(_xlpm.row,_xlpm.column,SQRT(POWER(H307+1-_xlpm.row,2)+POWER(H307+1-_xlpm.column,2))))&lt;=H307,INDEX(mapa2,J307-H307,K307-H307):INDEX(mapa2,J307+H307,K307+H307),0),3)&lt;&gt;"")),tblData[City],tblData[Population],0,0),_xlfn.XLOOKUP(_xlfn._xlws.FILTER(_xlfn.TOCOL(IF(_xlfn.MAKEARRAY(ROWS(INDEX(mapa2,J307-H307,K307-H307):INDEX(mapa2,J307+H307,K307+H307)),COLUMNS(INDEX(mapa2,J307-H307,K307-H307):INDEX(mapa2,J307+H307,K307+H307)),_xlfn.LAMBDA(_xlpm.row,_xlpm.column,SQRT(POWER(H307+1-_xlpm.row,2)+POWER(H307+1-_xlpm.column,2))))&lt;=H307,INDEX(mapa2,J307-H307,K307-H307):INDEX(mapa2,J307+H307,K307+H307),0),3),(_xlfn.TOCOL(IF(_xlfn.MAKEARRAY(ROWS(INDEX(mapa2,J307-H307,K307-H307):INDEX(mapa2,J307+H307,K307+H307)),COLUMNS(INDEX(mapa2,J307-H307,K307-H307):INDEX(mapa2,J307+H307,K307+H307)),_xlfn.LAMBDA(_xlpm.row,_xlpm.column,SQRT(POWER(H307+1-_xlpm.row,2)+POWER(H307+1-_xlpm.column,2))))&lt;=H307,INDEX(mapa2,J307-H307,K307-H307):INDEX(mapa2,J307+H307,K307+H307),0),3)&lt;&gt;0)*(_xlfn.TOCOL(IF(_xlfn.MAKEARRAY(ROWS(INDEX(mapa2,J307-H307,K307-H307):INDEX(mapa2,J307+H307,K307+H307)),COLUMNS(INDEX(mapa2,J307-H307,K307-H307):INDEX(mapa2,J307+H307,K307+H307)),_xlfn.LAMBDA(_xlpm.row,_xlpm.column,SQRT(POWER(H307+1-_xlpm.row,2)+POWER(H307+1-_xlpm.column,2))))&lt;=H307,INDEX(mapa2,J307-H307,K307-H307):INDEX(mapa2,J307+H307,K307+H307),0),3)&lt;&gt;"")),tblData[City],tblData[Life Expectancy at Birth (Years)],0,0))/SUM(_xlfn.XLOOKUP(_xlfn._xlws.FILTER(_xlfn.TOCOL(IF(_xlfn.MAKEARRAY(ROWS(INDEX(mapa2,J307-H307,K307-H307):INDEX(mapa2,J307+H307,K307+H307)),COLUMNS(INDEX(mapa2,J307-H307,K307-H307):INDEX(mapa2,J307+H307,K307+H307)),_xlfn.LAMBDA(_xlpm.row,_xlpm.column,SQRT(POWER(H307+1-_xlpm.row,2)+POWER(H307+1-_xlpm.column,2))))&lt;=H307,INDEX(mapa2,J307-H307,K307-H307):INDEX(mapa2,J307+H307,K307+H307),0),3),(_xlfn.TOCOL(IF(_xlfn.MAKEARRAY(ROWS(INDEX(mapa2,J307-H307,K307-H307):INDEX(mapa2,J307+H307,K307+H307)),COLUMNS(INDEX(mapa2,J307-H307,K307-H307):INDEX(mapa2,J307+H307,K307+H307)),_xlfn.LAMBDA(_xlpm.row,_xlpm.column,SQRT(POWER(H307+1-_xlpm.row,2)+POWER(H307+1-_xlpm.column,2))))&lt;=H307,INDEX(mapa2,J307-H307,K307-H307):INDEX(mapa2,J307+H307,K307+H307),0),3)&lt;&gt;0)*(_xlfn.TOCOL(IF(_xlfn.MAKEARRAY(ROWS(INDEX(mapa2,J307-H307,K307-H307):INDEX(mapa2,J307+H307,K307+H307)),COLUMNS(INDEX(mapa2,J307-H307,K307-H307):INDEX(mapa2,J307+H307,K307+H307)),_xlfn.LAMBDA(_xlpm.row,_xlpm.column,SQRT(POWER(H307+1-_xlpm.row,2)+POWER(H307+1-_xlpm.column,2))))&lt;=H307,INDEX(mapa2,J307-H307,K307-H307):INDEX(mapa2,J307+H307,K307+H307),0),3)&lt;&gt;"")),tblData[City],tblData[Population],0,0)) * 12,0),0)</f>
        <v>867</v>
      </c>
      <c r="F307" s="43"/>
      <c r="G307" s="52" t="s">
        <v>563</v>
      </c>
      <c r="H307" s="52">
        <v>10</v>
      </c>
      <c r="I307" s="55"/>
      <c r="J307" s="55" cm="1">
        <f t="array" ref="J307">_xlfn.TEXTBEFORE(_xlfn.CHOOSECOLS(_xlfn.TEXTSPLIT(G307,":"),1),",")+0</f>
        <v>31</v>
      </c>
      <c r="K307" s="55" cm="1">
        <f t="array" ref="K307">_xlfn.TEXTAFTER(_xlfn.CHOOSECOLS(_xlfn.TEXTSPLIT(G307,":"),1),",")+0</f>
        <v>34</v>
      </c>
      <c r="L307" s="34" t="str">
        <v/>
      </c>
      <c r="M307" s="34" t="str">
        <v/>
      </c>
      <c r="N307" s="34" t="str">
        <v/>
      </c>
      <c r="O307" s="34" t="str">
        <v/>
      </c>
      <c r="P307" s="34" t="str">
        <v/>
      </c>
      <c r="Q307" s="34" t="str">
        <v/>
      </c>
      <c r="R307" s="34" t="str">
        <v/>
      </c>
      <c r="S307" s="34" t="str">
        <v/>
      </c>
      <c r="T307" s="34" t="str">
        <v/>
      </c>
      <c r="U307" s="34" t="str">
        <v/>
      </c>
      <c r="V307" s="34" t="str">
        <v/>
      </c>
      <c r="W307" s="34" t="str">
        <v/>
      </c>
      <c r="X307" s="34" t="str">
        <v/>
      </c>
    </row>
    <row r="308" spans="2:24" ht="23.25" customHeight="1">
      <c r="B308" s="50">
        <f t="shared" si="3"/>
        <v>119</v>
      </c>
      <c r="C308" s="50">
        <v>7</v>
      </c>
      <c r="D308" s="51">
        <v>11</v>
      </c>
      <c r="E308" s="70" cm="1">
        <f t="array" ref="E308">ROUND(IFERROR(SUMPRODUCT(_xlfn.XLOOKUP(_xlfn._xlws.FILTER(_xlfn.TOCOL(IF(_xlfn.MAKEARRAY(ROWS(INDEX(mapa2,J308-H308,K308-H308):INDEX(mapa2,J308+H308,K308+H308)),COLUMNS(INDEX(mapa2,J308-H308,K308-H308):INDEX(mapa2,J308+H308,K308+H308)),_xlfn.LAMBDA(_xlpm.row,_xlpm.column,SQRT(POWER(H308+1-_xlpm.row,2)+POWER(H308+1-_xlpm.column,2))))&lt;=H308,INDEX(mapa2,J308-H308,K308-H308):INDEX(mapa2,J308+H308,K308+H308),0),3),(_xlfn.TOCOL(IF(_xlfn.MAKEARRAY(ROWS(INDEX(mapa2,J308-H308,K308-H308):INDEX(mapa2,J308+H308,K308+H308)),COLUMNS(INDEX(mapa2,J308-H308,K308-H308):INDEX(mapa2,J308+H308,K308+H308)),_xlfn.LAMBDA(_xlpm.row,_xlpm.column,SQRT(POWER(H308+1-_xlpm.row,2)+POWER(H308+1-_xlpm.column,2))))&lt;=H308,INDEX(mapa2,J308-H308,K308-H308):INDEX(mapa2,J308+H308,K308+H308),0),3)&lt;&gt;0)*(_xlfn.TOCOL(IF(_xlfn.MAKEARRAY(ROWS(INDEX(mapa2,J308-H308,K308-H308):INDEX(mapa2,J308+H308,K308+H308)),COLUMNS(INDEX(mapa2,J308-H308,K308-H308):INDEX(mapa2,J308+H308,K308+H308)),_xlfn.LAMBDA(_xlpm.row,_xlpm.column,SQRT(POWER(H308+1-_xlpm.row,2)+POWER(H308+1-_xlpm.column,2))))&lt;=H308,INDEX(mapa2,J308-H308,K308-H308):INDEX(mapa2,J308+H308,K308+H308),0),3)&lt;&gt;"")),tblData[City],tblData[Population],0,0),_xlfn.XLOOKUP(_xlfn._xlws.FILTER(_xlfn.TOCOL(IF(_xlfn.MAKEARRAY(ROWS(INDEX(mapa2,J308-H308,K308-H308):INDEX(mapa2,J308+H308,K308+H308)),COLUMNS(INDEX(mapa2,J308-H308,K308-H308):INDEX(mapa2,J308+H308,K308+H308)),_xlfn.LAMBDA(_xlpm.row,_xlpm.column,SQRT(POWER(H308+1-_xlpm.row,2)+POWER(H308+1-_xlpm.column,2))))&lt;=H308,INDEX(mapa2,J308-H308,K308-H308):INDEX(mapa2,J308+H308,K308+H308),0),3),(_xlfn.TOCOL(IF(_xlfn.MAKEARRAY(ROWS(INDEX(mapa2,J308-H308,K308-H308):INDEX(mapa2,J308+H308,K308+H308)),COLUMNS(INDEX(mapa2,J308-H308,K308-H308):INDEX(mapa2,J308+H308,K308+H308)),_xlfn.LAMBDA(_xlpm.row,_xlpm.column,SQRT(POWER(H308+1-_xlpm.row,2)+POWER(H308+1-_xlpm.column,2))))&lt;=H308,INDEX(mapa2,J308-H308,K308-H308):INDEX(mapa2,J308+H308,K308+H308),0),3)&lt;&gt;0)*(_xlfn.TOCOL(IF(_xlfn.MAKEARRAY(ROWS(INDEX(mapa2,J308-H308,K308-H308):INDEX(mapa2,J308+H308,K308+H308)),COLUMNS(INDEX(mapa2,J308-H308,K308-H308):INDEX(mapa2,J308+H308,K308+H308)),_xlfn.LAMBDA(_xlpm.row,_xlpm.column,SQRT(POWER(H308+1-_xlpm.row,2)+POWER(H308+1-_xlpm.column,2))))&lt;=H308,INDEX(mapa2,J308-H308,K308-H308):INDEX(mapa2,J308+H308,K308+H308),0),3)&lt;&gt;"")),tblData[City],tblData[Life Expectancy at Birth (Years)],0,0))/SUM(_xlfn.XLOOKUP(_xlfn._xlws.FILTER(_xlfn.TOCOL(IF(_xlfn.MAKEARRAY(ROWS(INDEX(mapa2,J308-H308,K308-H308):INDEX(mapa2,J308+H308,K308+H308)),COLUMNS(INDEX(mapa2,J308-H308,K308-H308):INDEX(mapa2,J308+H308,K308+H308)),_xlfn.LAMBDA(_xlpm.row,_xlpm.column,SQRT(POWER(H308+1-_xlpm.row,2)+POWER(H308+1-_xlpm.column,2))))&lt;=H308,INDEX(mapa2,J308-H308,K308-H308):INDEX(mapa2,J308+H308,K308+H308),0),3),(_xlfn.TOCOL(IF(_xlfn.MAKEARRAY(ROWS(INDEX(mapa2,J308-H308,K308-H308):INDEX(mapa2,J308+H308,K308+H308)),COLUMNS(INDEX(mapa2,J308-H308,K308-H308):INDEX(mapa2,J308+H308,K308+H308)),_xlfn.LAMBDA(_xlpm.row,_xlpm.column,SQRT(POWER(H308+1-_xlpm.row,2)+POWER(H308+1-_xlpm.column,2))))&lt;=H308,INDEX(mapa2,J308-H308,K308-H308):INDEX(mapa2,J308+H308,K308+H308),0),3)&lt;&gt;0)*(_xlfn.TOCOL(IF(_xlfn.MAKEARRAY(ROWS(INDEX(mapa2,J308-H308,K308-H308):INDEX(mapa2,J308+H308,K308+H308)),COLUMNS(INDEX(mapa2,J308-H308,K308-H308):INDEX(mapa2,J308+H308,K308+H308)),_xlfn.LAMBDA(_xlpm.row,_xlpm.column,SQRT(POWER(H308+1-_xlpm.row,2)+POWER(H308+1-_xlpm.column,2))))&lt;=H308,INDEX(mapa2,J308-H308,K308-H308):INDEX(mapa2,J308+H308,K308+H308),0),3)&lt;&gt;"")),tblData[City],tblData[Population],0,0)) * 12,0),0)</f>
        <v>913</v>
      </c>
      <c r="F308" s="43"/>
      <c r="G308" s="52" t="s">
        <v>574</v>
      </c>
      <c r="H308" s="52">
        <v>2</v>
      </c>
      <c r="I308" s="55"/>
      <c r="J308" s="55" cm="1">
        <f t="array" ref="J308">_xlfn.TEXTBEFORE(_xlfn.CHOOSECOLS(_xlfn.TEXTSPLIT(G308,":"),1),",")+0</f>
        <v>35</v>
      </c>
      <c r="K308" s="55" cm="1">
        <f t="array" ref="K308">_xlfn.TEXTAFTER(_xlfn.CHOOSECOLS(_xlfn.TEXTSPLIT(G308,":"),1),",")+0</f>
        <v>25</v>
      </c>
      <c r="L308" s="34" t="str">
        <v/>
      </c>
      <c r="M308" s="34" t="str">
        <v/>
      </c>
      <c r="N308" s="34" t="str">
        <v/>
      </c>
      <c r="O308" s="34" t="str">
        <v/>
      </c>
      <c r="P308" s="34" t="str">
        <v/>
      </c>
      <c r="Q308" s="34" t="str">
        <v>Coalton</v>
      </c>
      <c r="R308" s="34" t="str">
        <v/>
      </c>
      <c r="S308" s="34" t="str">
        <v/>
      </c>
      <c r="T308" s="34" t="str">
        <v/>
      </c>
      <c r="U308" s="34" t="str">
        <v/>
      </c>
      <c r="V308" s="34" t="str">
        <v/>
      </c>
      <c r="W308" s="34" t="str">
        <v/>
      </c>
      <c r="X308" s="34" t="str">
        <v/>
      </c>
    </row>
    <row r="309" spans="2:24" ht="23.25" customHeight="1">
      <c r="B309" s="50">
        <f t="shared" si="3"/>
        <v>120</v>
      </c>
      <c r="C309" s="50">
        <v>7</v>
      </c>
      <c r="D309" s="51">
        <v>11</v>
      </c>
      <c r="E309" s="70" cm="1">
        <f t="array" ref="E309">ROUND(IFERROR(SUMPRODUCT(_xlfn.XLOOKUP(_xlfn._xlws.FILTER(_xlfn.TOCOL(IF(_xlfn.MAKEARRAY(ROWS(INDEX(mapa2,J309-H309,K309-H309):INDEX(mapa2,J309+H309,K309+H309)),COLUMNS(INDEX(mapa2,J309-H309,K309-H309):INDEX(mapa2,J309+H309,K309+H309)),_xlfn.LAMBDA(_xlpm.row,_xlpm.column,SQRT(POWER(H309+1-_xlpm.row,2)+POWER(H309+1-_xlpm.column,2))))&lt;=H309,INDEX(mapa2,J309-H309,K309-H309):INDEX(mapa2,J309+H309,K309+H309),0),3),(_xlfn.TOCOL(IF(_xlfn.MAKEARRAY(ROWS(INDEX(mapa2,J309-H309,K309-H309):INDEX(mapa2,J309+H309,K309+H309)),COLUMNS(INDEX(mapa2,J309-H309,K309-H309):INDEX(mapa2,J309+H309,K309+H309)),_xlfn.LAMBDA(_xlpm.row,_xlpm.column,SQRT(POWER(H309+1-_xlpm.row,2)+POWER(H309+1-_xlpm.column,2))))&lt;=H309,INDEX(mapa2,J309-H309,K309-H309):INDEX(mapa2,J309+H309,K309+H309),0),3)&lt;&gt;0)*(_xlfn.TOCOL(IF(_xlfn.MAKEARRAY(ROWS(INDEX(mapa2,J309-H309,K309-H309):INDEX(mapa2,J309+H309,K309+H309)),COLUMNS(INDEX(mapa2,J309-H309,K309-H309):INDEX(mapa2,J309+H309,K309+H309)),_xlfn.LAMBDA(_xlpm.row,_xlpm.column,SQRT(POWER(H309+1-_xlpm.row,2)+POWER(H309+1-_xlpm.column,2))))&lt;=H309,INDEX(mapa2,J309-H309,K309-H309):INDEX(mapa2,J309+H309,K309+H309),0),3)&lt;&gt;"")),tblData[City],tblData[Population],0,0),_xlfn.XLOOKUP(_xlfn._xlws.FILTER(_xlfn.TOCOL(IF(_xlfn.MAKEARRAY(ROWS(INDEX(mapa2,J309-H309,K309-H309):INDEX(mapa2,J309+H309,K309+H309)),COLUMNS(INDEX(mapa2,J309-H309,K309-H309):INDEX(mapa2,J309+H309,K309+H309)),_xlfn.LAMBDA(_xlpm.row,_xlpm.column,SQRT(POWER(H309+1-_xlpm.row,2)+POWER(H309+1-_xlpm.column,2))))&lt;=H309,INDEX(mapa2,J309-H309,K309-H309):INDEX(mapa2,J309+H309,K309+H309),0),3),(_xlfn.TOCOL(IF(_xlfn.MAKEARRAY(ROWS(INDEX(mapa2,J309-H309,K309-H309):INDEX(mapa2,J309+H309,K309+H309)),COLUMNS(INDEX(mapa2,J309-H309,K309-H309):INDEX(mapa2,J309+H309,K309+H309)),_xlfn.LAMBDA(_xlpm.row,_xlpm.column,SQRT(POWER(H309+1-_xlpm.row,2)+POWER(H309+1-_xlpm.column,2))))&lt;=H309,INDEX(mapa2,J309-H309,K309-H309):INDEX(mapa2,J309+H309,K309+H309),0),3)&lt;&gt;0)*(_xlfn.TOCOL(IF(_xlfn.MAKEARRAY(ROWS(INDEX(mapa2,J309-H309,K309-H309):INDEX(mapa2,J309+H309,K309+H309)),COLUMNS(INDEX(mapa2,J309-H309,K309-H309):INDEX(mapa2,J309+H309,K309+H309)),_xlfn.LAMBDA(_xlpm.row,_xlpm.column,SQRT(POWER(H309+1-_xlpm.row,2)+POWER(H309+1-_xlpm.column,2))))&lt;=H309,INDEX(mapa2,J309-H309,K309-H309):INDEX(mapa2,J309+H309,K309+H309),0),3)&lt;&gt;"")),tblData[City],tblData[Life Expectancy at Birth (Years)],0,0))/SUM(_xlfn.XLOOKUP(_xlfn._xlws.FILTER(_xlfn.TOCOL(IF(_xlfn.MAKEARRAY(ROWS(INDEX(mapa2,J309-H309,K309-H309):INDEX(mapa2,J309+H309,K309+H309)),COLUMNS(INDEX(mapa2,J309-H309,K309-H309):INDEX(mapa2,J309+H309,K309+H309)),_xlfn.LAMBDA(_xlpm.row,_xlpm.column,SQRT(POWER(H309+1-_xlpm.row,2)+POWER(H309+1-_xlpm.column,2))))&lt;=H309,INDEX(mapa2,J309-H309,K309-H309):INDEX(mapa2,J309+H309,K309+H309),0),3),(_xlfn.TOCOL(IF(_xlfn.MAKEARRAY(ROWS(INDEX(mapa2,J309-H309,K309-H309):INDEX(mapa2,J309+H309,K309+H309)),COLUMNS(INDEX(mapa2,J309-H309,K309-H309):INDEX(mapa2,J309+H309,K309+H309)),_xlfn.LAMBDA(_xlpm.row,_xlpm.column,SQRT(POWER(H309+1-_xlpm.row,2)+POWER(H309+1-_xlpm.column,2))))&lt;=H309,INDEX(mapa2,J309-H309,K309-H309):INDEX(mapa2,J309+H309,K309+H309),0),3)&lt;&gt;0)*(_xlfn.TOCOL(IF(_xlfn.MAKEARRAY(ROWS(INDEX(mapa2,J309-H309,K309-H309):INDEX(mapa2,J309+H309,K309+H309)),COLUMNS(INDEX(mapa2,J309-H309,K309-H309):INDEX(mapa2,J309+H309,K309+H309)),_xlfn.LAMBDA(_xlpm.row,_xlpm.column,SQRT(POWER(H309+1-_xlpm.row,2)+POWER(H309+1-_xlpm.column,2))))&lt;=H309,INDEX(mapa2,J309-H309,K309-H309):INDEX(mapa2,J309+H309,K309+H309),0),3)&lt;&gt;"")),tblData[City],tblData[Population],0,0)) * 12,0),0)</f>
        <v>820</v>
      </c>
      <c r="F309" s="43"/>
      <c r="G309" s="52" t="s">
        <v>564</v>
      </c>
      <c r="H309" s="52">
        <v>4</v>
      </c>
      <c r="I309" s="55"/>
      <c r="J309" s="55" cm="1">
        <f t="array" ref="J309">_xlfn.TEXTBEFORE(_xlfn.CHOOSECOLS(_xlfn.TEXTSPLIT(G309,":"),1),",")+0</f>
        <v>17</v>
      </c>
      <c r="K309" s="55" cm="1">
        <f t="array" ref="K309">_xlfn.TEXTAFTER(_xlfn.CHOOSECOLS(_xlfn.TEXTSPLIT(G309,":"),1),",")+0</f>
        <v>21</v>
      </c>
      <c r="L309" s="34" t="str">
        <v/>
      </c>
      <c r="M309" s="34" t="str">
        <v/>
      </c>
      <c r="N309" s="34" t="str">
        <v/>
      </c>
      <c r="O309" s="34" t="str">
        <v/>
      </c>
      <c r="P309" s="34" t="str">
        <v/>
      </c>
      <c r="Q309" s="34" t="str">
        <v/>
      </c>
      <c r="R309" s="34" t="str">
        <v/>
      </c>
      <c r="S309" s="34" t="str">
        <v>Newlawn</v>
      </c>
      <c r="T309" s="34" t="str">
        <v/>
      </c>
      <c r="U309" s="34" t="str">
        <v/>
      </c>
      <c r="V309" s="34" t="str">
        <v/>
      </c>
      <c r="W309" s="34" t="str">
        <v/>
      </c>
      <c r="X309" s="34" t="str">
        <v/>
      </c>
    </row>
    <row r="310" spans="2:24" ht="23.25" customHeight="1">
      <c r="B310" s="50">
        <f t="shared" si="3"/>
        <v>121</v>
      </c>
      <c r="C310" s="50">
        <v>7</v>
      </c>
      <c r="D310" s="51">
        <v>11</v>
      </c>
      <c r="E310" s="70" cm="1">
        <f t="array" ref="E310">ROUND(IFERROR(SUMPRODUCT(_xlfn.XLOOKUP(_xlfn._xlws.FILTER(_xlfn.TOCOL(IF(_xlfn.MAKEARRAY(ROWS(INDEX(mapa2,J310-H310,K310-H310):INDEX(mapa2,J310+H310,K310+H310)),COLUMNS(INDEX(mapa2,J310-H310,K310-H310):INDEX(mapa2,J310+H310,K310+H310)),_xlfn.LAMBDA(_xlpm.row,_xlpm.column,SQRT(POWER(H310+1-_xlpm.row,2)+POWER(H310+1-_xlpm.column,2))))&lt;=H310,INDEX(mapa2,J310-H310,K310-H310):INDEX(mapa2,J310+H310,K310+H310),0),3),(_xlfn.TOCOL(IF(_xlfn.MAKEARRAY(ROWS(INDEX(mapa2,J310-H310,K310-H310):INDEX(mapa2,J310+H310,K310+H310)),COLUMNS(INDEX(mapa2,J310-H310,K310-H310):INDEX(mapa2,J310+H310,K310+H310)),_xlfn.LAMBDA(_xlpm.row,_xlpm.column,SQRT(POWER(H310+1-_xlpm.row,2)+POWER(H310+1-_xlpm.column,2))))&lt;=H310,INDEX(mapa2,J310-H310,K310-H310):INDEX(mapa2,J310+H310,K310+H310),0),3)&lt;&gt;0)*(_xlfn.TOCOL(IF(_xlfn.MAKEARRAY(ROWS(INDEX(mapa2,J310-H310,K310-H310):INDEX(mapa2,J310+H310,K310+H310)),COLUMNS(INDEX(mapa2,J310-H310,K310-H310):INDEX(mapa2,J310+H310,K310+H310)),_xlfn.LAMBDA(_xlpm.row,_xlpm.column,SQRT(POWER(H310+1-_xlpm.row,2)+POWER(H310+1-_xlpm.column,2))))&lt;=H310,INDEX(mapa2,J310-H310,K310-H310):INDEX(mapa2,J310+H310,K310+H310),0),3)&lt;&gt;"")),tblData[City],tblData[Population],0,0),_xlfn.XLOOKUP(_xlfn._xlws.FILTER(_xlfn.TOCOL(IF(_xlfn.MAKEARRAY(ROWS(INDEX(mapa2,J310-H310,K310-H310):INDEX(mapa2,J310+H310,K310+H310)),COLUMNS(INDEX(mapa2,J310-H310,K310-H310):INDEX(mapa2,J310+H310,K310+H310)),_xlfn.LAMBDA(_xlpm.row,_xlpm.column,SQRT(POWER(H310+1-_xlpm.row,2)+POWER(H310+1-_xlpm.column,2))))&lt;=H310,INDEX(mapa2,J310-H310,K310-H310):INDEX(mapa2,J310+H310,K310+H310),0),3),(_xlfn.TOCOL(IF(_xlfn.MAKEARRAY(ROWS(INDEX(mapa2,J310-H310,K310-H310):INDEX(mapa2,J310+H310,K310+H310)),COLUMNS(INDEX(mapa2,J310-H310,K310-H310):INDEX(mapa2,J310+H310,K310+H310)),_xlfn.LAMBDA(_xlpm.row,_xlpm.column,SQRT(POWER(H310+1-_xlpm.row,2)+POWER(H310+1-_xlpm.column,2))))&lt;=H310,INDEX(mapa2,J310-H310,K310-H310):INDEX(mapa2,J310+H310,K310+H310),0),3)&lt;&gt;0)*(_xlfn.TOCOL(IF(_xlfn.MAKEARRAY(ROWS(INDEX(mapa2,J310-H310,K310-H310):INDEX(mapa2,J310+H310,K310+H310)),COLUMNS(INDEX(mapa2,J310-H310,K310-H310):INDEX(mapa2,J310+H310,K310+H310)),_xlfn.LAMBDA(_xlpm.row,_xlpm.column,SQRT(POWER(H310+1-_xlpm.row,2)+POWER(H310+1-_xlpm.column,2))))&lt;=H310,INDEX(mapa2,J310-H310,K310-H310):INDEX(mapa2,J310+H310,K310+H310),0),3)&lt;&gt;"")),tblData[City],tblData[Life Expectancy at Birth (Years)],0,0))/SUM(_xlfn.XLOOKUP(_xlfn._xlws.FILTER(_xlfn.TOCOL(IF(_xlfn.MAKEARRAY(ROWS(INDEX(mapa2,J310-H310,K310-H310):INDEX(mapa2,J310+H310,K310+H310)),COLUMNS(INDEX(mapa2,J310-H310,K310-H310):INDEX(mapa2,J310+H310,K310+H310)),_xlfn.LAMBDA(_xlpm.row,_xlpm.column,SQRT(POWER(H310+1-_xlpm.row,2)+POWER(H310+1-_xlpm.column,2))))&lt;=H310,INDEX(mapa2,J310-H310,K310-H310):INDEX(mapa2,J310+H310,K310+H310),0),3),(_xlfn.TOCOL(IF(_xlfn.MAKEARRAY(ROWS(INDEX(mapa2,J310-H310,K310-H310):INDEX(mapa2,J310+H310,K310+H310)),COLUMNS(INDEX(mapa2,J310-H310,K310-H310):INDEX(mapa2,J310+H310,K310+H310)),_xlfn.LAMBDA(_xlpm.row,_xlpm.column,SQRT(POWER(H310+1-_xlpm.row,2)+POWER(H310+1-_xlpm.column,2))))&lt;=H310,INDEX(mapa2,J310-H310,K310-H310):INDEX(mapa2,J310+H310,K310+H310),0),3)&lt;&gt;0)*(_xlfn.TOCOL(IF(_xlfn.MAKEARRAY(ROWS(INDEX(mapa2,J310-H310,K310-H310):INDEX(mapa2,J310+H310,K310+H310)),COLUMNS(INDEX(mapa2,J310-H310,K310-H310):INDEX(mapa2,J310+H310,K310+H310)),_xlfn.LAMBDA(_xlpm.row,_xlpm.column,SQRT(POWER(H310+1-_xlpm.row,2)+POWER(H310+1-_xlpm.column,2))))&lt;=H310,INDEX(mapa2,J310-H310,K310-H310):INDEX(mapa2,J310+H310,K310+H310),0),3)&lt;&gt;"")),tblData[City],tblData[Population],0,0)) * 12,0),0)</f>
        <v>836</v>
      </c>
      <c r="F310" s="43"/>
      <c r="G310" s="52" t="s">
        <v>565</v>
      </c>
      <c r="H310" s="52">
        <v>7</v>
      </c>
      <c r="I310" s="55"/>
      <c r="J310" s="55" cm="1">
        <f t="array" ref="J310">_xlfn.TEXTBEFORE(_xlfn.CHOOSECOLS(_xlfn.TEXTSPLIT(G310,":"),1),",")+0</f>
        <v>11</v>
      </c>
      <c r="K310" s="55" cm="1">
        <f t="array" ref="K310">_xlfn.TEXTAFTER(_xlfn.CHOOSECOLS(_xlfn.TEXTSPLIT(G310,":"),1),",")+0</f>
        <v>18</v>
      </c>
      <c r="L310" s="34" t="str">
        <v/>
      </c>
      <c r="M310" s="34" t="str">
        <v/>
      </c>
      <c r="N310" s="34" t="str">
        <v/>
      </c>
      <c r="O310" s="34" t="str">
        <v/>
      </c>
      <c r="P310" s="34" t="str">
        <v/>
      </c>
      <c r="Q310" s="34" t="str">
        <v/>
      </c>
      <c r="R310" s="34" t="str">
        <v>Woodwood</v>
      </c>
      <c r="S310" s="34" t="str">
        <v/>
      </c>
      <c r="T310" s="34" t="str">
        <v/>
      </c>
      <c r="U310" s="34" t="str">
        <v/>
      </c>
      <c r="V310" s="34" t="str">
        <v/>
      </c>
      <c r="W310" s="34" t="str">
        <v/>
      </c>
      <c r="X310" s="34" t="str">
        <v/>
      </c>
    </row>
    <row r="311" spans="2:24" ht="23.25" customHeight="1">
      <c r="B311" s="50">
        <f t="shared" si="3"/>
        <v>122</v>
      </c>
      <c r="C311" s="50">
        <v>7</v>
      </c>
      <c r="D311" s="51">
        <v>11</v>
      </c>
      <c r="E311" s="70" cm="1">
        <f t="array" ref="E311">ROUND(IFERROR(SUMPRODUCT(_xlfn.XLOOKUP(_xlfn._xlws.FILTER(_xlfn.TOCOL(IF(_xlfn.MAKEARRAY(ROWS(INDEX(mapa2,J311-H311,K311-H311):INDEX(mapa2,J311+H311,K311+H311)),COLUMNS(INDEX(mapa2,J311-H311,K311-H311):INDEX(mapa2,J311+H311,K311+H311)),_xlfn.LAMBDA(_xlpm.row,_xlpm.column,SQRT(POWER(H311+1-_xlpm.row,2)+POWER(H311+1-_xlpm.column,2))))&lt;=H311,INDEX(mapa2,J311-H311,K311-H311):INDEX(mapa2,J311+H311,K311+H311),0),3),(_xlfn.TOCOL(IF(_xlfn.MAKEARRAY(ROWS(INDEX(mapa2,J311-H311,K311-H311):INDEX(mapa2,J311+H311,K311+H311)),COLUMNS(INDEX(mapa2,J311-H311,K311-H311):INDEX(mapa2,J311+H311,K311+H311)),_xlfn.LAMBDA(_xlpm.row,_xlpm.column,SQRT(POWER(H311+1-_xlpm.row,2)+POWER(H311+1-_xlpm.column,2))))&lt;=H311,INDEX(mapa2,J311-H311,K311-H311):INDEX(mapa2,J311+H311,K311+H311),0),3)&lt;&gt;0)*(_xlfn.TOCOL(IF(_xlfn.MAKEARRAY(ROWS(INDEX(mapa2,J311-H311,K311-H311):INDEX(mapa2,J311+H311,K311+H311)),COLUMNS(INDEX(mapa2,J311-H311,K311-H311):INDEX(mapa2,J311+H311,K311+H311)),_xlfn.LAMBDA(_xlpm.row,_xlpm.column,SQRT(POWER(H311+1-_xlpm.row,2)+POWER(H311+1-_xlpm.column,2))))&lt;=H311,INDEX(mapa2,J311-H311,K311-H311):INDEX(mapa2,J311+H311,K311+H311),0),3)&lt;&gt;"")),tblData[City],tblData[Population],0,0),_xlfn.XLOOKUP(_xlfn._xlws.FILTER(_xlfn.TOCOL(IF(_xlfn.MAKEARRAY(ROWS(INDEX(mapa2,J311-H311,K311-H311):INDEX(mapa2,J311+H311,K311+H311)),COLUMNS(INDEX(mapa2,J311-H311,K311-H311):INDEX(mapa2,J311+H311,K311+H311)),_xlfn.LAMBDA(_xlpm.row,_xlpm.column,SQRT(POWER(H311+1-_xlpm.row,2)+POWER(H311+1-_xlpm.column,2))))&lt;=H311,INDEX(mapa2,J311-H311,K311-H311):INDEX(mapa2,J311+H311,K311+H311),0),3),(_xlfn.TOCOL(IF(_xlfn.MAKEARRAY(ROWS(INDEX(mapa2,J311-H311,K311-H311):INDEX(mapa2,J311+H311,K311+H311)),COLUMNS(INDEX(mapa2,J311-H311,K311-H311):INDEX(mapa2,J311+H311,K311+H311)),_xlfn.LAMBDA(_xlpm.row,_xlpm.column,SQRT(POWER(H311+1-_xlpm.row,2)+POWER(H311+1-_xlpm.column,2))))&lt;=H311,INDEX(mapa2,J311-H311,K311-H311):INDEX(mapa2,J311+H311,K311+H311),0),3)&lt;&gt;0)*(_xlfn.TOCOL(IF(_xlfn.MAKEARRAY(ROWS(INDEX(mapa2,J311-H311,K311-H311):INDEX(mapa2,J311+H311,K311+H311)),COLUMNS(INDEX(mapa2,J311-H311,K311-H311):INDEX(mapa2,J311+H311,K311+H311)),_xlfn.LAMBDA(_xlpm.row,_xlpm.column,SQRT(POWER(H311+1-_xlpm.row,2)+POWER(H311+1-_xlpm.column,2))))&lt;=H311,INDEX(mapa2,J311-H311,K311-H311):INDEX(mapa2,J311+H311,K311+H311),0),3)&lt;&gt;"")),tblData[City],tblData[Life Expectancy at Birth (Years)],0,0))/SUM(_xlfn.XLOOKUP(_xlfn._xlws.FILTER(_xlfn.TOCOL(IF(_xlfn.MAKEARRAY(ROWS(INDEX(mapa2,J311-H311,K311-H311):INDEX(mapa2,J311+H311,K311+H311)),COLUMNS(INDEX(mapa2,J311-H311,K311-H311):INDEX(mapa2,J311+H311,K311+H311)),_xlfn.LAMBDA(_xlpm.row,_xlpm.column,SQRT(POWER(H311+1-_xlpm.row,2)+POWER(H311+1-_xlpm.column,2))))&lt;=H311,INDEX(mapa2,J311-H311,K311-H311):INDEX(mapa2,J311+H311,K311+H311),0),3),(_xlfn.TOCOL(IF(_xlfn.MAKEARRAY(ROWS(INDEX(mapa2,J311-H311,K311-H311):INDEX(mapa2,J311+H311,K311+H311)),COLUMNS(INDEX(mapa2,J311-H311,K311-H311):INDEX(mapa2,J311+H311,K311+H311)),_xlfn.LAMBDA(_xlpm.row,_xlpm.column,SQRT(POWER(H311+1-_xlpm.row,2)+POWER(H311+1-_xlpm.column,2))))&lt;=H311,INDEX(mapa2,J311-H311,K311-H311):INDEX(mapa2,J311+H311,K311+H311),0),3)&lt;&gt;0)*(_xlfn.TOCOL(IF(_xlfn.MAKEARRAY(ROWS(INDEX(mapa2,J311-H311,K311-H311):INDEX(mapa2,J311+H311,K311+H311)),COLUMNS(INDEX(mapa2,J311-H311,K311-H311):INDEX(mapa2,J311+H311,K311+H311)),_xlfn.LAMBDA(_xlpm.row,_xlpm.column,SQRT(POWER(H311+1-_xlpm.row,2)+POWER(H311+1-_xlpm.column,2))))&lt;=H311,INDEX(mapa2,J311-H311,K311-H311):INDEX(mapa2,J311+H311,K311+H311),0),3)&lt;&gt;"")),tblData[City],tblData[Population],0,0)) * 12,0),0)</f>
        <v>900</v>
      </c>
      <c r="F311" s="43"/>
      <c r="G311" s="52" t="s">
        <v>575</v>
      </c>
      <c r="H311" s="52">
        <v>8</v>
      </c>
      <c r="I311" s="55"/>
      <c r="J311" s="55" cm="1">
        <f t="array" ref="J311">_xlfn.TEXTBEFORE(_xlfn.CHOOSECOLS(_xlfn.TEXTSPLIT(G311,":"),1),",")+0</f>
        <v>46</v>
      </c>
      <c r="K311" s="55" cm="1">
        <f t="array" ref="K311">_xlfn.TEXTAFTER(_xlfn.CHOOSECOLS(_xlfn.TEXTSPLIT(G311,":"),1),",")+0</f>
        <v>41</v>
      </c>
    </row>
    <row r="312" spans="2:24" ht="23.25" customHeight="1">
      <c r="B312" s="50">
        <f t="shared" si="3"/>
        <v>123</v>
      </c>
      <c r="C312" s="50">
        <v>7</v>
      </c>
      <c r="D312" s="51">
        <v>11</v>
      </c>
      <c r="E312" s="70" cm="1">
        <f t="array" ref="E312">ROUND(IFERROR(SUMPRODUCT(_xlfn.XLOOKUP(_xlfn._xlws.FILTER(_xlfn.TOCOL(IF(_xlfn.MAKEARRAY(ROWS(INDEX(mapa2,J312-H312,K312-H312):INDEX(mapa2,J312+H312,K312+H312)),COLUMNS(INDEX(mapa2,J312-H312,K312-H312):INDEX(mapa2,J312+H312,K312+H312)),_xlfn.LAMBDA(_xlpm.row,_xlpm.column,SQRT(POWER(H312+1-_xlpm.row,2)+POWER(H312+1-_xlpm.column,2))))&lt;=H312,INDEX(mapa2,J312-H312,K312-H312):INDEX(mapa2,J312+H312,K312+H312),0),3),(_xlfn.TOCOL(IF(_xlfn.MAKEARRAY(ROWS(INDEX(mapa2,J312-H312,K312-H312):INDEX(mapa2,J312+H312,K312+H312)),COLUMNS(INDEX(mapa2,J312-H312,K312-H312):INDEX(mapa2,J312+H312,K312+H312)),_xlfn.LAMBDA(_xlpm.row,_xlpm.column,SQRT(POWER(H312+1-_xlpm.row,2)+POWER(H312+1-_xlpm.column,2))))&lt;=H312,INDEX(mapa2,J312-H312,K312-H312):INDEX(mapa2,J312+H312,K312+H312),0),3)&lt;&gt;0)*(_xlfn.TOCOL(IF(_xlfn.MAKEARRAY(ROWS(INDEX(mapa2,J312-H312,K312-H312):INDEX(mapa2,J312+H312,K312+H312)),COLUMNS(INDEX(mapa2,J312-H312,K312-H312):INDEX(mapa2,J312+H312,K312+H312)),_xlfn.LAMBDA(_xlpm.row,_xlpm.column,SQRT(POWER(H312+1-_xlpm.row,2)+POWER(H312+1-_xlpm.column,2))))&lt;=H312,INDEX(mapa2,J312-H312,K312-H312):INDEX(mapa2,J312+H312,K312+H312),0),3)&lt;&gt;"")),tblData[City],tblData[Population],0,0),_xlfn.XLOOKUP(_xlfn._xlws.FILTER(_xlfn.TOCOL(IF(_xlfn.MAKEARRAY(ROWS(INDEX(mapa2,J312-H312,K312-H312):INDEX(mapa2,J312+H312,K312+H312)),COLUMNS(INDEX(mapa2,J312-H312,K312-H312):INDEX(mapa2,J312+H312,K312+H312)),_xlfn.LAMBDA(_xlpm.row,_xlpm.column,SQRT(POWER(H312+1-_xlpm.row,2)+POWER(H312+1-_xlpm.column,2))))&lt;=H312,INDEX(mapa2,J312-H312,K312-H312):INDEX(mapa2,J312+H312,K312+H312),0),3),(_xlfn.TOCOL(IF(_xlfn.MAKEARRAY(ROWS(INDEX(mapa2,J312-H312,K312-H312):INDEX(mapa2,J312+H312,K312+H312)),COLUMNS(INDEX(mapa2,J312-H312,K312-H312):INDEX(mapa2,J312+H312,K312+H312)),_xlfn.LAMBDA(_xlpm.row,_xlpm.column,SQRT(POWER(H312+1-_xlpm.row,2)+POWER(H312+1-_xlpm.column,2))))&lt;=H312,INDEX(mapa2,J312-H312,K312-H312):INDEX(mapa2,J312+H312,K312+H312),0),3)&lt;&gt;0)*(_xlfn.TOCOL(IF(_xlfn.MAKEARRAY(ROWS(INDEX(mapa2,J312-H312,K312-H312):INDEX(mapa2,J312+H312,K312+H312)),COLUMNS(INDEX(mapa2,J312-H312,K312-H312):INDEX(mapa2,J312+H312,K312+H312)),_xlfn.LAMBDA(_xlpm.row,_xlpm.column,SQRT(POWER(H312+1-_xlpm.row,2)+POWER(H312+1-_xlpm.column,2))))&lt;=H312,INDEX(mapa2,J312-H312,K312-H312):INDEX(mapa2,J312+H312,K312+H312),0),3)&lt;&gt;"")),tblData[City],tblData[Life Expectancy at Birth (Years)],0,0))/SUM(_xlfn.XLOOKUP(_xlfn._xlws.FILTER(_xlfn.TOCOL(IF(_xlfn.MAKEARRAY(ROWS(INDEX(mapa2,J312-H312,K312-H312):INDEX(mapa2,J312+H312,K312+H312)),COLUMNS(INDEX(mapa2,J312-H312,K312-H312):INDEX(mapa2,J312+H312,K312+H312)),_xlfn.LAMBDA(_xlpm.row,_xlpm.column,SQRT(POWER(H312+1-_xlpm.row,2)+POWER(H312+1-_xlpm.column,2))))&lt;=H312,INDEX(mapa2,J312-H312,K312-H312):INDEX(mapa2,J312+H312,K312+H312),0),3),(_xlfn.TOCOL(IF(_xlfn.MAKEARRAY(ROWS(INDEX(mapa2,J312-H312,K312-H312):INDEX(mapa2,J312+H312,K312+H312)),COLUMNS(INDEX(mapa2,J312-H312,K312-H312):INDEX(mapa2,J312+H312,K312+H312)),_xlfn.LAMBDA(_xlpm.row,_xlpm.column,SQRT(POWER(H312+1-_xlpm.row,2)+POWER(H312+1-_xlpm.column,2))))&lt;=H312,INDEX(mapa2,J312-H312,K312-H312):INDEX(mapa2,J312+H312,K312+H312),0),3)&lt;&gt;0)*(_xlfn.TOCOL(IF(_xlfn.MAKEARRAY(ROWS(INDEX(mapa2,J312-H312,K312-H312):INDEX(mapa2,J312+H312,K312+H312)),COLUMNS(INDEX(mapa2,J312-H312,K312-H312):INDEX(mapa2,J312+H312,K312+H312)),_xlfn.LAMBDA(_xlpm.row,_xlpm.column,SQRT(POWER(H312+1-_xlpm.row,2)+POWER(H312+1-_xlpm.column,2))))&lt;=H312,INDEX(mapa2,J312-H312,K312-H312):INDEX(mapa2,J312+H312,K312+H312),0),3)&lt;&gt;"")),tblData[City],tblData[Population],0,0)) * 12,0),0)</f>
        <v>830</v>
      </c>
      <c r="F312" s="43"/>
      <c r="G312" s="52" t="s">
        <v>566</v>
      </c>
      <c r="H312" s="52">
        <v>4</v>
      </c>
      <c r="I312" s="55"/>
      <c r="J312" s="55" cm="1">
        <f t="array" ref="J312">_xlfn.TEXTBEFORE(_xlfn.CHOOSECOLS(_xlfn.TEXTSPLIT(G312,":"),1),",")+0</f>
        <v>38</v>
      </c>
      <c r="K312" s="55" cm="1">
        <f t="array" ref="K312">_xlfn.TEXTAFTER(_xlfn.CHOOSECOLS(_xlfn.TEXTSPLIT(G312,":"),1),",")+0</f>
        <v>47</v>
      </c>
    </row>
    <row r="313" spans="2:24" ht="23.25" customHeight="1">
      <c r="B313" s="50">
        <f t="shared" si="3"/>
        <v>124</v>
      </c>
      <c r="C313" s="50">
        <v>7</v>
      </c>
      <c r="D313" s="51">
        <v>11</v>
      </c>
      <c r="E313" s="70" cm="1">
        <f t="array" ref="E313">ROUND(IFERROR(SUMPRODUCT(_xlfn.XLOOKUP(_xlfn._xlws.FILTER(_xlfn.TOCOL(IF(_xlfn.MAKEARRAY(ROWS(INDEX(mapa2,J313-H313,K313-H313):INDEX(mapa2,J313+H313,K313+H313)),COLUMNS(INDEX(mapa2,J313-H313,K313-H313):INDEX(mapa2,J313+H313,K313+H313)),_xlfn.LAMBDA(_xlpm.row,_xlpm.column,SQRT(POWER(H313+1-_xlpm.row,2)+POWER(H313+1-_xlpm.column,2))))&lt;=H313,INDEX(mapa2,J313-H313,K313-H313):INDEX(mapa2,J313+H313,K313+H313),0),3),(_xlfn.TOCOL(IF(_xlfn.MAKEARRAY(ROWS(INDEX(mapa2,J313-H313,K313-H313):INDEX(mapa2,J313+H313,K313+H313)),COLUMNS(INDEX(mapa2,J313-H313,K313-H313):INDEX(mapa2,J313+H313,K313+H313)),_xlfn.LAMBDA(_xlpm.row,_xlpm.column,SQRT(POWER(H313+1-_xlpm.row,2)+POWER(H313+1-_xlpm.column,2))))&lt;=H313,INDEX(mapa2,J313-H313,K313-H313):INDEX(mapa2,J313+H313,K313+H313),0),3)&lt;&gt;0)*(_xlfn.TOCOL(IF(_xlfn.MAKEARRAY(ROWS(INDEX(mapa2,J313-H313,K313-H313):INDEX(mapa2,J313+H313,K313+H313)),COLUMNS(INDEX(mapa2,J313-H313,K313-H313):INDEX(mapa2,J313+H313,K313+H313)),_xlfn.LAMBDA(_xlpm.row,_xlpm.column,SQRT(POWER(H313+1-_xlpm.row,2)+POWER(H313+1-_xlpm.column,2))))&lt;=H313,INDEX(mapa2,J313-H313,K313-H313):INDEX(mapa2,J313+H313,K313+H313),0),3)&lt;&gt;"")),tblData[City],tblData[Population],0,0),_xlfn.XLOOKUP(_xlfn._xlws.FILTER(_xlfn.TOCOL(IF(_xlfn.MAKEARRAY(ROWS(INDEX(mapa2,J313-H313,K313-H313):INDEX(mapa2,J313+H313,K313+H313)),COLUMNS(INDEX(mapa2,J313-H313,K313-H313):INDEX(mapa2,J313+H313,K313+H313)),_xlfn.LAMBDA(_xlpm.row,_xlpm.column,SQRT(POWER(H313+1-_xlpm.row,2)+POWER(H313+1-_xlpm.column,2))))&lt;=H313,INDEX(mapa2,J313-H313,K313-H313):INDEX(mapa2,J313+H313,K313+H313),0),3),(_xlfn.TOCOL(IF(_xlfn.MAKEARRAY(ROWS(INDEX(mapa2,J313-H313,K313-H313):INDEX(mapa2,J313+H313,K313+H313)),COLUMNS(INDEX(mapa2,J313-H313,K313-H313):INDEX(mapa2,J313+H313,K313+H313)),_xlfn.LAMBDA(_xlpm.row,_xlpm.column,SQRT(POWER(H313+1-_xlpm.row,2)+POWER(H313+1-_xlpm.column,2))))&lt;=H313,INDEX(mapa2,J313-H313,K313-H313):INDEX(mapa2,J313+H313,K313+H313),0),3)&lt;&gt;0)*(_xlfn.TOCOL(IF(_xlfn.MAKEARRAY(ROWS(INDEX(mapa2,J313-H313,K313-H313):INDEX(mapa2,J313+H313,K313+H313)),COLUMNS(INDEX(mapa2,J313-H313,K313-H313):INDEX(mapa2,J313+H313,K313+H313)),_xlfn.LAMBDA(_xlpm.row,_xlpm.column,SQRT(POWER(H313+1-_xlpm.row,2)+POWER(H313+1-_xlpm.column,2))))&lt;=H313,INDEX(mapa2,J313-H313,K313-H313):INDEX(mapa2,J313+H313,K313+H313),0),3)&lt;&gt;"")),tblData[City],tblData[Life Expectancy at Birth (Years)],0,0))/SUM(_xlfn.XLOOKUP(_xlfn._xlws.FILTER(_xlfn.TOCOL(IF(_xlfn.MAKEARRAY(ROWS(INDEX(mapa2,J313-H313,K313-H313):INDEX(mapa2,J313+H313,K313+H313)),COLUMNS(INDEX(mapa2,J313-H313,K313-H313):INDEX(mapa2,J313+H313,K313+H313)),_xlfn.LAMBDA(_xlpm.row,_xlpm.column,SQRT(POWER(H313+1-_xlpm.row,2)+POWER(H313+1-_xlpm.column,2))))&lt;=H313,INDEX(mapa2,J313-H313,K313-H313):INDEX(mapa2,J313+H313,K313+H313),0),3),(_xlfn.TOCOL(IF(_xlfn.MAKEARRAY(ROWS(INDEX(mapa2,J313-H313,K313-H313):INDEX(mapa2,J313+H313,K313+H313)),COLUMNS(INDEX(mapa2,J313-H313,K313-H313):INDEX(mapa2,J313+H313,K313+H313)),_xlfn.LAMBDA(_xlpm.row,_xlpm.column,SQRT(POWER(H313+1-_xlpm.row,2)+POWER(H313+1-_xlpm.column,2))))&lt;=H313,INDEX(mapa2,J313-H313,K313-H313):INDEX(mapa2,J313+H313,K313+H313),0),3)&lt;&gt;0)*(_xlfn.TOCOL(IF(_xlfn.MAKEARRAY(ROWS(INDEX(mapa2,J313-H313,K313-H313):INDEX(mapa2,J313+H313,K313+H313)),COLUMNS(INDEX(mapa2,J313-H313,K313-H313):INDEX(mapa2,J313+H313,K313+H313)),_xlfn.LAMBDA(_xlpm.row,_xlpm.column,SQRT(POWER(H313+1-_xlpm.row,2)+POWER(H313+1-_xlpm.column,2))))&lt;=H313,INDEX(mapa2,J313-H313,K313-H313):INDEX(mapa2,J313+H313,K313+H313),0),3)&lt;&gt;"")),tblData[City],tblData[Population],0,0)) * 12,0),0)</f>
        <v>0</v>
      </c>
      <c r="F313" s="43"/>
      <c r="G313" s="52" t="s">
        <v>567</v>
      </c>
      <c r="H313" s="52">
        <v>1</v>
      </c>
      <c r="I313" s="55"/>
      <c r="J313" s="55" cm="1">
        <f t="array" ref="J313">_xlfn.TEXTBEFORE(_xlfn.CHOOSECOLS(_xlfn.TEXTSPLIT(G313,":"),1),",")+0</f>
        <v>43</v>
      </c>
      <c r="K313" s="55" cm="1">
        <f t="array" ref="K313">_xlfn.TEXTAFTER(_xlfn.CHOOSECOLS(_xlfn.TEXTSPLIT(G313,":"),1),",")+0</f>
        <v>11</v>
      </c>
    </row>
    <row r="314" spans="2:24" ht="23.25" customHeight="1">
      <c r="B314" s="50">
        <f t="shared" si="3"/>
        <v>125</v>
      </c>
      <c r="C314" s="50">
        <v>7</v>
      </c>
      <c r="D314" s="51">
        <v>11</v>
      </c>
      <c r="E314" s="70" cm="1">
        <f t="array" ref="E314">ROUND(IFERROR(SUMPRODUCT(_xlfn.XLOOKUP(_xlfn._xlws.FILTER(_xlfn.TOCOL(IF(_xlfn.MAKEARRAY(ROWS(INDEX(mapa2,J314-H314,K314-H314):INDEX(mapa2,J314+H314,K314+H314)),COLUMNS(INDEX(mapa2,J314-H314,K314-H314):INDEX(mapa2,J314+H314,K314+H314)),_xlfn.LAMBDA(_xlpm.row,_xlpm.column,SQRT(POWER(H314+1-_xlpm.row,2)+POWER(H314+1-_xlpm.column,2))))&lt;=H314,INDEX(mapa2,J314-H314,K314-H314):INDEX(mapa2,J314+H314,K314+H314),0),3),(_xlfn.TOCOL(IF(_xlfn.MAKEARRAY(ROWS(INDEX(mapa2,J314-H314,K314-H314):INDEX(mapa2,J314+H314,K314+H314)),COLUMNS(INDEX(mapa2,J314-H314,K314-H314):INDEX(mapa2,J314+H314,K314+H314)),_xlfn.LAMBDA(_xlpm.row,_xlpm.column,SQRT(POWER(H314+1-_xlpm.row,2)+POWER(H314+1-_xlpm.column,2))))&lt;=H314,INDEX(mapa2,J314-H314,K314-H314):INDEX(mapa2,J314+H314,K314+H314),0),3)&lt;&gt;0)*(_xlfn.TOCOL(IF(_xlfn.MAKEARRAY(ROWS(INDEX(mapa2,J314-H314,K314-H314):INDEX(mapa2,J314+H314,K314+H314)),COLUMNS(INDEX(mapa2,J314-H314,K314-H314):INDEX(mapa2,J314+H314,K314+H314)),_xlfn.LAMBDA(_xlpm.row,_xlpm.column,SQRT(POWER(H314+1-_xlpm.row,2)+POWER(H314+1-_xlpm.column,2))))&lt;=H314,INDEX(mapa2,J314-H314,K314-H314):INDEX(mapa2,J314+H314,K314+H314),0),3)&lt;&gt;"")),tblData[City],tblData[Population],0,0),_xlfn.XLOOKUP(_xlfn._xlws.FILTER(_xlfn.TOCOL(IF(_xlfn.MAKEARRAY(ROWS(INDEX(mapa2,J314-H314,K314-H314):INDEX(mapa2,J314+H314,K314+H314)),COLUMNS(INDEX(mapa2,J314-H314,K314-H314):INDEX(mapa2,J314+H314,K314+H314)),_xlfn.LAMBDA(_xlpm.row,_xlpm.column,SQRT(POWER(H314+1-_xlpm.row,2)+POWER(H314+1-_xlpm.column,2))))&lt;=H314,INDEX(mapa2,J314-H314,K314-H314):INDEX(mapa2,J314+H314,K314+H314),0),3),(_xlfn.TOCOL(IF(_xlfn.MAKEARRAY(ROWS(INDEX(mapa2,J314-H314,K314-H314):INDEX(mapa2,J314+H314,K314+H314)),COLUMNS(INDEX(mapa2,J314-H314,K314-H314):INDEX(mapa2,J314+H314,K314+H314)),_xlfn.LAMBDA(_xlpm.row,_xlpm.column,SQRT(POWER(H314+1-_xlpm.row,2)+POWER(H314+1-_xlpm.column,2))))&lt;=H314,INDEX(mapa2,J314-H314,K314-H314):INDEX(mapa2,J314+H314,K314+H314),0),3)&lt;&gt;0)*(_xlfn.TOCOL(IF(_xlfn.MAKEARRAY(ROWS(INDEX(mapa2,J314-H314,K314-H314):INDEX(mapa2,J314+H314,K314+H314)),COLUMNS(INDEX(mapa2,J314-H314,K314-H314):INDEX(mapa2,J314+H314,K314+H314)),_xlfn.LAMBDA(_xlpm.row,_xlpm.column,SQRT(POWER(H314+1-_xlpm.row,2)+POWER(H314+1-_xlpm.column,2))))&lt;=H314,INDEX(mapa2,J314-H314,K314-H314):INDEX(mapa2,J314+H314,K314+H314),0),3)&lt;&gt;"")),tblData[City],tblData[Life Expectancy at Birth (Years)],0,0))/SUM(_xlfn.XLOOKUP(_xlfn._xlws.FILTER(_xlfn.TOCOL(IF(_xlfn.MAKEARRAY(ROWS(INDEX(mapa2,J314-H314,K314-H314):INDEX(mapa2,J314+H314,K314+H314)),COLUMNS(INDEX(mapa2,J314-H314,K314-H314):INDEX(mapa2,J314+H314,K314+H314)),_xlfn.LAMBDA(_xlpm.row,_xlpm.column,SQRT(POWER(H314+1-_xlpm.row,2)+POWER(H314+1-_xlpm.column,2))))&lt;=H314,INDEX(mapa2,J314-H314,K314-H314):INDEX(mapa2,J314+H314,K314+H314),0),3),(_xlfn.TOCOL(IF(_xlfn.MAKEARRAY(ROWS(INDEX(mapa2,J314-H314,K314-H314):INDEX(mapa2,J314+H314,K314+H314)),COLUMNS(INDEX(mapa2,J314-H314,K314-H314):INDEX(mapa2,J314+H314,K314+H314)),_xlfn.LAMBDA(_xlpm.row,_xlpm.column,SQRT(POWER(H314+1-_xlpm.row,2)+POWER(H314+1-_xlpm.column,2))))&lt;=H314,INDEX(mapa2,J314-H314,K314-H314):INDEX(mapa2,J314+H314,K314+H314),0),3)&lt;&gt;0)*(_xlfn.TOCOL(IF(_xlfn.MAKEARRAY(ROWS(INDEX(mapa2,J314-H314,K314-H314):INDEX(mapa2,J314+H314,K314+H314)),COLUMNS(INDEX(mapa2,J314-H314,K314-H314):INDEX(mapa2,J314+H314,K314+H314)),_xlfn.LAMBDA(_xlpm.row,_xlpm.column,SQRT(POWER(H314+1-_xlpm.row,2)+POWER(H314+1-_xlpm.column,2))))&lt;=H314,INDEX(mapa2,J314-H314,K314-H314):INDEX(mapa2,J314+H314,K314+H314),0),3)&lt;&gt;"")),tblData[City],tblData[Population],0,0)) * 12,0),0)</f>
        <v>955</v>
      </c>
      <c r="F314" s="43"/>
      <c r="G314" s="52" t="s">
        <v>568</v>
      </c>
      <c r="H314" s="52">
        <v>1</v>
      </c>
      <c r="I314" s="55"/>
      <c r="J314" s="55" cm="1">
        <f t="array" ref="J314">_xlfn.TEXTBEFORE(_xlfn.CHOOSECOLS(_xlfn.TEXTSPLIT(G314,":"),1),",")+0</f>
        <v>8</v>
      </c>
      <c r="K314" s="55" cm="1">
        <f t="array" ref="K314">_xlfn.TEXTAFTER(_xlfn.CHOOSECOLS(_xlfn.TEXTSPLIT(G314,":"),1),",")+0</f>
        <v>38</v>
      </c>
    </row>
    <row r="315" spans="2:24" ht="23.25" customHeight="1">
      <c r="B315" s="50">
        <f t="shared" si="3"/>
        <v>126</v>
      </c>
      <c r="C315" s="50">
        <v>7</v>
      </c>
      <c r="D315" s="51">
        <v>11</v>
      </c>
      <c r="E315" s="70" cm="1">
        <f t="array" ref="E315">ROUND(IFERROR(SUMPRODUCT(_xlfn.XLOOKUP(_xlfn._xlws.FILTER(_xlfn.TOCOL(IF(_xlfn.MAKEARRAY(ROWS(INDEX(mapa2,J315-H315,K315-H315):INDEX(mapa2,J315+H315,K315+H315)),COLUMNS(INDEX(mapa2,J315-H315,K315-H315):INDEX(mapa2,J315+H315,K315+H315)),_xlfn.LAMBDA(_xlpm.row,_xlpm.column,SQRT(POWER(H315+1-_xlpm.row,2)+POWER(H315+1-_xlpm.column,2))))&lt;=H315,INDEX(mapa2,J315-H315,K315-H315):INDEX(mapa2,J315+H315,K315+H315),0),3),(_xlfn.TOCOL(IF(_xlfn.MAKEARRAY(ROWS(INDEX(mapa2,J315-H315,K315-H315):INDEX(mapa2,J315+H315,K315+H315)),COLUMNS(INDEX(mapa2,J315-H315,K315-H315):INDEX(mapa2,J315+H315,K315+H315)),_xlfn.LAMBDA(_xlpm.row,_xlpm.column,SQRT(POWER(H315+1-_xlpm.row,2)+POWER(H315+1-_xlpm.column,2))))&lt;=H315,INDEX(mapa2,J315-H315,K315-H315):INDEX(mapa2,J315+H315,K315+H315),0),3)&lt;&gt;0)*(_xlfn.TOCOL(IF(_xlfn.MAKEARRAY(ROWS(INDEX(mapa2,J315-H315,K315-H315):INDEX(mapa2,J315+H315,K315+H315)),COLUMNS(INDEX(mapa2,J315-H315,K315-H315):INDEX(mapa2,J315+H315,K315+H315)),_xlfn.LAMBDA(_xlpm.row,_xlpm.column,SQRT(POWER(H315+1-_xlpm.row,2)+POWER(H315+1-_xlpm.column,2))))&lt;=H315,INDEX(mapa2,J315-H315,K315-H315):INDEX(mapa2,J315+H315,K315+H315),0),3)&lt;&gt;"")),tblData[City],tblData[Population],0,0),_xlfn.XLOOKUP(_xlfn._xlws.FILTER(_xlfn.TOCOL(IF(_xlfn.MAKEARRAY(ROWS(INDEX(mapa2,J315-H315,K315-H315):INDEX(mapa2,J315+H315,K315+H315)),COLUMNS(INDEX(mapa2,J315-H315,K315-H315):INDEX(mapa2,J315+H315,K315+H315)),_xlfn.LAMBDA(_xlpm.row,_xlpm.column,SQRT(POWER(H315+1-_xlpm.row,2)+POWER(H315+1-_xlpm.column,2))))&lt;=H315,INDEX(mapa2,J315-H315,K315-H315):INDEX(mapa2,J315+H315,K315+H315),0),3),(_xlfn.TOCOL(IF(_xlfn.MAKEARRAY(ROWS(INDEX(mapa2,J315-H315,K315-H315):INDEX(mapa2,J315+H315,K315+H315)),COLUMNS(INDEX(mapa2,J315-H315,K315-H315):INDEX(mapa2,J315+H315,K315+H315)),_xlfn.LAMBDA(_xlpm.row,_xlpm.column,SQRT(POWER(H315+1-_xlpm.row,2)+POWER(H315+1-_xlpm.column,2))))&lt;=H315,INDEX(mapa2,J315-H315,K315-H315):INDEX(mapa2,J315+H315,K315+H315),0),3)&lt;&gt;0)*(_xlfn.TOCOL(IF(_xlfn.MAKEARRAY(ROWS(INDEX(mapa2,J315-H315,K315-H315):INDEX(mapa2,J315+H315,K315+H315)),COLUMNS(INDEX(mapa2,J315-H315,K315-H315):INDEX(mapa2,J315+H315,K315+H315)),_xlfn.LAMBDA(_xlpm.row,_xlpm.column,SQRT(POWER(H315+1-_xlpm.row,2)+POWER(H315+1-_xlpm.column,2))))&lt;=H315,INDEX(mapa2,J315-H315,K315-H315):INDEX(mapa2,J315+H315,K315+H315),0),3)&lt;&gt;"")),tblData[City],tblData[Life Expectancy at Birth (Years)],0,0))/SUM(_xlfn.XLOOKUP(_xlfn._xlws.FILTER(_xlfn.TOCOL(IF(_xlfn.MAKEARRAY(ROWS(INDEX(mapa2,J315-H315,K315-H315):INDEX(mapa2,J315+H315,K315+H315)),COLUMNS(INDEX(mapa2,J315-H315,K315-H315):INDEX(mapa2,J315+H315,K315+H315)),_xlfn.LAMBDA(_xlpm.row,_xlpm.column,SQRT(POWER(H315+1-_xlpm.row,2)+POWER(H315+1-_xlpm.column,2))))&lt;=H315,INDEX(mapa2,J315-H315,K315-H315):INDEX(mapa2,J315+H315,K315+H315),0),3),(_xlfn.TOCOL(IF(_xlfn.MAKEARRAY(ROWS(INDEX(mapa2,J315-H315,K315-H315):INDEX(mapa2,J315+H315,K315+H315)),COLUMNS(INDEX(mapa2,J315-H315,K315-H315):INDEX(mapa2,J315+H315,K315+H315)),_xlfn.LAMBDA(_xlpm.row,_xlpm.column,SQRT(POWER(H315+1-_xlpm.row,2)+POWER(H315+1-_xlpm.column,2))))&lt;=H315,INDEX(mapa2,J315-H315,K315-H315):INDEX(mapa2,J315+H315,K315+H315),0),3)&lt;&gt;0)*(_xlfn.TOCOL(IF(_xlfn.MAKEARRAY(ROWS(INDEX(mapa2,J315-H315,K315-H315):INDEX(mapa2,J315+H315,K315+H315)),COLUMNS(INDEX(mapa2,J315-H315,K315-H315):INDEX(mapa2,J315+H315,K315+H315)),_xlfn.LAMBDA(_xlpm.row,_xlpm.column,SQRT(POWER(H315+1-_xlpm.row,2)+POWER(H315+1-_xlpm.column,2))))&lt;=H315,INDEX(mapa2,J315-H315,K315-H315):INDEX(mapa2,J315+H315,K315+H315),0),3)&lt;&gt;"")),tblData[City],tblData[Population],0,0)) * 12,0),0)</f>
        <v>852</v>
      </c>
      <c r="F315" s="43"/>
      <c r="G315" s="52" t="s">
        <v>569</v>
      </c>
      <c r="H315" s="52">
        <v>8</v>
      </c>
      <c r="I315" s="55"/>
      <c r="J315" s="55" cm="1">
        <f t="array" ref="J315">_xlfn.TEXTBEFORE(_xlfn.CHOOSECOLS(_xlfn.TEXTSPLIT(G315,":"),1),",")+0</f>
        <v>22</v>
      </c>
      <c r="K315" s="55" cm="1">
        <f t="array" ref="K315">_xlfn.TEXTAFTER(_xlfn.CHOOSECOLS(_xlfn.TEXTSPLIT(G315,":"),1),",")+0</f>
        <v>36</v>
      </c>
    </row>
    <row r="316" spans="2:24" ht="23.25" customHeight="1">
      <c r="B316" s="50">
        <f t="shared" si="3"/>
        <v>127</v>
      </c>
      <c r="C316" s="50">
        <v>7</v>
      </c>
      <c r="D316" s="51">
        <v>11</v>
      </c>
      <c r="E316" s="70" cm="1">
        <f t="array" ref="E316">ROUND(IFERROR(SUMPRODUCT(_xlfn.XLOOKUP(_xlfn._xlws.FILTER(_xlfn.TOCOL(IF(_xlfn.MAKEARRAY(ROWS(INDEX(mapa2,J316-H316,K316-H316):INDEX(mapa2,J316+H316,K316+H316)),COLUMNS(INDEX(mapa2,J316-H316,K316-H316):INDEX(mapa2,J316+H316,K316+H316)),_xlfn.LAMBDA(_xlpm.row,_xlpm.column,SQRT(POWER(H316+1-_xlpm.row,2)+POWER(H316+1-_xlpm.column,2))))&lt;=H316,INDEX(mapa2,J316-H316,K316-H316):INDEX(mapa2,J316+H316,K316+H316),0),3),(_xlfn.TOCOL(IF(_xlfn.MAKEARRAY(ROWS(INDEX(mapa2,J316-H316,K316-H316):INDEX(mapa2,J316+H316,K316+H316)),COLUMNS(INDEX(mapa2,J316-H316,K316-H316):INDEX(mapa2,J316+H316,K316+H316)),_xlfn.LAMBDA(_xlpm.row,_xlpm.column,SQRT(POWER(H316+1-_xlpm.row,2)+POWER(H316+1-_xlpm.column,2))))&lt;=H316,INDEX(mapa2,J316-H316,K316-H316):INDEX(mapa2,J316+H316,K316+H316),0),3)&lt;&gt;0)*(_xlfn.TOCOL(IF(_xlfn.MAKEARRAY(ROWS(INDEX(mapa2,J316-H316,K316-H316):INDEX(mapa2,J316+H316,K316+H316)),COLUMNS(INDEX(mapa2,J316-H316,K316-H316):INDEX(mapa2,J316+H316,K316+H316)),_xlfn.LAMBDA(_xlpm.row,_xlpm.column,SQRT(POWER(H316+1-_xlpm.row,2)+POWER(H316+1-_xlpm.column,2))))&lt;=H316,INDEX(mapa2,J316-H316,K316-H316):INDEX(mapa2,J316+H316,K316+H316),0),3)&lt;&gt;"")),tblData[City],tblData[Population],0,0),_xlfn.XLOOKUP(_xlfn._xlws.FILTER(_xlfn.TOCOL(IF(_xlfn.MAKEARRAY(ROWS(INDEX(mapa2,J316-H316,K316-H316):INDEX(mapa2,J316+H316,K316+H316)),COLUMNS(INDEX(mapa2,J316-H316,K316-H316):INDEX(mapa2,J316+H316,K316+H316)),_xlfn.LAMBDA(_xlpm.row,_xlpm.column,SQRT(POWER(H316+1-_xlpm.row,2)+POWER(H316+1-_xlpm.column,2))))&lt;=H316,INDEX(mapa2,J316-H316,K316-H316):INDEX(mapa2,J316+H316,K316+H316),0),3),(_xlfn.TOCOL(IF(_xlfn.MAKEARRAY(ROWS(INDEX(mapa2,J316-H316,K316-H316):INDEX(mapa2,J316+H316,K316+H316)),COLUMNS(INDEX(mapa2,J316-H316,K316-H316):INDEX(mapa2,J316+H316,K316+H316)),_xlfn.LAMBDA(_xlpm.row,_xlpm.column,SQRT(POWER(H316+1-_xlpm.row,2)+POWER(H316+1-_xlpm.column,2))))&lt;=H316,INDEX(mapa2,J316-H316,K316-H316):INDEX(mapa2,J316+H316,K316+H316),0),3)&lt;&gt;0)*(_xlfn.TOCOL(IF(_xlfn.MAKEARRAY(ROWS(INDEX(mapa2,J316-H316,K316-H316):INDEX(mapa2,J316+H316,K316+H316)),COLUMNS(INDEX(mapa2,J316-H316,K316-H316):INDEX(mapa2,J316+H316,K316+H316)),_xlfn.LAMBDA(_xlpm.row,_xlpm.column,SQRT(POWER(H316+1-_xlpm.row,2)+POWER(H316+1-_xlpm.column,2))))&lt;=H316,INDEX(mapa2,J316-H316,K316-H316):INDEX(mapa2,J316+H316,K316+H316),0),3)&lt;&gt;"")),tblData[City],tblData[Life Expectancy at Birth (Years)],0,0))/SUM(_xlfn.XLOOKUP(_xlfn._xlws.FILTER(_xlfn.TOCOL(IF(_xlfn.MAKEARRAY(ROWS(INDEX(mapa2,J316-H316,K316-H316):INDEX(mapa2,J316+H316,K316+H316)),COLUMNS(INDEX(mapa2,J316-H316,K316-H316):INDEX(mapa2,J316+H316,K316+H316)),_xlfn.LAMBDA(_xlpm.row,_xlpm.column,SQRT(POWER(H316+1-_xlpm.row,2)+POWER(H316+1-_xlpm.column,2))))&lt;=H316,INDEX(mapa2,J316-H316,K316-H316):INDEX(mapa2,J316+H316,K316+H316),0),3),(_xlfn.TOCOL(IF(_xlfn.MAKEARRAY(ROWS(INDEX(mapa2,J316-H316,K316-H316):INDEX(mapa2,J316+H316,K316+H316)),COLUMNS(INDEX(mapa2,J316-H316,K316-H316):INDEX(mapa2,J316+H316,K316+H316)),_xlfn.LAMBDA(_xlpm.row,_xlpm.column,SQRT(POWER(H316+1-_xlpm.row,2)+POWER(H316+1-_xlpm.column,2))))&lt;=H316,INDEX(mapa2,J316-H316,K316-H316):INDEX(mapa2,J316+H316,K316+H316),0),3)&lt;&gt;0)*(_xlfn.TOCOL(IF(_xlfn.MAKEARRAY(ROWS(INDEX(mapa2,J316-H316,K316-H316):INDEX(mapa2,J316+H316,K316+H316)),COLUMNS(INDEX(mapa2,J316-H316,K316-H316):INDEX(mapa2,J316+H316,K316+H316)),_xlfn.LAMBDA(_xlpm.row,_xlpm.column,SQRT(POWER(H316+1-_xlpm.row,2)+POWER(H316+1-_xlpm.column,2))))&lt;=H316,INDEX(mapa2,J316-H316,K316-H316):INDEX(mapa2,J316+H316,K316+H316),0),3)&lt;&gt;"")),tblData[City],tblData[Population],0,0)) * 12,0),0)</f>
        <v>929</v>
      </c>
      <c r="F316" s="43"/>
      <c r="G316" s="52" t="s">
        <v>570</v>
      </c>
      <c r="H316" s="52">
        <v>2</v>
      </c>
      <c r="I316" s="55"/>
      <c r="J316" s="55" cm="1">
        <f t="array" ref="J316">_xlfn.TEXTBEFORE(_xlfn.CHOOSECOLS(_xlfn.TEXTSPLIT(G316,":"),1),",")+0</f>
        <v>5</v>
      </c>
      <c r="K316" s="55" cm="1">
        <f t="array" ref="K316">_xlfn.TEXTAFTER(_xlfn.CHOOSECOLS(_xlfn.TEXTSPLIT(G316,":"),1),",")+0</f>
        <v>21</v>
      </c>
    </row>
    <row r="317" spans="2:24" ht="23.25" customHeight="1">
      <c r="B317" s="50">
        <f t="shared" si="3"/>
        <v>128</v>
      </c>
      <c r="C317" s="50">
        <v>7</v>
      </c>
      <c r="D317" s="51">
        <v>11</v>
      </c>
      <c r="E317" s="70" cm="1">
        <f t="array" ref="E317">ROUND(IFERROR(SUMPRODUCT(_xlfn.XLOOKUP(_xlfn._xlws.FILTER(_xlfn.TOCOL(IF(_xlfn.MAKEARRAY(ROWS(INDEX(mapa2,J317-H317,K317-H317):INDEX(mapa2,J317+H317,K317+H317)),COLUMNS(INDEX(mapa2,J317-H317,K317-H317):INDEX(mapa2,J317+H317,K317+H317)),_xlfn.LAMBDA(_xlpm.row,_xlpm.column,SQRT(POWER(H317+1-_xlpm.row,2)+POWER(H317+1-_xlpm.column,2))))&lt;=H317,INDEX(mapa2,J317-H317,K317-H317):INDEX(mapa2,J317+H317,K317+H317),0),3),(_xlfn.TOCOL(IF(_xlfn.MAKEARRAY(ROWS(INDEX(mapa2,J317-H317,K317-H317):INDEX(mapa2,J317+H317,K317+H317)),COLUMNS(INDEX(mapa2,J317-H317,K317-H317):INDEX(mapa2,J317+H317,K317+H317)),_xlfn.LAMBDA(_xlpm.row,_xlpm.column,SQRT(POWER(H317+1-_xlpm.row,2)+POWER(H317+1-_xlpm.column,2))))&lt;=H317,INDEX(mapa2,J317-H317,K317-H317):INDEX(mapa2,J317+H317,K317+H317),0),3)&lt;&gt;0)*(_xlfn.TOCOL(IF(_xlfn.MAKEARRAY(ROWS(INDEX(mapa2,J317-H317,K317-H317):INDEX(mapa2,J317+H317,K317+H317)),COLUMNS(INDEX(mapa2,J317-H317,K317-H317):INDEX(mapa2,J317+H317,K317+H317)),_xlfn.LAMBDA(_xlpm.row,_xlpm.column,SQRT(POWER(H317+1-_xlpm.row,2)+POWER(H317+1-_xlpm.column,2))))&lt;=H317,INDEX(mapa2,J317-H317,K317-H317):INDEX(mapa2,J317+H317,K317+H317),0),3)&lt;&gt;"")),tblData[City],tblData[Population],0,0),_xlfn.XLOOKUP(_xlfn._xlws.FILTER(_xlfn.TOCOL(IF(_xlfn.MAKEARRAY(ROWS(INDEX(mapa2,J317-H317,K317-H317):INDEX(mapa2,J317+H317,K317+H317)),COLUMNS(INDEX(mapa2,J317-H317,K317-H317):INDEX(mapa2,J317+H317,K317+H317)),_xlfn.LAMBDA(_xlpm.row,_xlpm.column,SQRT(POWER(H317+1-_xlpm.row,2)+POWER(H317+1-_xlpm.column,2))))&lt;=H317,INDEX(mapa2,J317-H317,K317-H317):INDEX(mapa2,J317+H317,K317+H317),0),3),(_xlfn.TOCOL(IF(_xlfn.MAKEARRAY(ROWS(INDEX(mapa2,J317-H317,K317-H317):INDEX(mapa2,J317+H317,K317+H317)),COLUMNS(INDEX(mapa2,J317-H317,K317-H317):INDEX(mapa2,J317+H317,K317+H317)),_xlfn.LAMBDA(_xlpm.row,_xlpm.column,SQRT(POWER(H317+1-_xlpm.row,2)+POWER(H317+1-_xlpm.column,2))))&lt;=H317,INDEX(mapa2,J317-H317,K317-H317):INDEX(mapa2,J317+H317,K317+H317),0),3)&lt;&gt;0)*(_xlfn.TOCOL(IF(_xlfn.MAKEARRAY(ROWS(INDEX(mapa2,J317-H317,K317-H317):INDEX(mapa2,J317+H317,K317+H317)),COLUMNS(INDEX(mapa2,J317-H317,K317-H317):INDEX(mapa2,J317+H317,K317+H317)),_xlfn.LAMBDA(_xlpm.row,_xlpm.column,SQRT(POWER(H317+1-_xlpm.row,2)+POWER(H317+1-_xlpm.column,2))))&lt;=H317,INDEX(mapa2,J317-H317,K317-H317):INDEX(mapa2,J317+H317,K317+H317),0),3)&lt;&gt;"")),tblData[City],tblData[Life Expectancy at Birth (Years)],0,0))/SUM(_xlfn.XLOOKUP(_xlfn._xlws.FILTER(_xlfn.TOCOL(IF(_xlfn.MAKEARRAY(ROWS(INDEX(mapa2,J317-H317,K317-H317):INDEX(mapa2,J317+H317,K317+H317)),COLUMNS(INDEX(mapa2,J317-H317,K317-H317):INDEX(mapa2,J317+H317,K317+H317)),_xlfn.LAMBDA(_xlpm.row,_xlpm.column,SQRT(POWER(H317+1-_xlpm.row,2)+POWER(H317+1-_xlpm.column,2))))&lt;=H317,INDEX(mapa2,J317-H317,K317-H317):INDEX(mapa2,J317+H317,K317+H317),0),3),(_xlfn.TOCOL(IF(_xlfn.MAKEARRAY(ROWS(INDEX(mapa2,J317-H317,K317-H317):INDEX(mapa2,J317+H317,K317+H317)),COLUMNS(INDEX(mapa2,J317-H317,K317-H317):INDEX(mapa2,J317+H317,K317+H317)),_xlfn.LAMBDA(_xlpm.row,_xlpm.column,SQRT(POWER(H317+1-_xlpm.row,2)+POWER(H317+1-_xlpm.column,2))))&lt;=H317,INDEX(mapa2,J317-H317,K317-H317):INDEX(mapa2,J317+H317,K317+H317),0),3)&lt;&gt;0)*(_xlfn.TOCOL(IF(_xlfn.MAKEARRAY(ROWS(INDEX(mapa2,J317-H317,K317-H317):INDEX(mapa2,J317+H317,K317+H317)),COLUMNS(INDEX(mapa2,J317-H317,K317-H317):INDEX(mapa2,J317+H317,K317+H317)),_xlfn.LAMBDA(_xlpm.row,_xlpm.column,SQRT(POWER(H317+1-_xlpm.row,2)+POWER(H317+1-_xlpm.column,2))))&lt;=H317,INDEX(mapa2,J317-H317,K317-H317):INDEX(mapa2,J317+H317,K317+H317),0),3)&lt;&gt;"")),tblData[City],tblData[Population],0,0)) * 12,0),0)</f>
        <v>976</v>
      </c>
      <c r="F317" s="43"/>
      <c r="G317" s="52" t="s">
        <v>571</v>
      </c>
      <c r="H317" s="52">
        <v>4</v>
      </c>
      <c r="I317" s="55"/>
      <c r="J317" s="55" cm="1">
        <f t="array" ref="J317">_xlfn.TEXTBEFORE(_xlfn.CHOOSECOLS(_xlfn.TEXTSPLIT(G317,":"),1),",")+0</f>
        <v>18</v>
      </c>
      <c r="K317" s="55" cm="1">
        <f t="array" ref="K317">_xlfn.TEXTAFTER(_xlfn.CHOOSECOLS(_xlfn.TEXTSPLIT(G317,":"),1),",")+0</f>
        <v>40</v>
      </c>
      <c r="L317" s="34" cm="1">
        <f t="array" ref="L317:X329">_xlfn.MAKEARRAY(ROWS(_xlfn.ANCHORARRAY(L298)),COLUMNS(_xlfn.ANCHORARRAY(L298)),_xlfn.LAMBDA(_xlpm.row,_xlpm.column,SQRT(POWER(H300+1-_xlpm.row,2)+POWER(H300+1-_xlpm.column,2))))</f>
        <v>8.4852813742385695</v>
      </c>
      <c r="M317" s="34">
        <v>7.810249675906654</v>
      </c>
      <c r="N317" s="34">
        <v>7.2111025509279782</v>
      </c>
      <c r="O317" s="34">
        <v>6.7082039324993694</v>
      </c>
      <c r="P317" s="34">
        <v>6.324555320336759</v>
      </c>
      <c r="Q317" s="34">
        <v>6.0827625302982193</v>
      </c>
      <c r="R317" s="34">
        <v>6</v>
      </c>
      <c r="S317" s="34">
        <v>6.0827625302982193</v>
      </c>
      <c r="T317" s="34">
        <v>6.324555320336759</v>
      </c>
      <c r="U317" s="34">
        <v>6.7082039324993694</v>
      </c>
      <c r="V317" s="34">
        <v>7.2111025509279782</v>
      </c>
      <c r="W317" s="34">
        <v>7.810249675906654</v>
      </c>
      <c r="X317" s="34">
        <v>8.4852813742385695</v>
      </c>
    </row>
    <row r="318" spans="2:24" ht="23.25" customHeight="1">
      <c r="B318" s="50">
        <f t="shared" si="3"/>
        <v>129</v>
      </c>
      <c r="C318" s="50">
        <v>7</v>
      </c>
      <c r="D318" s="51">
        <v>11</v>
      </c>
      <c r="E318" s="70" cm="1">
        <f t="array" ref="E318">ROUND(IFERROR(SUMPRODUCT(_xlfn.XLOOKUP(_xlfn._xlws.FILTER(_xlfn.TOCOL(IF(_xlfn.MAKEARRAY(ROWS(INDEX(mapa2,J318-H318,K318-H318):INDEX(mapa2,J318+H318,K318+H318)),COLUMNS(INDEX(mapa2,J318-H318,K318-H318):INDEX(mapa2,J318+H318,K318+H318)),_xlfn.LAMBDA(_xlpm.row,_xlpm.column,SQRT(POWER(H318+1-_xlpm.row,2)+POWER(H318+1-_xlpm.column,2))))&lt;=H318,INDEX(mapa2,J318-H318,K318-H318):INDEX(mapa2,J318+H318,K318+H318),0),3),(_xlfn.TOCOL(IF(_xlfn.MAKEARRAY(ROWS(INDEX(mapa2,J318-H318,K318-H318):INDEX(mapa2,J318+H318,K318+H318)),COLUMNS(INDEX(mapa2,J318-H318,K318-H318):INDEX(mapa2,J318+H318,K318+H318)),_xlfn.LAMBDA(_xlpm.row,_xlpm.column,SQRT(POWER(H318+1-_xlpm.row,2)+POWER(H318+1-_xlpm.column,2))))&lt;=H318,INDEX(mapa2,J318-H318,K318-H318):INDEX(mapa2,J318+H318,K318+H318),0),3)&lt;&gt;0)*(_xlfn.TOCOL(IF(_xlfn.MAKEARRAY(ROWS(INDEX(mapa2,J318-H318,K318-H318):INDEX(mapa2,J318+H318,K318+H318)),COLUMNS(INDEX(mapa2,J318-H318,K318-H318):INDEX(mapa2,J318+H318,K318+H318)),_xlfn.LAMBDA(_xlpm.row,_xlpm.column,SQRT(POWER(H318+1-_xlpm.row,2)+POWER(H318+1-_xlpm.column,2))))&lt;=H318,INDEX(mapa2,J318-H318,K318-H318):INDEX(mapa2,J318+H318,K318+H318),0),3)&lt;&gt;"")),tblData[City],tblData[Population],0,0),_xlfn.XLOOKUP(_xlfn._xlws.FILTER(_xlfn.TOCOL(IF(_xlfn.MAKEARRAY(ROWS(INDEX(mapa2,J318-H318,K318-H318):INDEX(mapa2,J318+H318,K318+H318)),COLUMNS(INDEX(mapa2,J318-H318,K318-H318):INDEX(mapa2,J318+H318,K318+H318)),_xlfn.LAMBDA(_xlpm.row,_xlpm.column,SQRT(POWER(H318+1-_xlpm.row,2)+POWER(H318+1-_xlpm.column,2))))&lt;=H318,INDEX(mapa2,J318-H318,K318-H318):INDEX(mapa2,J318+H318,K318+H318),0),3),(_xlfn.TOCOL(IF(_xlfn.MAKEARRAY(ROWS(INDEX(mapa2,J318-H318,K318-H318):INDEX(mapa2,J318+H318,K318+H318)),COLUMNS(INDEX(mapa2,J318-H318,K318-H318):INDEX(mapa2,J318+H318,K318+H318)),_xlfn.LAMBDA(_xlpm.row,_xlpm.column,SQRT(POWER(H318+1-_xlpm.row,2)+POWER(H318+1-_xlpm.column,2))))&lt;=H318,INDEX(mapa2,J318-H318,K318-H318):INDEX(mapa2,J318+H318,K318+H318),0),3)&lt;&gt;0)*(_xlfn.TOCOL(IF(_xlfn.MAKEARRAY(ROWS(INDEX(mapa2,J318-H318,K318-H318):INDEX(mapa2,J318+H318,K318+H318)),COLUMNS(INDEX(mapa2,J318-H318,K318-H318):INDEX(mapa2,J318+H318,K318+H318)),_xlfn.LAMBDA(_xlpm.row,_xlpm.column,SQRT(POWER(H318+1-_xlpm.row,2)+POWER(H318+1-_xlpm.column,2))))&lt;=H318,INDEX(mapa2,J318-H318,K318-H318):INDEX(mapa2,J318+H318,K318+H318),0),3)&lt;&gt;"")),tblData[City],tblData[Life Expectancy at Birth (Years)],0,0))/SUM(_xlfn.XLOOKUP(_xlfn._xlws.FILTER(_xlfn.TOCOL(IF(_xlfn.MAKEARRAY(ROWS(INDEX(mapa2,J318-H318,K318-H318):INDEX(mapa2,J318+H318,K318+H318)),COLUMNS(INDEX(mapa2,J318-H318,K318-H318):INDEX(mapa2,J318+H318,K318+H318)),_xlfn.LAMBDA(_xlpm.row,_xlpm.column,SQRT(POWER(H318+1-_xlpm.row,2)+POWER(H318+1-_xlpm.column,2))))&lt;=H318,INDEX(mapa2,J318-H318,K318-H318):INDEX(mapa2,J318+H318,K318+H318),0),3),(_xlfn.TOCOL(IF(_xlfn.MAKEARRAY(ROWS(INDEX(mapa2,J318-H318,K318-H318):INDEX(mapa2,J318+H318,K318+H318)),COLUMNS(INDEX(mapa2,J318-H318,K318-H318):INDEX(mapa2,J318+H318,K318+H318)),_xlfn.LAMBDA(_xlpm.row,_xlpm.column,SQRT(POWER(H318+1-_xlpm.row,2)+POWER(H318+1-_xlpm.column,2))))&lt;=H318,INDEX(mapa2,J318-H318,K318-H318):INDEX(mapa2,J318+H318,K318+H318),0),3)&lt;&gt;0)*(_xlfn.TOCOL(IF(_xlfn.MAKEARRAY(ROWS(INDEX(mapa2,J318-H318,K318-H318):INDEX(mapa2,J318+H318,K318+H318)),COLUMNS(INDEX(mapa2,J318-H318,K318-H318):INDEX(mapa2,J318+H318,K318+H318)),_xlfn.LAMBDA(_xlpm.row,_xlpm.column,SQRT(POWER(H318+1-_xlpm.row,2)+POWER(H318+1-_xlpm.column,2))))&lt;=H318,INDEX(mapa2,J318-H318,K318-H318):INDEX(mapa2,J318+H318,K318+H318),0),3)&lt;&gt;"")),tblData[City],tblData[Population],0,0)) * 12,0),0)</f>
        <v>907</v>
      </c>
      <c r="F318" s="43"/>
      <c r="G318" s="52" t="s">
        <v>572</v>
      </c>
      <c r="H318" s="52">
        <v>5</v>
      </c>
      <c r="I318" s="55"/>
      <c r="J318" s="55" cm="1">
        <f t="array" ref="J318">_xlfn.TEXTBEFORE(_xlfn.CHOOSECOLS(_xlfn.TEXTSPLIT(G318,":"),1),",")+0</f>
        <v>40</v>
      </c>
      <c r="K318" s="55" cm="1">
        <f t="array" ref="K318">_xlfn.TEXTAFTER(_xlfn.CHOOSECOLS(_xlfn.TEXTSPLIT(G318,":"),1),",")+0</f>
        <v>17</v>
      </c>
      <c r="L318" s="34">
        <v>7.810249675906654</v>
      </c>
      <c r="M318" s="34">
        <v>7.0710678118654755</v>
      </c>
      <c r="N318" s="34">
        <v>6.4031242374328485</v>
      </c>
      <c r="O318" s="34">
        <v>5.8309518948453007</v>
      </c>
      <c r="P318" s="34">
        <v>5.3851648071345037</v>
      </c>
      <c r="Q318" s="34">
        <v>5.0990195135927845</v>
      </c>
      <c r="R318" s="34">
        <v>5</v>
      </c>
      <c r="S318" s="34">
        <v>5.0990195135927845</v>
      </c>
      <c r="T318" s="34">
        <v>5.3851648071345037</v>
      </c>
      <c r="U318" s="34">
        <v>5.8309518948453007</v>
      </c>
      <c r="V318" s="34">
        <v>6.4031242374328485</v>
      </c>
      <c r="W318" s="34">
        <v>7.0710678118654755</v>
      </c>
      <c r="X318" s="34">
        <v>7.810249675906654</v>
      </c>
    </row>
    <row r="319" spans="2:24" ht="23.25" customHeight="1">
      <c r="B319" s="50">
        <f t="shared" si="3"/>
        <v>130</v>
      </c>
      <c r="C319" s="50">
        <v>7</v>
      </c>
      <c r="D319" s="51">
        <v>11</v>
      </c>
      <c r="E319" s="70" cm="1">
        <f t="array" ref="E319">ROUND(IFERROR(SUMPRODUCT(_xlfn.XLOOKUP(_xlfn._xlws.FILTER(_xlfn.TOCOL(IF(_xlfn.MAKEARRAY(ROWS(INDEX(mapa2,J319-H319,K319-H319):INDEX(mapa2,J319+H319,K319+H319)),COLUMNS(INDEX(mapa2,J319-H319,K319-H319):INDEX(mapa2,J319+H319,K319+H319)),_xlfn.LAMBDA(_xlpm.row,_xlpm.column,SQRT(POWER(H319+1-_xlpm.row,2)+POWER(H319+1-_xlpm.column,2))))&lt;=H319,INDEX(mapa2,J319-H319,K319-H319):INDEX(mapa2,J319+H319,K319+H319),0),3),(_xlfn.TOCOL(IF(_xlfn.MAKEARRAY(ROWS(INDEX(mapa2,J319-H319,K319-H319):INDEX(mapa2,J319+H319,K319+H319)),COLUMNS(INDEX(mapa2,J319-H319,K319-H319):INDEX(mapa2,J319+H319,K319+H319)),_xlfn.LAMBDA(_xlpm.row,_xlpm.column,SQRT(POWER(H319+1-_xlpm.row,2)+POWER(H319+1-_xlpm.column,2))))&lt;=H319,INDEX(mapa2,J319-H319,K319-H319):INDEX(mapa2,J319+H319,K319+H319),0),3)&lt;&gt;0)*(_xlfn.TOCOL(IF(_xlfn.MAKEARRAY(ROWS(INDEX(mapa2,J319-H319,K319-H319):INDEX(mapa2,J319+H319,K319+H319)),COLUMNS(INDEX(mapa2,J319-H319,K319-H319):INDEX(mapa2,J319+H319,K319+H319)),_xlfn.LAMBDA(_xlpm.row,_xlpm.column,SQRT(POWER(H319+1-_xlpm.row,2)+POWER(H319+1-_xlpm.column,2))))&lt;=H319,INDEX(mapa2,J319-H319,K319-H319):INDEX(mapa2,J319+H319,K319+H319),0),3)&lt;&gt;"")),tblData[City],tblData[Population],0,0),_xlfn.XLOOKUP(_xlfn._xlws.FILTER(_xlfn.TOCOL(IF(_xlfn.MAKEARRAY(ROWS(INDEX(mapa2,J319-H319,K319-H319):INDEX(mapa2,J319+H319,K319+H319)),COLUMNS(INDEX(mapa2,J319-H319,K319-H319):INDEX(mapa2,J319+H319,K319+H319)),_xlfn.LAMBDA(_xlpm.row,_xlpm.column,SQRT(POWER(H319+1-_xlpm.row,2)+POWER(H319+1-_xlpm.column,2))))&lt;=H319,INDEX(mapa2,J319-H319,K319-H319):INDEX(mapa2,J319+H319,K319+H319),0),3),(_xlfn.TOCOL(IF(_xlfn.MAKEARRAY(ROWS(INDEX(mapa2,J319-H319,K319-H319):INDEX(mapa2,J319+H319,K319+H319)),COLUMNS(INDEX(mapa2,J319-H319,K319-H319):INDEX(mapa2,J319+H319,K319+H319)),_xlfn.LAMBDA(_xlpm.row,_xlpm.column,SQRT(POWER(H319+1-_xlpm.row,2)+POWER(H319+1-_xlpm.column,2))))&lt;=H319,INDEX(mapa2,J319-H319,K319-H319):INDEX(mapa2,J319+H319,K319+H319),0),3)&lt;&gt;0)*(_xlfn.TOCOL(IF(_xlfn.MAKEARRAY(ROWS(INDEX(mapa2,J319-H319,K319-H319):INDEX(mapa2,J319+H319,K319+H319)),COLUMNS(INDEX(mapa2,J319-H319,K319-H319):INDEX(mapa2,J319+H319,K319+H319)),_xlfn.LAMBDA(_xlpm.row,_xlpm.column,SQRT(POWER(H319+1-_xlpm.row,2)+POWER(H319+1-_xlpm.column,2))))&lt;=H319,INDEX(mapa2,J319-H319,K319-H319):INDEX(mapa2,J319+H319,K319+H319),0),3)&lt;&gt;"")),tblData[City],tblData[Life Expectancy at Birth (Years)],0,0))/SUM(_xlfn.XLOOKUP(_xlfn._xlws.FILTER(_xlfn.TOCOL(IF(_xlfn.MAKEARRAY(ROWS(INDEX(mapa2,J319-H319,K319-H319):INDEX(mapa2,J319+H319,K319+H319)),COLUMNS(INDEX(mapa2,J319-H319,K319-H319):INDEX(mapa2,J319+H319,K319+H319)),_xlfn.LAMBDA(_xlpm.row,_xlpm.column,SQRT(POWER(H319+1-_xlpm.row,2)+POWER(H319+1-_xlpm.column,2))))&lt;=H319,INDEX(mapa2,J319-H319,K319-H319):INDEX(mapa2,J319+H319,K319+H319),0),3),(_xlfn.TOCOL(IF(_xlfn.MAKEARRAY(ROWS(INDEX(mapa2,J319-H319,K319-H319):INDEX(mapa2,J319+H319,K319+H319)),COLUMNS(INDEX(mapa2,J319-H319,K319-H319):INDEX(mapa2,J319+H319,K319+H319)),_xlfn.LAMBDA(_xlpm.row,_xlpm.column,SQRT(POWER(H319+1-_xlpm.row,2)+POWER(H319+1-_xlpm.column,2))))&lt;=H319,INDEX(mapa2,J319-H319,K319-H319):INDEX(mapa2,J319+H319,K319+H319),0),3)&lt;&gt;0)*(_xlfn.TOCOL(IF(_xlfn.MAKEARRAY(ROWS(INDEX(mapa2,J319-H319,K319-H319):INDEX(mapa2,J319+H319,K319+H319)),COLUMNS(INDEX(mapa2,J319-H319,K319-H319):INDEX(mapa2,J319+H319,K319+H319)),_xlfn.LAMBDA(_xlpm.row,_xlpm.column,SQRT(POWER(H319+1-_xlpm.row,2)+POWER(H319+1-_xlpm.column,2))))&lt;=H319,INDEX(mapa2,J319-H319,K319-H319):INDEX(mapa2,J319+H319,K319+H319),0),3)&lt;&gt;"")),tblData[City],tblData[Population],0,0)) * 12,0),0)</f>
        <v>925</v>
      </c>
      <c r="F319" s="43"/>
      <c r="G319" s="52" t="s">
        <v>573</v>
      </c>
      <c r="H319" s="52">
        <v>1</v>
      </c>
      <c r="I319" s="55"/>
      <c r="J319" s="55" cm="1">
        <f t="array" ref="J319">_xlfn.TEXTBEFORE(_xlfn.CHOOSECOLS(_xlfn.TEXTSPLIT(G319,":"),1),",")+0</f>
        <v>23</v>
      </c>
      <c r="K319" s="55" cm="1">
        <f t="array" ref="K319">_xlfn.TEXTAFTER(_xlfn.CHOOSECOLS(_xlfn.TEXTSPLIT(G319,":"),1),",")+0</f>
        <v>6</v>
      </c>
      <c r="L319" s="34">
        <v>7.2111025509279782</v>
      </c>
      <c r="M319" s="34">
        <v>6.4031242374328485</v>
      </c>
      <c r="N319" s="34">
        <v>5.6568542494923806</v>
      </c>
      <c r="O319" s="34">
        <v>5</v>
      </c>
      <c r="P319" s="34">
        <v>4.4721359549995796</v>
      </c>
      <c r="Q319" s="34">
        <v>4.1231056256176606</v>
      </c>
      <c r="R319" s="34">
        <v>4</v>
      </c>
      <c r="S319" s="34">
        <v>4.1231056256176606</v>
      </c>
      <c r="T319" s="34">
        <v>4.4721359549995796</v>
      </c>
      <c r="U319" s="34">
        <v>5</v>
      </c>
      <c r="V319" s="34">
        <v>5.6568542494923806</v>
      </c>
      <c r="W319" s="34">
        <v>6.4031242374328485</v>
      </c>
      <c r="X319" s="34">
        <v>7.2111025509279782</v>
      </c>
    </row>
    <row r="320" spans="2:24" ht="15" customHeight="1">
      <c r="D320" s="37">
        <f>SUM(D300:D319)</f>
        <v>220</v>
      </c>
      <c r="F320" s="43"/>
      <c r="G320" s="55"/>
      <c r="H320" s="55"/>
      <c r="I320" s="55"/>
      <c r="J320" s="55"/>
      <c r="K320" s="55"/>
      <c r="L320" s="34">
        <v>6.7082039324993694</v>
      </c>
      <c r="M320" s="34">
        <v>5.8309518948453007</v>
      </c>
      <c r="N320" s="34">
        <v>5</v>
      </c>
      <c r="O320" s="34">
        <v>4.2426406871192848</v>
      </c>
      <c r="P320" s="34">
        <v>3.6055512754639891</v>
      </c>
      <c r="Q320" s="34">
        <v>3.1622776601683795</v>
      </c>
      <c r="R320" s="34">
        <v>3</v>
      </c>
      <c r="S320" s="34">
        <v>3.1622776601683795</v>
      </c>
      <c r="T320" s="34">
        <v>3.6055512754639891</v>
      </c>
      <c r="U320" s="34">
        <v>4.2426406871192848</v>
      </c>
      <c r="V320" s="34">
        <v>5</v>
      </c>
      <c r="W320" s="34">
        <v>5.8309518948453007</v>
      </c>
      <c r="X320" s="34">
        <v>6.7082039324993694</v>
      </c>
    </row>
    <row r="321" spans="2:24" ht="23.25" customHeight="1">
      <c r="B321" s="43"/>
      <c r="C321" s="43"/>
      <c r="D321" s="43"/>
      <c r="E321" s="43"/>
      <c r="F321" s="43"/>
      <c r="G321" s="55"/>
      <c r="H321" s="55"/>
      <c r="I321" s="55"/>
      <c r="J321" s="55"/>
      <c r="K321" s="55"/>
      <c r="L321" s="34">
        <v>6.324555320336759</v>
      </c>
      <c r="M321" s="34">
        <v>5.3851648071345037</v>
      </c>
      <c r="N321" s="34">
        <v>4.4721359549995796</v>
      </c>
      <c r="O321" s="34">
        <v>3.6055512754639891</v>
      </c>
      <c r="P321" s="34">
        <v>2.8284271247461903</v>
      </c>
      <c r="Q321" s="34">
        <v>2.2360679774997898</v>
      </c>
      <c r="R321" s="34">
        <v>2</v>
      </c>
      <c r="S321" s="34">
        <v>2.2360679774997898</v>
      </c>
      <c r="T321" s="34">
        <v>2.8284271247461903</v>
      </c>
      <c r="U321" s="34">
        <v>3.6055512754639891</v>
      </c>
      <c r="V321" s="34">
        <v>4.4721359549995796</v>
      </c>
      <c r="W321" s="34">
        <v>5.3851648071345037</v>
      </c>
      <c r="X321" s="34">
        <v>6.324555320336759</v>
      </c>
    </row>
    <row r="322" spans="2:24" ht="18.75">
      <c r="E322" s="120" t="s">
        <v>686</v>
      </c>
      <c r="F322" s="120"/>
      <c r="G322" s="120"/>
      <c r="H322" s="120"/>
      <c r="I322" s="55"/>
      <c r="J322" s="55"/>
      <c r="K322" s="55"/>
      <c r="L322" s="34">
        <v>6.0827625302982193</v>
      </c>
      <c r="M322" s="34">
        <v>5.0990195135927845</v>
      </c>
      <c r="N322" s="34">
        <v>4.1231056256176606</v>
      </c>
      <c r="O322" s="34">
        <v>3.1622776601683795</v>
      </c>
      <c r="P322" s="34">
        <v>2.2360679774997898</v>
      </c>
      <c r="Q322" s="34">
        <v>1.4142135623730951</v>
      </c>
      <c r="R322" s="34">
        <v>1</v>
      </c>
      <c r="S322" s="34">
        <v>1.4142135623730951</v>
      </c>
      <c r="T322" s="34">
        <v>2.2360679774997898</v>
      </c>
      <c r="U322" s="34">
        <v>3.1622776601683795</v>
      </c>
      <c r="V322" s="34">
        <v>4.1231056256176606</v>
      </c>
      <c r="W322" s="34">
        <v>5.0990195135927845</v>
      </c>
      <c r="X322" s="34">
        <v>6.0827625302982193</v>
      </c>
    </row>
    <row r="323" spans="2:24" ht="18.75">
      <c r="E323" s="120"/>
      <c r="F323" s="120"/>
      <c r="G323" s="120"/>
      <c r="H323" s="120"/>
      <c r="I323" s="55"/>
      <c r="J323" s="55"/>
      <c r="K323" s="55"/>
      <c r="L323" s="34">
        <v>6</v>
      </c>
      <c r="M323" s="34">
        <v>5</v>
      </c>
      <c r="N323" s="34">
        <v>4</v>
      </c>
      <c r="O323" s="34">
        <v>3</v>
      </c>
      <c r="P323" s="34">
        <v>2</v>
      </c>
      <c r="Q323" s="34">
        <v>1</v>
      </c>
      <c r="R323" s="34">
        <v>0</v>
      </c>
      <c r="S323" s="34">
        <v>1</v>
      </c>
      <c r="T323" s="34">
        <v>2</v>
      </c>
      <c r="U323" s="34">
        <v>3</v>
      </c>
      <c r="V323" s="34">
        <v>4</v>
      </c>
      <c r="W323" s="34">
        <v>5</v>
      </c>
      <c r="X323" s="34">
        <v>6</v>
      </c>
    </row>
    <row r="324" spans="2:24" ht="18.75">
      <c r="E324" s="120"/>
      <c r="F324" s="120"/>
      <c r="G324" s="120"/>
      <c r="H324" s="120"/>
      <c r="I324" s="55"/>
      <c r="J324" s="55"/>
      <c r="K324" s="55"/>
      <c r="L324" s="34">
        <v>6.0827625302982193</v>
      </c>
      <c r="M324" s="34">
        <v>5.0990195135927845</v>
      </c>
      <c r="N324" s="34">
        <v>4.1231056256176606</v>
      </c>
      <c r="O324" s="34">
        <v>3.1622776601683795</v>
      </c>
      <c r="P324" s="34">
        <v>2.2360679774997898</v>
      </c>
      <c r="Q324" s="34">
        <v>1.4142135623730951</v>
      </c>
      <c r="R324" s="34">
        <v>1</v>
      </c>
      <c r="S324" s="34">
        <v>1.4142135623730951</v>
      </c>
      <c r="T324" s="34">
        <v>2.2360679774997898</v>
      </c>
      <c r="U324" s="34">
        <v>3.1622776601683795</v>
      </c>
      <c r="V324" s="34">
        <v>4.1231056256176606</v>
      </c>
      <c r="W324" s="34">
        <v>5.0990195135927845</v>
      </c>
      <c r="X324" s="34">
        <v>6.0827625302982193</v>
      </c>
    </row>
    <row r="325" spans="2:24" ht="18.75">
      <c r="E325" s="120"/>
      <c r="F325" s="120"/>
      <c r="G325" s="120"/>
      <c r="H325" s="120"/>
      <c r="I325" s="55"/>
      <c r="J325" s="55"/>
      <c r="K325" s="55"/>
      <c r="L325" s="34">
        <v>6.324555320336759</v>
      </c>
      <c r="M325" s="34">
        <v>5.3851648071345037</v>
      </c>
      <c r="N325" s="34">
        <v>4.4721359549995796</v>
      </c>
      <c r="O325" s="34">
        <v>3.6055512754639891</v>
      </c>
      <c r="P325" s="34">
        <v>2.8284271247461903</v>
      </c>
      <c r="Q325" s="34">
        <v>2.2360679774997898</v>
      </c>
      <c r="R325" s="34">
        <v>2</v>
      </c>
      <c r="S325" s="34">
        <v>2.2360679774997898</v>
      </c>
      <c r="T325" s="34">
        <v>2.8284271247461903</v>
      </c>
      <c r="U325" s="34">
        <v>3.6055512754639891</v>
      </c>
      <c r="V325" s="34">
        <v>4.4721359549995796</v>
      </c>
      <c r="W325" s="34">
        <v>5.3851648071345037</v>
      </c>
      <c r="X325" s="34">
        <v>6.324555320336759</v>
      </c>
    </row>
    <row r="326" spans="2:24" ht="18.75">
      <c r="E326" s="120"/>
      <c r="F326" s="120"/>
      <c r="G326" s="120"/>
      <c r="H326" s="120"/>
      <c r="I326" s="55"/>
      <c r="J326" s="55"/>
      <c r="K326" s="55"/>
      <c r="L326" s="34">
        <v>6.7082039324993694</v>
      </c>
      <c r="M326" s="34">
        <v>5.8309518948453007</v>
      </c>
      <c r="N326" s="34">
        <v>5</v>
      </c>
      <c r="O326" s="34">
        <v>4.2426406871192848</v>
      </c>
      <c r="P326" s="34">
        <v>3.6055512754639891</v>
      </c>
      <c r="Q326" s="34">
        <v>3.1622776601683795</v>
      </c>
      <c r="R326" s="34">
        <v>3</v>
      </c>
      <c r="S326" s="34">
        <v>3.1622776601683795</v>
      </c>
      <c r="T326" s="34">
        <v>3.6055512754639891</v>
      </c>
      <c r="U326" s="34">
        <v>4.2426406871192848</v>
      </c>
      <c r="V326" s="34">
        <v>5</v>
      </c>
      <c r="W326" s="34">
        <v>5.8309518948453007</v>
      </c>
      <c r="X326" s="34">
        <v>6.7082039324993694</v>
      </c>
    </row>
    <row r="327" spans="2:24" ht="18.75">
      <c r="I327" s="55"/>
      <c r="J327" s="55"/>
      <c r="K327" s="55"/>
      <c r="L327" s="34">
        <v>7.2111025509279782</v>
      </c>
      <c r="M327" s="34">
        <v>6.4031242374328485</v>
      </c>
      <c r="N327" s="34">
        <v>5.6568542494923806</v>
      </c>
      <c r="O327" s="34">
        <v>5</v>
      </c>
      <c r="P327" s="34">
        <v>4.4721359549995796</v>
      </c>
      <c r="Q327" s="34">
        <v>4.1231056256176606</v>
      </c>
      <c r="R327" s="34">
        <v>4</v>
      </c>
      <c r="S327" s="34">
        <v>4.1231056256176606</v>
      </c>
      <c r="T327" s="34">
        <v>4.4721359549995796</v>
      </c>
      <c r="U327" s="34">
        <v>5</v>
      </c>
      <c r="V327" s="34">
        <v>5.6568542494923806</v>
      </c>
      <c r="W327" s="34">
        <v>6.4031242374328485</v>
      </c>
      <c r="X327" s="34">
        <v>7.2111025509279782</v>
      </c>
    </row>
    <row r="328" spans="2:24" ht="18.75">
      <c r="I328" s="55"/>
      <c r="J328" s="55"/>
      <c r="K328" s="55"/>
      <c r="L328" s="34">
        <v>7.810249675906654</v>
      </c>
      <c r="M328" s="34">
        <v>7.0710678118654755</v>
      </c>
      <c r="N328" s="34">
        <v>6.4031242374328485</v>
      </c>
      <c r="O328" s="34">
        <v>5.8309518948453007</v>
      </c>
      <c r="P328" s="34">
        <v>5.3851648071345037</v>
      </c>
      <c r="Q328" s="34">
        <v>5.0990195135927845</v>
      </c>
      <c r="R328" s="34">
        <v>5</v>
      </c>
      <c r="S328" s="34">
        <v>5.0990195135927845</v>
      </c>
      <c r="T328" s="34">
        <v>5.3851648071345037</v>
      </c>
      <c r="U328" s="34">
        <v>5.8309518948453007</v>
      </c>
      <c r="V328" s="34">
        <v>6.4031242374328485</v>
      </c>
      <c r="W328" s="34">
        <v>7.0710678118654755</v>
      </c>
      <c r="X328" s="34">
        <v>7.810249675906654</v>
      </c>
    </row>
    <row r="329" spans="2:24" ht="18.75">
      <c r="I329" s="55"/>
      <c r="J329" s="55"/>
      <c r="K329" s="55"/>
      <c r="L329" s="34">
        <v>8.4852813742385695</v>
      </c>
      <c r="M329" s="34">
        <v>7.810249675906654</v>
      </c>
      <c r="N329" s="34">
        <v>7.2111025509279782</v>
      </c>
      <c r="O329" s="34">
        <v>6.7082039324993694</v>
      </c>
      <c r="P329" s="34">
        <v>6.324555320336759</v>
      </c>
      <c r="Q329" s="34">
        <v>6.0827625302982193</v>
      </c>
      <c r="R329" s="34">
        <v>6</v>
      </c>
      <c r="S329" s="34">
        <v>6.0827625302982193</v>
      </c>
      <c r="T329" s="34">
        <v>6.324555320336759</v>
      </c>
      <c r="U329" s="34">
        <v>6.7082039324993694</v>
      </c>
      <c r="V329" s="34">
        <v>7.2111025509279782</v>
      </c>
      <c r="W329" s="34">
        <v>7.810249675906654</v>
      </c>
      <c r="X329" s="34">
        <v>8.4852813742385695</v>
      </c>
    </row>
    <row r="332" spans="2:24">
      <c r="L332" s="33" cm="1">
        <f t="array" ref="L332">SUMPRODUCT(_xlfn.XLOOKUP(_xlfn._xlws.FILTER(_xlfn.TOCOL(IF(_xlfn.ANCHORARRAY(L317)&lt;=H300,_xlfn.ANCHORARRAY(L298),0),3),(_xlfn.TOCOL(IF(_xlfn.ANCHORARRAY(L317)&lt;=H300,_xlfn.ANCHORARRAY(L298),0),3)&lt;&gt;0)*(_xlfn.TOCOL(IF(_xlfn.ANCHORARRAY(L317)&lt;=H300,_xlfn.ANCHORARRAY(L298),0),3)&lt;&gt;"")),tblData[City],tblData[Population],0,0),_xlfn.XLOOKUP(_xlfn._xlws.FILTER(_xlfn.TOCOL(IF(_xlfn.ANCHORARRAY(L317)&lt;=H300,_xlfn.ANCHORARRAY(L298),0),3),(_xlfn.TOCOL(IF(_xlfn.ANCHORARRAY(L317)&lt;=H300,_xlfn.ANCHORARRAY(L298),0),3)&lt;&gt;0)*(_xlfn.TOCOL(IF(_xlfn.ANCHORARRAY(L317)&lt;=H300,_xlfn.ANCHORARRAY(L298),0),3)&lt;&gt;"")),tblData[City],tblData[Life Expectancy at Birth (Years)],0,0))/SUM(_xlfn.XLOOKUP(_xlfn._xlws.FILTER(_xlfn.TOCOL(IF(_xlfn.ANCHORARRAY(L317)&lt;=H300,_xlfn.ANCHORARRAY(L298),0),3),(_xlfn.TOCOL(IF(_xlfn.ANCHORARRAY(L317)&lt;=H300,_xlfn.ANCHORARRAY(L298),0),3)&lt;&gt;0)*(_xlfn.TOCOL(IF(_xlfn.ANCHORARRAY(L317)&lt;=H300,_xlfn.ANCHORARRAY(L298),0),3)&lt;&gt;"")),tblData[City],tblData[Population],0,0)) * 12</f>
        <v>836.90117592755416</v>
      </c>
    </row>
    <row r="1000" spans="648:648" ht="15.75">
      <c r="XX1000" s="105">
        <v>125713</v>
      </c>
    </row>
  </sheetData>
  <sortState xmlns:xlrd2="http://schemas.microsoft.com/office/spreadsheetml/2017/richdata2" ref="B121:H121">
    <sortCondition ref="E121"/>
  </sortState>
  <mergeCells count="14">
    <mergeCell ref="E322:H326"/>
    <mergeCell ref="B41:K41"/>
    <mergeCell ref="B2:K2"/>
    <mergeCell ref="B4:H4"/>
    <mergeCell ref="G39:K39"/>
    <mergeCell ref="J4:K4"/>
    <mergeCell ref="J12:K12"/>
    <mergeCell ref="B14:K14"/>
    <mergeCell ref="B15:K28"/>
    <mergeCell ref="B30:K30"/>
    <mergeCell ref="G35:K35"/>
    <mergeCell ref="G36:K36"/>
    <mergeCell ref="G37:K37"/>
    <mergeCell ref="G38:K38"/>
  </mergeCells>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iconSet" priority="86" id="{38A2BF3E-6212-4B13-B768-D3E49FC14376}">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F35:F39</xm:sqref>
        </x14:conditionalFormatting>
        <x14:conditionalFormatting xmlns:xm="http://schemas.microsoft.com/office/excel/2006/main">
          <x14:cfRule type="iconSet" priority="21" id="{33DACA5C-7ECE-49D0-ABF6-00018097E41C}">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F54</xm:sqref>
        </x14:conditionalFormatting>
        <x14:conditionalFormatting xmlns:xm="http://schemas.microsoft.com/office/excel/2006/main">
          <x14:cfRule type="iconSet" priority="20" id="{877988EB-1A71-452E-8CBF-E610BD65B953}">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F56:F65</xm:sqref>
        </x14:conditionalFormatting>
        <x14:conditionalFormatting xmlns:xm="http://schemas.microsoft.com/office/excel/2006/main">
          <x14:cfRule type="iconSet" priority="7" id="{16EFD21D-3444-4066-8A4C-293017EB5AC4}">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F66:F67 B67:E67</xm:sqref>
        </x14:conditionalFormatting>
        <x14:conditionalFormatting xmlns:xm="http://schemas.microsoft.com/office/excel/2006/main">
          <x14:cfRule type="iconSet" priority="19" id="{777F8292-E39E-44EC-B0FE-A7B7799A7CEC}">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F81</xm:sqref>
        </x14:conditionalFormatting>
        <x14:conditionalFormatting xmlns:xm="http://schemas.microsoft.com/office/excel/2006/main">
          <x14:cfRule type="iconSet" priority="18" id="{1C5EA727-DE78-4081-9CE8-3A5550D13001}">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F83:F102</xm:sqref>
        </x14:conditionalFormatting>
        <x14:conditionalFormatting xmlns:xm="http://schemas.microsoft.com/office/excel/2006/main">
          <x14:cfRule type="iconSet" priority="6" id="{3CBB8F0B-F3BF-49AB-8FCF-83BCEB501266}">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F103:F104 B104:E104</xm:sqref>
        </x14:conditionalFormatting>
        <x14:conditionalFormatting xmlns:xm="http://schemas.microsoft.com/office/excel/2006/main">
          <x14:cfRule type="iconSet" priority="17" id="{1E8DBF08-C305-4F94-AB3A-69A301A4F5DD}">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F121</xm:sqref>
        </x14:conditionalFormatting>
        <x14:conditionalFormatting xmlns:xm="http://schemas.microsoft.com/office/excel/2006/main">
          <x14:cfRule type="iconSet" priority="16" id="{EBEBB913-84FC-43DE-B755-48F6F08E5064}">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F123:F142</xm:sqref>
        </x14:conditionalFormatting>
        <x14:conditionalFormatting xmlns:xm="http://schemas.microsoft.com/office/excel/2006/main">
          <x14:cfRule type="iconSet" priority="5" id="{790388E3-C90E-40C2-9D05-70670E82D5DB}">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F143:F144 B144:E144</xm:sqref>
        </x14:conditionalFormatting>
        <x14:conditionalFormatting xmlns:xm="http://schemas.microsoft.com/office/excel/2006/main">
          <x14:cfRule type="iconSet" priority="15" id="{6F6C9476-6CD1-40D4-81C1-1282A4866441}">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F163</xm:sqref>
        </x14:conditionalFormatting>
        <x14:conditionalFormatting xmlns:xm="http://schemas.microsoft.com/office/excel/2006/main">
          <x14:cfRule type="iconSet" priority="14" id="{7AC89E97-D24D-4369-B2A9-1FDA7440A642}">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F165:F184</xm:sqref>
        </x14:conditionalFormatting>
        <x14:conditionalFormatting xmlns:xm="http://schemas.microsoft.com/office/excel/2006/main">
          <x14:cfRule type="iconSet" priority="4" id="{201E3CDC-F73F-43B3-AAA2-840D048850D3}">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F185:F186 B186:E186</xm:sqref>
        </x14:conditionalFormatting>
        <x14:conditionalFormatting xmlns:xm="http://schemas.microsoft.com/office/excel/2006/main">
          <x14:cfRule type="iconSet" priority="13" id="{830F71ED-DF83-4399-9521-AA5D01ABC8F2}">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F208</xm:sqref>
        </x14:conditionalFormatting>
        <x14:conditionalFormatting xmlns:xm="http://schemas.microsoft.com/office/excel/2006/main">
          <x14:cfRule type="iconSet" priority="12" id="{22B8C728-FAF8-47ED-9296-8A24B7FA7AD0}">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F210:F229</xm:sqref>
        </x14:conditionalFormatting>
        <x14:conditionalFormatting xmlns:xm="http://schemas.microsoft.com/office/excel/2006/main">
          <x14:cfRule type="iconSet" priority="3" id="{F994CD1F-43E3-48BA-9B6A-6901EE91A868}">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F230:F231 B231:E231</xm:sqref>
        </x14:conditionalFormatting>
        <x14:conditionalFormatting xmlns:xm="http://schemas.microsoft.com/office/excel/2006/main">
          <x14:cfRule type="iconSet" priority="11" id="{32DA62DB-B508-4F01-B5E7-BB63A9FDAD19}">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F250</xm:sqref>
        </x14:conditionalFormatting>
        <x14:conditionalFormatting xmlns:xm="http://schemas.microsoft.com/office/excel/2006/main">
          <x14:cfRule type="iconSet" priority="10" id="{146C66F0-6C92-4FAF-95F6-B5214D84DA4C}">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F252:F271</xm:sqref>
        </x14:conditionalFormatting>
        <x14:conditionalFormatting xmlns:xm="http://schemas.microsoft.com/office/excel/2006/main">
          <x14:cfRule type="iconSet" priority="2" id="{3C4893BF-E69A-4CC5-A84D-03A26049E84E}">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F272:F273 B273:E273</xm:sqref>
        </x14:conditionalFormatting>
        <x14:conditionalFormatting xmlns:xm="http://schemas.microsoft.com/office/excel/2006/main">
          <x14:cfRule type="iconSet" priority="9" id="{8C5E5E6F-0B11-4EF9-A3E7-DDDD7993B1C7}">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F298</xm:sqref>
        </x14:conditionalFormatting>
        <x14:conditionalFormatting xmlns:xm="http://schemas.microsoft.com/office/excel/2006/main">
          <x14:cfRule type="iconSet" priority="8" id="{1E5B5B53-0B51-43A9-BC35-23422E5DC4B4}">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F300:F319</xm:sqref>
        </x14:conditionalFormatting>
        <x14:conditionalFormatting xmlns:xm="http://schemas.microsoft.com/office/excel/2006/main">
          <x14:cfRule type="iconSet" priority="1" id="{D16053D1-8A1D-4F57-A620-B4F569A444F3}">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F320:F321 B321:E321</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919F8-5A01-4E27-A586-E47BAAD53E55}">
  <sheetPr codeName="Arkusz2">
    <tabColor theme="5" tint="0.79998168889431442"/>
  </sheetPr>
  <dimension ref="A1:XX1000"/>
  <sheetViews>
    <sheetView showGridLines="0" workbookViewId="0">
      <selection activeCell="C221" sqref="C221"/>
    </sheetView>
  </sheetViews>
  <sheetFormatPr defaultRowHeight="15.75"/>
  <cols>
    <col min="1" max="1" width="17.75" customWidth="1"/>
    <col min="2" max="2" width="16.5" customWidth="1"/>
    <col min="3" max="3" width="11.625" customWidth="1"/>
    <col min="4" max="4" width="22" customWidth="1"/>
    <col min="5" max="5" width="25.875" customWidth="1"/>
    <col min="6" max="6" width="29.375" customWidth="1"/>
    <col min="7" max="8" width="31.375" customWidth="1"/>
    <col min="11" max="11" width="13.125" customWidth="1"/>
  </cols>
  <sheetData>
    <row r="1" spans="1:8">
      <c r="A1" s="24" t="s">
        <v>41</v>
      </c>
      <c r="B1" s="24"/>
      <c r="C1" s="24"/>
      <c r="D1" s="24"/>
      <c r="E1" s="24"/>
      <c r="F1" s="24"/>
    </row>
    <row r="2" spans="1:8" s="5" customFormat="1" ht="63" customHeight="1">
      <c r="A2" s="108" t="s">
        <v>42</v>
      </c>
      <c r="B2" s="109" t="s">
        <v>37</v>
      </c>
      <c r="C2" s="109" t="s">
        <v>38</v>
      </c>
      <c r="D2" s="109" t="s">
        <v>39</v>
      </c>
      <c r="E2" s="109" t="s">
        <v>40</v>
      </c>
      <c r="F2" s="109" t="s">
        <v>587</v>
      </c>
      <c r="G2" s="109" t="s">
        <v>588</v>
      </c>
      <c r="H2" s="110" t="s">
        <v>589</v>
      </c>
    </row>
    <row r="3" spans="1:8" s="5" customFormat="1" hidden="1">
      <c r="A3" s="106" t="s">
        <v>332</v>
      </c>
      <c r="B3" s="21" t="s">
        <v>609</v>
      </c>
      <c r="C3" s="22">
        <v>50</v>
      </c>
      <c r="D3" s="22">
        <v>30</v>
      </c>
      <c r="E3" s="23">
        <v>17623</v>
      </c>
      <c r="F3" s="85">
        <v>67.8</v>
      </c>
      <c r="G3" s="85">
        <v>47.6</v>
      </c>
      <c r="H3" s="107">
        <v>14.099999999999994</v>
      </c>
    </row>
    <row r="4" spans="1:8" s="5" customFormat="1" hidden="1">
      <c r="A4" s="106" t="s">
        <v>329</v>
      </c>
      <c r="B4" s="21" t="s">
        <v>610</v>
      </c>
      <c r="C4" s="22">
        <v>11465</v>
      </c>
      <c r="D4" s="22">
        <v>4278</v>
      </c>
      <c r="E4" s="23">
        <v>105309</v>
      </c>
      <c r="F4" s="85">
        <v>78.599999999999994</v>
      </c>
      <c r="G4" s="85">
        <v>61.4</v>
      </c>
      <c r="H4" s="107">
        <v>28.9</v>
      </c>
    </row>
    <row r="5" spans="1:8" s="5" customFormat="1" hidden="1">
      <c r="A5" s="106" t="s">
        <v>333</v>
      </c>
      <c r="B5" s="21" t="s">
        <v>611</v>
      </c>
      <c r="C5" s="22">
        <v>142890</v>
      </c>
      <c r="D5" s="22">
        <v>64122</v>
      </c>
      <c r="E5" s="23">
        <v>42437</v>
      </c>
      <c r="F5" s="85">
        <v>77.7</v>
      </c>
      <c r="G5" s="85">
        <v>58.800000000000004</v>
      </c>
      <c r="H5" s="107">
        <v>29.2</v>
      </c>
    </row>
    <row r="6" spans="1:8" s="5" customFormat="1" hidden="1">
      <c r="A6" s="106" t="s">
        <v>335</v>
      </c>
      <c r="B6" s="21" t="s">
        <v>476</v>
      </c>
      <c r="C6" s="22">
        <v>59</v>
      </c>
      <c r="D6" s="22">
        <v>20</v>
      </c>
      <c r="E6" s="23">
        <v>29363</v>
      </c>
      <c r="F6" s="85">
        <v>72.8</v>
      </c>
      <c r="G6" s="85">
        <v>52.699999999999996</v>
      </c>
      <c r="H6" s="107">
        <v>26.4</v>
      </c>
    </row>
    <row r="7" spans="1:8" s="5" customFormat="1" hidden="1">
      <c r="A7" s="106" t="s">
        <v>336</v>
      </c>
      <c r="B7" s="21" t="s">
        <v>612</v>
      </c>
      <c r="C7" s="22">
        <v>11743</v>
      </c>
      <c r="D7" s="22">
        <v>4621</v>
      </c>
      <c r="E7" s="23">
        <v>54514</v>
      </c>
      <c r="F7" s="85">
        <v>74.099999999999994</v>
      </c>
      <c r="G7" s="85">
        <v>55.4</v>
      </c>
      <c r="H7" s="107">
        <v>18.299999999999997</v>
      </c>
    </row>
    <row r="8" spans="1:8" s="5" customFormat="1" hidden="1">
      <c r="A8" s="106" t="s">
        <v>328</v>
      </c>
      <c r="B8" s="21" t="s">
        <v>609</v>
      </c>
      <c r="C8" s="22">
        <v>40</v>
      </c>
      <c r="D8" s="22">
        <v>24</v>
      </c>
      <c r="E8" s="23">
        <v>250632</v>
      </c>
      <c r="F8" s="85">
        <v>83.8</v>
      </c>
      <c r="G8" s="85">
        <v>66.900000000000006</v>
      </c>
      <c r="H8" s="107">
        <v>31.9</v>
      </c>
    </row>
    <row r="9" spans="1:8" s="5" customFormat="1" hidden="1">
      <c r="A9" s="106" t="s">
        <v>334</v>
      </c>
      <c r="B9" s="21" t="s">
        <v>613</v>
      </c>
      <c r="C9" s="22">
        <v>625</v>
      </c>
      <c r="D9" s="22">
        <v>333</v>
      </c>
      <c r="E9" s="23">
        <v>64178</v>
      </c>
      <c r="F9" s="85">
        <v>73.5</v>
      </c>
      <c r="G9" s="85">
        <v>56.9</v>
      </c>
      <c r="H9" s="107">
        <v>23.1</v>
      </c>
    </row>
    <row r="10" spans="1:8" s="5" customFormat="1" hidden="1">
      <c r="A10" s="106" t="s">
        <v>325</v>
      </c>
      <c r="B10" s="21" t="s">
        <v>614</v>
      </c>
      <c r="C10" s="22">
        <v>36</v>
      </c>
      <c r="D10" s="22">
        <v>19</v>
      </c>
      <c r="E10" s="23">
        <v>32374</v>
      </c>
      <c r="F10" s="85">
        <v>74.2</v>
      </c>
      <c r="G10" s="85">
        <v>54.5</v>
      </c>
      <c r="H10" s="107">
        <v>19.700000000000003</v>
      </c>
    </row>
    <row r="11" spans="1:8" s="5" customFormat="1" hidden="1">
      <c r="A11" s="106" t="s">
        <v>331</v>
      </c>
      <c r="B11" s="21" t="s">
        <v>609</v>
      </c>
      <c r="C11" s="22">
        <v>272</v>
      </c>
      <c r="D11" s="22">
        <v>145</v>
      </c>
      <c r="E11" s="23">
        <v>245604</v>
      </c>
      <c r="F11" s="85">
        <v>82.6</v>
      </c>
      <c r="G11" s="85">
        <v>62.099999999999994</v>
      </c>
      <c r="H11" s="107">
        <v>34.599999999999994</v>
      </c>
    </row>
    <row r="12" spans="1:8" s="5" customFormat="1" hidden="1">
      <c r="A12" s="106" t="s">
        <v>327</v>
      </c>
      <c r="B12" s="21" t="s">
        <v>609</v>
      </c>
      <c r="C12" s="22">
        <v>665</v>
      </c>
      <c r="D12" s="22">
        <v>224</v>
      </c>
      <c r="E12" s="23">
        <v>204807</v>
      </c>
      <c r="F12" s="85">
        <v>81.5</v>
      </c>
      <c r="G12" s="85">
        <v>65.2</v>
      </c>
      <c r="H12" s="107">
        <v>32</v>
      </c>
    </row>
    <row r="13" spans="1:8" s="5" customFormat="1" hidden="1">
      <c r="A13" s="106" t="s">
        <v>326</v>
      </c>
      <c r="B13" s="21" t="s">
        <v>493</v>
      </c>
      <c r="C13" s="22">
        <v>159</v>
      </c>
      <c r="D13" s="22">
        <v>72</v>
      </c>
      <c r="E13" s="23">
        <v>144174</v>
      </c>
      <c r="F13" s="85">
        <v>82.7</v>
      </c>
      <c r="G13" s="85">
        <v>61.900000000000006</v>
      </c>
      <c r="H13" s="107">
        <v>31.5</v>
      </c>
    </row>
    <row r="14" spans="1:8" s="5" customFormat="1" hidden="1">
      <c r="A14" s="106" t="s">
        <v>324</v>
      </c>
      <c r="B14" s="21" t="s">
        <v>483</v>
      </c>
      <c r="C14" s="22">
        <v>299</v>
      </c>
      <c r="D14" s="22">
        <v>105</v>
      </c>
      <c r="E14" s="23">
        <v>142291</v>
      </c>
      <c r="F14" s="85">
        <v>78.2</v>
      </c>
      <c r="G14" s="85">
        <v>58.800000000000004</v>
      </c>
      <c r="H14" s="107">
        <v>26.9</v>
      </c>
    </row>
    <row r="15" spans="1:8" s="5" customFormat="1" hidden="1">
      <c r="A15" s="106" t="s">
        <v>323</v>
      </c>
      <c r="B15" s="21" t="s">
        <v>484</v>
      </c>
      <c r="C15" s="22">
        <v>20610</v>
      </c>
      <c r="D15" s="22">
        <v>7716</v>
      </c>
      <c r="E15" s="23">
        <v>22411</v>
      </c>
      <c r="F15" s="85">
        <v>71.5</v>
      </c>
      <c r="G15" s="85">
        <v>55.5</v>
      </c>
      <c r="H15" s="107">
        <v>25.700000000000003</v>
      </c>
    </row>
    <row r="16" spans="1:8" s="5" customFormat="1" hidden="1">
      <c r="A16" s="106" t="s">
        <v>330</v>
      </c>
      <c r="B16" s="21" t="s">
        <v>609</v>
      </c>
      <c r="C16" s="22">
        <v>14</v>
      </c>
      <c r="D16" s="22">
        <v>8</v>
      </c>
      <c r="E16" s="23">
        <v>23590</v>
      </c>
      <c r="F16" s="85">
        <v>73.400000000000006</v>
      </c>
      <c r="G16" s="85">
        <v>55.8</v>
      </c>
      <c r="H16" s="107">
        <v>22.100000000000009</v>
      </c>
    </row>
    <row r="17" spans="1:8" s="5" customFormat="1" hidden="1">
      <c r="A17" s="106" t="s">
        <v>458</v>
      </c>
      <c r="B17" s="21" t="s">
        <v>609</v>
      </c>
      <c r="C17" s="22">
        <v>140595</v>
      </c>
      <c r="D17" s="22">
        <v>50247</v>
      </c>
      <c r="E17" s="23">
        <v>22288</v>
      </c>
      <c r="F17" s="85">
        <v>66.5</v>
      </c>
      <c r="G17" s="85">
        <v>46</v>
      </c>
      <c r="H17" s="107">
        <v>15.399999999999999</v>
      </c>
    </row>
    <row r="18" spans="1:8" s="5" customFormat="1" hidden="1">
      <c r="A18" s="106" t="s">
        <v>455</v>
      </c>
      <c r="B18" s="21" t="s">
        <v>615</v>
      </c>
      <c r="C18" s="22">
        <v>687</v>
      </c>
      <c r="D18" s="22">
        <v>360</v>
      </c>
      <c r="E18" s="23">
        <v>105944</v>
      </c>
      <c r="F18" s="85">
        <v>78.5</v>
      </c>
      <c r="G18" s="85">
        <v>61.5</v>
      </c>
      <c r="H18" s="107">
        <v>29.299999999999997</v>
      </c>
    </row>
    <row r="19" spans="1:8" s="5" customFormat="1" hidden="1">
      <c r="A19" s="106" t="s">
        <v>459</v>
      </c>
      <c r="B19" s="21" t="s">
        <v>491</v>
      </c>
      <c r="C19" s="22">
        <v>41</v>
      </c>
      <c r="D19" s="22">
        <v>21</v>
      </c>
      <c r="E19" s="23">
        <v>151044</v>
      </c>
      <c r="F19" s="85">
        <v>78.7</v>
      </c>
      <c r="G19" s="85">
        <v>58.2</v>
      </c>
      <c r="H19" s="107">
        <v>28</v>
      </c>
    </row>
    <row r="20" spans="1:8" s="5" customFormat="1" hidden="1">
      <c r="A20" s="106" t="s">
        <v>461</v>
      </c>
      <c r="B20" s="21" t="s">
        <v>609</v>
      </c>
      <c r="C20" s="22">
        <v>18</v>
      </c>
      <c r="D20" s="22">
        <v>7</v>
      </c>
      <c r="E20" s="23">
        <v>36722</v>
      </c>
      <c r="F20" s="85">
        <v>70.7</v>
      </c>
      <c r="G20" s="85">
        <v>52</v>
      </c>
      <c r="H20" s="107">
        <v>25.300000000000004</v>
      </c>
    </row>
    <row r="21" spans="1:8" s="5" customFormat="1" hidden="1">
      <c r="A21" s="106" t="s">
        <v>462</v>
      </c>
      <c r="B21" s="21" t="s">
        <v>609</v>
      </c>
      <c r="C21" s="22">
        <v>1209</v>
      </c>
      <c r="D21" s="22">
        <v>452</v>
      </c>
      <c r="E21" s="23">
        <v>114219</v>
      </c>
      <c r="F21" s="85">
        <v>77.5</v>
      </c>
      <c r="G21" s="85">
        <v>60.2</v>
      </c>
      <c r="H21" s="107">
        <v>22.2</v>
      </c>
    </row>
    <row r="22" spans="1:8" s="5" customFormat="1" hidden="1">
      <c r="A22" s="106" t="s">
        <v>454</v>
      </c>
      <c r="B22" s="21" t="s">
        <v>616</v>
      </c>
      <c r="C22" s="22">
        <v>1608</v>
      </c>
      <c r="D22" s="22">
        <v>722</v>
      </c>
      <c r="E22" s="23">
        <v>34315</v>
      </c>
      <c r="F22" s="85">
        <v>73.099999999999994</v>
      </c>
      <c r="G22" s="85">
        <v>56.699999999999996</v>
      </c>
      <c r="H22" s="107">
        <v>22.899999999999991</v>
      </c>
    </row>
    <row r="23" spans="1:8" s="5" customFormat="1" hidden="1">
      <c r="A23" s="106" t="s">
        <v>460</v>
      </c>
      <c r="B23" s="21" t="s">
        <v>481</v>
      </c>
      <c r="C23" s="22">
        <v>398</v>
      </c>
      <c r="D23" s="22">
        <v>203</v>
      </c>
      <c r="E23" s="23">
        <v>41062</v>
      </c>
      <c r="F23" s="85">
        <v>72.8</v>
      </c>
      <c r="G23" s="85">
        <v>52</v>
      </c>
      <c r="H23" s="107">
        <v>19.099999999999994</v>
      </c>
    </row>
    <row r="24" spans="1:8" s="5" customFormat="1" hidden="1">
      <c r="A24" s="106" t="s">
        <v>451</v>
      </c>
      <c r="B24" s="21" t="s">
        <v>492</v>
      </c>
      <c r="C24" s="22">
        <v>298</v>
      </c>
      <c r="D24" s="22">
        <v>101</v>
      </c>
      <c r="E24" s="23">
        <v>90599</v>
      </c>
      <c r="F24" s="85">
        <v>79.900000000000006</v>
      </c>
      <c r="G24" s="85">
        <v>63.7</v>
      </c>
      <c r="H24" s="107">
        <v>35.700000000000003</v>
      </c>
    </row>
    <row r="25" spans="1:8" s="5" customFormat="1" hidden="1">
      <c r="A25" s="106" t="s">
        <v>457</v>
      </c>
      <c r="B25" s="21" t="s">
        <v>482</v>
      </c>
      <c r="C25" s="22">
        <v>5</v>
      </c>
      <c r="D25" s="22">
        <v>2</v>
      </c>
      <c r="E25" s="23">
        <v>12973</v>
      </c>
      <c r="F25" s="85">
        <v>67.2</v>
      </c>
      <c r="G25" s="85">
        <v>49.7</v>
      </c>
      <c r="H25" s="107">
        <v>22.900000000000006</v>
      </c>
    </row>
    <row r="26" spans="1:8" s="5" customFormat="1" hidden="1">
      <c r="A26" s="106" t="s">
        <v>453</v>
      </c>
      <c r="B26" s="21" t="s">
        <v>478</v>
      </c>
      <c r="C26" s="22">
        <v>846</v>
      </c>
      <c r="D26" s="22">
        <v>425</v>
      </c>
      <c r="E26" s="23">
        <v>92829</v>
      </c>
      <c r="F26" s="85">
        <v>78.599999999999994</v>
      </c>
      <c r="G26" s="85">
        <v>58.1</v>
      </c>
      <c r="H26" s="107">
        <v>36.599999999999994</v>
      </c>
    </row>
    <row r="27" spans="1:8" s="5" customFormat="1" hidden="1">
      <c r="A27" s="106" t="s">
        <v>452</v>
      </c>
      <c r="B27" s="21" t="s">
        <v>476</v>
      </c>
      <c r="C27" s="22">
        <v>3</v>
      </c>
      <c r="D27" s="22">
        <v>2</v>
      </c>
      <c r="E27" s="23">
        <v>29933</v>
      </c>
      <c r="F27" s="85">
        <v>69.2</v>
      </c>
      <c r="G27" s="85">
        <v>51</v>
      </c>
      <c r="H27" s="107">
        <v>20.6</v>
      </c>
    </row>
    <row r="28" spans="1:8" s="5" customFormat="1" hidden="1">
      <c r="A28" s="106" t="s">
        <v>450</v>
      </c>
      <c r="B28" s="21" t="s">
        <v>617</v>
      </c>
      <c r="C28" s="22">
        <v>12612</v>
      </c>
      <c r="D28" s="22">
        <v>7071</v>
      </c>
      <c r="E28" s="23">
        <v>27486</v>
      </c>
      <c r="F28" s="85">
        <v>64.3</v>
      </c>
      <c r="G28" s="85">
        <v>45.8</v>
      </c>
      <c r="H28" s="107">
        <v>19.2</v>
      </c>
    </row>
    <row r="29" spans="1:8" s="5" customFormat="1" hidden="1">
      <c r="A29" s="106" t="s">
        <v>449</v>
      </c>
      <c r="B29" s="21" t="s">
        <v>609</v>
      </c>
      <c r="C29" s="22">
        <v>5734</v>
      </c>
      <c r="D29" s="22">
        <v>3126</v>
      </c>
      <c r="E29" s="23">
        <v>20905</v>
      </c>
      <c r="F29" s="85">
        <v>69.900000000000006</v>
      </c>
      <c r="G29" s="85">
        <v>52.500000000000007</v>
      </c>
      <c r="H29" s="107">
        <v>15.700000000000003</v>
      </c>
    </row>
    <row r="30" spans="1:8" s="5" customFormat="1" hidden="1">
      <c r="A30" s="106" t="s">
        <v>456</v>
      </c>
      <c r="B30" s="21" t="s">
        <v>611</v>
      </c>
      <c r="C30" s="22">
        <v>337</v>
      </c>
      <c r="D30" s="22">
        <v>166</v>
      </c>
      <c r="E30" s="23">
        <v>92150</v>
      </c>
      <c r="F30" s="85">
        <v>80.099999999999994</v>
      </c>
      <c r="G30" s="85">
        <v>62.399999999999991</v>
      </c>
      <c r="H30" s="107">
        <v>25.3</v>
      </c>
    </row>
    <row r="31" spans="1:8" s="5" customFormat="1" hidden="1">
      <c r="A31" s="106" t="s">
        <v>374</v>
      </c>
      <c r="B31" s="21" t="s">
        <v>479</v>
      </c>
      <c r="C31" s="22">
        <v>630</v>
      </c>
      <c r="D31" s="22">
        <v>386</v>
      </c>
      <c r="E31" s="23">
        <v>16628</v>
      </c>
      <c r="F31" s="85">
        <v>67.900000000000006</v>
      </c>
      <c r="G31" s="85">
        <v>51.300000000000004</v>
      </c>
      <c r="H31" s="107">
        <v>12.600000000000009</v>
      </c>
    </row>
    <row r="32" spans="1:8" s="5" customFormat="1" hidden="1">
      <c r="A32" s="106" t="s">
        <v>371</v>
      </c>
      <c r="B32" s="21" t="s">
        <v>618</v>
      </c>
      <c r="C32" s="22">
        <v>3</v>
      </c>
      <c r="D32" s="22">
        <v>1</v>
      </c>
      <c r="E32" s="23">
        <v>11790</v>
      </c>
      <c r="F32" s="85">
        <v>64.8</v>
      </c>
      <c r="G32" s="85">
        <v>46.199999999999996</v>
      </c>
      <c r="H32" s="107">
        <v>22.799999999999997</v>
      </c>
    </row>
    <row r="33" spans="1:8" s="5" customFormat="1" hidden="1">
      <c r="A33" s="106" t="s">
        <v>375</v>
      </c>
      <c r="B33" s="21" t="s">
        <v>479</v>
      </c>
      <c r="C33" s="22">
        <v>807</v>
      </c>
      <c r="D33" s="22">
        <v>363</v>
      </c>
      <c r="E33" s="23">
        <v>21034</v>
      </c>
      <c r="F33" s="85">
        <v>68.599999999999994</v>
      </c>
      <c r="G33" s="85">
        <v>50.8</v>
      </c>
      <c r="H33" s="107">
        <v>16.599999999999994</v>
      </c>
    </row>
    <row r="34" spans="1:8" s="5" customFormat="1" hidden="1">
      <c r="A34" s="106" t="s">
        <v>377</v>
      </c>
      <c r="B34" s="21" t="s">
        <v>619</v>
      </c>
      <c r="C34" s="22">
        <v>243</v>
      </c>
      <c r="D34" s="22">
        <v>111</v>
      </c>
      <c r="E34" s="23">
        <v>25078</v>
      </c>
      <c r="F34" s="85">
        <v>72.7</v>
      </c>
      <c r="G34" s="85">
        <v>55.900000000000006</v>
      </c>
      <c r="H34" s="107">
        <v>21.400000000000006</v>
      </c>
    </row>
    <row r="35" spans="1:8" s="5" customFormat="1" hidden="1">
      <c r="A35" s="106" t="s">
        <v>378</v>
      </c>
      <c r="B35" s="21" t="s">
        <v>618</v>
      </c>
      <c r="C35" s="22">
        <v>420</v>
      </c>
      <c r="D35" s="22">
        <v>253</v>
      </c>
      <c r="E35" s="23">
        <v>14947</v>
      </c>
      <c r="F35" s="85">
        <v>68</v>
      </c>
      <c r="G35" s="85">
        <v>48.6</v>
      </c>
      <c r="H35" s="107">
        <v>15.799999999999997</v>
      </c>
    </row>
    <row r="36" spans="1:8" s="5" customFormat="1" hidden="1">
      <c r="A36" s="106" t="s">
        <v>370</v>
      </c>
      <c r="B36" s="21" t="s">
        <v>478</v>
      </c>
      <c r="C36" s="22">
        <v>2178</v>
      </c>
      <c r="D36" s="22">
        <v>820</v>
      </c>
      <c r="E36" s="23">
        <v>84295</v>
      </c>
      <c r="F36" s="85">
        <v>78.8</v>
      </c>
      <c r="G36" s="85">
        <v>60.199999999999996</v>
      </c>
      <c r="H36" s="107">
        <v>33.599999999999994</v>
      </c>
    </row>
    <row r="37" spans="1:8" s="5" customFormat="1" hidden="1">
      <c r="A37" s="106" t="s">
        <v>376</v>
      </c>
      <c r="B37" s="21" t="s">
        <v>609</v>
      </c>
      <c r="C37" s="22">
        <v>3929</v>
      </c>
      <c r="D37" s="22">
        <v>2571</v>
      </c>
      <c r="E37" s="23">
        <v>35821</v>
      </c>
      <c r="F37" s="85">
        <v>73.5</v>
      </c>
      <c r="G37" s="85">
        <v>55.5</v>
      </c>
      <c r="H37" s="107">
        <v>25.9</v>
      </c>
    </row>
    <row r="38" spans="1:8" s="5" customFormat="1" hidden="1">
      <c r="A38" s="106" t="s">
        <v>367</v>
      </c>
      <c r="B38" s="21" t="s">
        <v>620</v>
      </c>
      <c r="C38" s="22">
        <v>600</v>
      </c>
      <c r="D38" s="22">
        <v>215</v>
      </c>
      <c r="E38" s="23">
        <v>15443</v>
      </c>
      <c r="F38" s="85">
        <v>70</v>
      </c>
      <c r="G38" s="85">
        <v>49.5</v>
      </c>
      <c r="H38" s="107">
        <v>27.6</v>
      </c>
    </row>
    <row r="39" spans="1:8" s="5" customFormat="1" hidden="1">
      <c r="A39" s="106" t="s">
        <v>373</v>
      </c>
      <c r="B39" s="21" t="s">
        <v>483</v>
      </c>
      <c r="C39" s="22">
        <v>617</v>
      </c>
      <c r="D39" s="22">
        <v>257</v>
      </c>
      <c r="E39" s="23">
        <v>18208</v>
      </c>
      <c r="F39" s="85">
        <v>66.7</v>
      </c>
      <c r="G39" s="85">
        <v>47.1</v>
      </c>
      <c r="H39" s="107">
        <v>14.2</v>
      </c>
    </row>
    <row r="40" spans="1:8" s="5" customFormat="1" hidden="1">
      <c r="A40" s="106" t="s">
        <v>369</v>
      </c>
      <c r="B40" s="21" t="s">
        <v>621</v>
      </c>
      <c r="C40" s="22">
        <v>265</v>
      </c>
      <c r="D40" s="22">
        <v>127</v>
      </c>
      <c r="E40" s="23">
        <v>90195</v>
      </c>
      <c r="F40" s="85">
        <v>75.3</v>
      </c>
      <c r="G40" s="85">
        <v>58.699999999999996</v>
      </c>
      <c r="H40" s="107">
        <v>24.9</v>
      </c>
    </row>
    <row r="41" spans="1:8" s="5" customFormat="1" hidden="1">
      <c r="A41" s="106" t="s">
        <v>368</v>
      </c>
      <c r="B41" s="21" t="s">
        <v>622</v>
      </c>
      <c r="C41" s="22">
        <v>36155</v>
      </c>
      <c r="D41" s="22">
        <v>20046</v>
      </c>
      <c r="E41" s="23">
        <v>90291</v>
      </c>
      <c r="F41" s="85">
        <v>87.1</v>
      </c>
      <c r="G41" s="85">
        <v>69.400000000000006</v>
      </c>
      <c r="H41" s="107">
        <v>35.5</v>
      </c>
    </row>
    <row r="42" spans="1:8" s="5" customFormat="1" hidden="1">
      <c r="A42" s="106" t="s">
        <v>366</v>
      </c>
      <c r="B42" s="21" t="s">
        <v>623</v>
      </c>
      <c r="C42" s="22">
        <v>4</v>
      </c>
      <c r="D42" s="22">
        <v>2</v>
      </c>
      <c r="E42" s="23">
        <v>25787</v>
      </c>
      <c r="F42" s="85">
        <v>70.8</v>
      </c>
      <c r="G42" s="85">
        <v>52.9</v>
      </c>
      <c r="H42" s="107">
        <v>25.699999999999996</v>
      </c>
    </row>
    <row r="43" spans="1:8" s="5" customFormat="1" hidden="1">
      <c r="A43" s="106" t="s">
        <v>365</v>
      </c>
      <c r="B43" s="21" t="s">
        <v>609</v>
      </c>
      <c r="C43" s="22">
        <v>515</v>
      </c>
      <c r="D43" s="22">
        <v>249</v>
      </c>
      <c r="E43" s="23">
        <v>34339</v>
      </c>
      <c r="F43" s="85">
        <v>72.5</v>
      </c>
      <c r="G43" s="85">
        <v>56.1</v>
      </c>
      <c r="H43" s="107">
        <v>21.5</v>
      </c>
    </row>
    <row r="44" spans="1:8" s="5" customFormat="1" hidden="1">
      <c r="A44" s="106" t="s">
        <v>372</v>
      </c>
      <c r="B44" s="21" t="s">
        <v>609</v>
      </c>
      <c r="C44" s="22">
        <v>654</v>
      </c>
      <c r="D44" s="22">
        <v>303</v>
      </c>
      <c r="E44" s="23">
        <v>26493</v>
      </c>
      <c r="F44" s="85">
        <v>68.8</v>
      </c>
      <c r="G44" s="85">
        <v>50.9</v>
      </c>
      <c r="H44" s="107">
        <v>25</v>
      </c>
    </row>
    <row r="45" spans="1:8" s="5" customFormat="1" hidden="1">
      <c r="A45" s="106" t="s">
        <v>248</v>
      </c>
      <c r="B45" s="21" t="s">
        <v>624</v>
      </c>
      <c r="C45" s="22">
        <v>113789</v>
      </c>
      <c r="D45" s="22">
        <v>47151</v>
      </c>
      <c r="E45" s="23">
        <v>44320</v>
      </c>
      <c r="F45" s="85">
        <v>82.8</v>
      </c>
      <c r="G45" s="85">
        <v>65.199999999999989</v>
      </c>
      <c r="H45" s="107">
        <v>31.699999999999996</v>
      </c>
    </row>
    <row r="46" spans="1:8" s="5" customFormat="1" hidden="1">
      <c r="A46" s="106" t="s">
        <v>245</v>
      </c>
      <c r="B46" s="21" t="s">
        <v>609</v>
      </c>
      <c r="C46" s="22">
        <v>894</v>
      </c>
      <c r="D46" s="22">
        <v>366</v>
      </c>
      <c r="E46" s="23">
        <v>117241</v>
      </c>
      <c r="F46" s="85">
        <v>78.3</v>
      </c>
      <c r="G46" s="85">
        <v>57.8</v>
      </c>
      <c r="H46" s="107">
        <v>24.9</v>
      </c>
    </row>
    <row r="47" spans="1:8" s="5" customFormat="1" hidden="1">
      <c r="A47" s="106" t="s">
        <v>249</v>
      </c>
      <c r="B47" s="21" t="s">
        <v>609</v>
      </c>
      <c r="C47" s="22">
        <v>91</v>
      </c>
      <c r="D47" s="22">
        <v>34</v>
      </c>
      <c r="E47" s="23">
        <v>49264</v>
      </c>
      <c r="F47" s="85">
        <v>77.3</v>
      </c>
      <c r="G47" s="85">
        <v>60.8</v>
      </c>
      <c r="H47" s="107">
        <v>32.799999999999997</v>
      </c>
    </row>
    <row r="48" spans="1:8" s="5" customFormat="1" hidden="1">
      <c r="A48" s="106" t="s">
        <v>251</v>
      </c>
      <c r="B48" s="21" t="s">
        <v>609</v>
      </c>
      <c r="C48" s="22">
        <v>72804</v>
      </c>
      <c r="D48" s="22">
        <v>39317</v>
      </c>
      <c r="E48" s="23">
        <v>126494</v>
      </c>
      <c r="F48" s="85">
        <v>91</v>
      </c>
      <c r="G48" s="85">
        <v>70.8</v>
      </c>
      <c r="H48" s="107">
        <v>42.1</v>
      </c>
    </row>
    <row r="49" spans="1:8" s="5" customFormat="1" hidden="1">
      <c r="A49" s="106" t="s">
        <v>252</v>
      </c>
      <c r="B49" s="21" t="s">
        <v>620</v>
      </c>
      <c r="C49" s="22">
        <v>2652</v>
      </c>
      <c r="D49" s="22">
        <v>1201</v>
      </c>
      <c r="E49" s="23">
        <v>16625</v>
      </c>
      <c r="F49" s="85">
        <v>65.7</v>
      </c>
      <c r="G49" s="85">
        <v>46.300000000000004</v>
      </c>
      <c r="H49" s="107">
        <v>14.4</v>
      </c>
    </row>
    <row r="50" spans="1:8" s="5" customFormat="1" hidden="1">
      <c r="A50" s="106" t="s">
        <v>244</v>
      </c>
      <c r="B50" s="21" t="s">
        <v>609</v>
      </c>
      <c r="C50" s="22">
        <v>42</v>
      </c>
      <c r="D50" s="22">
        <v>28</v>
      </c>
      <c r="E50" s="23">
        <v>71541</v>
      </c>
      <c r="F50" s="85">
        <v>76.7</v>
      </c>
      <c r="G50" s="85">
        <v>58.7</v>
      </c>
      <c r="H50" s="107">
        <v>27.900000000000006</v>
      </c>
    </row>
    <row r="51" spans="1:8" s="5" customFormat="1" hidden="1">
      <c r="A51" s="106" t="s">
        <v>250</v>
      </c>
      <c r="B51" s="21" t="s">
        <v>609</v>
      </c>
      <c r="C51" s="22">
        <v>849</v>
      </c>
      <c r="D51" s="22">
        <v>298</v>
      </c>
      <c r="E51" s="23">
        <v>17588</v>
      </c>
      <c r="F51" s="85">
        <v>66.3</v>
      </c>
      <c r="G51" s="85">
        <v>45.5</v>
      </c>
      <c r="H51" s="107">
        <v>13.399999999999999</v>
      </c>
    </row>
    <row r="52" spans="1:8" s="5" customFormat="1" hidden="1">
      <c r="A52" s="106" t="s">
        <v>241</v>
      </c>
      <c r="B52" s="21" t="s">
        <v>479</v>
      </c>
      <c r="C52" s="22">
        <v>1089</v>
      </c>
      <c r="D52" s="22">
        <v>369</v>
      </c>
      <c r="E52" s="23">
        <v>85101</v>
      </c>
      <c r="F52" s="85">
        <v>75.2</v>
      </c>
      <c r="G52" s="85">
        <v>55.800000000000004</v>
      </c>
      <c r="H52" s="107">
        <v>28.200000000000003</v>
      </c>
    </row>
    <row r="53" spans="1:8" s="5" customFormat="1" hidden="1">
      <c r="A53" s="106" t="s">
        <v>247</v>
      </c>
      <c r="B53" s="21" t="s">
        <v>475</v>
      </c>
      <c r="C53" s="22">
        <v>4123</v>
      </c>
      <c r="D53" s="22">
        <v>2291</v>
      </c>
      <c r="E53" s="23">
        <v>56490</v>
      </c>
      <c r="F53" s="85">
        <v>75.400000000000006</v>
      </c>
      <c r="G53" s="85">
        <v>55.400000000000006</v>
      </c>
      <c r="H53" s="107">
        <v>21.100000000000009</v>
      </c>
    </row>
    <row r="54" spans="1:8" s="5" customFormat="1" hidden="1">
      <c r="A54" s="106" t="s">
        <v>243</v>
      </c>
      <c r="B54" s="21" t="s">
        <v>609</v>
      </c>
      <c r="C54" s="22">
        <v>104914</v>
      </c>
      <c r="D54" s="22">
        <v>60278</v>
      </c>
      <c r="E54" s="23">
        <v>22152</v>
      </c>
      <c r="F54" s="85">
        <v>66.900000000000006</v>
      </c>
      <c r="G54" s="85">
        <v>50.7</v>
      </c>
      <c r="H54" s="107">
        <v>24.300000000000004</v>
      </c>
    </row>
    <row r="55" spans="1:8" s="5" customFormat="1" hidden="1">
      <c r="A55" s="106" t="s">
        <v>242</v>
      </c>
      <c r="B55" s="21" t="s">
        <v>476</v>
      </c>
      <c r="C55" s="22">
        <v>277</v>
      </c>
      <c r="D55" s="22">
        <v>115</v>
      </c>
      <c r="E55" s="23">
        <v>46967</v>
      </c>
      <c r="F55" s="85">
        <v>71.7</v>
      </c>
      <c r="G55" s="85">
        <v>53.5</v>
      </c>
      <c r="H55" s="107">
        <v>18.800000000000004</v>
      </c>
    </row>
    <row r="56" spans="1:8" s="5" customFormat="1" hidden="1">
      <c r="A56" s="106" t="s">
        <v>240</v>
      </c>
      <c r="B56" s="21" t="s">
        <v>623</v>
      </c>
      <c r="C56" s="22">
        <v>71768</v>
      </c>
      <c r="D56" s="22">
        <v>28350</v>
      </c>
      <c r="E56" s="23">
        <v>87669</v>
      </c>
      <c r="F56" s="85">
        <v>75.5</v>
      </c>
      <c r="G56" s="85">
        <v>58</v>
      </c>
      <c r="H56" s="107">
        <v>21.700000000000003</v>
      </c>
    </row>
    <row r="57" spans="1:8" s="5" customFormat="1" hidden="1">
      <c r="A57" s="106" t="s">
        <v>239</v>
      </c>
      <c r="B57" s="21" t="s">
        <v>484</v>
      </c>
      <c r="C57" s="22">
        <v>24372</v>
      </c>
      <c r="D57" s="22">
        <v>8364</v>
      </c>
      <c r="E57" s="23">
        <v>100262</v>
      </c>
      <c r="F57" s="85">
        <v>75.3</v>
      </c>
      <c r="G57" s="85">
        <v>59.199999999999996</v>
      </c>
      <c r="H57" s="107">
        <v>24.299999999999997</v>
      </c>
    </row>
    <row r="58" spans="1:8" s="5" customFormat="1" hidden="1">
      <c r="A58" s="106" t="s">
        <v>246</v>
      </c>
      <c r="B58" s="21" t="s">
        <v>617</v>
      </c>
      <c r="C58" s="22">
        <v>296</v>
      </c>
      <c r="D58" s="22">
        <v>100</v>
      </c>
      <c r="E58" s="23">
        <v>15185</v>
      </c>
      <c r="F58" s="85">
        <v>71.099999999999994</v>
      </c>
      <c r="G58" s="85">
        <v>55.099999999999994</v>
      </c>
      <c r="H58" s="107">
        <v>25.099999999999994</v>
      </c>
    </row>
    <row r="59" spans="1:8" s="5" customFormat="1" hidden="1">
      <c r="A59" s="106" t="s">
        <v>234</v>
      </c>
      <c r="B59" s="21" t="s">
        <v>468</v>
      </c>
      <c r="C59" s="22">
        <v>30</v>
      </c>
      <c r="D59" s="22">
        <v>11</v>
      </c>
      <c r="E59" s="23">
        <v>82959</v>
      </c>
      <c r="F59" s="85">
        <v>76</v>
      </c>
      <c r="G59" s="85">
        <v>56.3</v>
      </c>
      <c r="H59" s="107">
        <v>30.799999999999997</v>
      </c>
    </row>
    <row r="60" spans="1:8" s="5" customFormat="1" hidden="1">
      <c r="A60" s="106" t="s">
        <v>231</v>
      </c>
      <c r="B60" s="21" t="s">
        <v>609</v>
      </c>
      <c r="C60" s="22">
        <v>4314</v>
      </c>
      <c r="D60" s="22">
        <v>1729</v>
      </c>
      <c r="E60" s="23">
        <v>129876</v>
      </c>
      <c r="F60" s="85">
        <v>76.900000000000006</v>
      </c>
      <c r="G60" s="85">
        <v>58.7</v>
      </c>
      <c r="H60" s="107">
        <v>24.700000000000003</v>
      </c>
    </row>
    <row r="61" spans="1:8" s="5" customFormat="1" hidden="1">
      <c r="A61" s="106" t="s">
        <v>235</v>
      </c>
      <c r="B61" s="21" t="s">
        <v>463</v>
      </c>
      <c r="C61" s="22">
        <v>5</v>
      </c>
      <c r="D61" s="22">
        <v>3</v>
      </c>
      <c r="E61" s="23">
        <v>17082</v>
      </c>
      <c r="F61" s="85">
        <v>71.599999999999994</v>
      </c>
      <c r="G61" s="85">
        <v>55.499999999999993</v>
      </c>
      <c r="H61" s="107">
        <v>26.299999999999997</v>
      </c>
    </row>
    <row r="62" spans="1:8" s="5" customFormat="1" hidden="1">
      <c r="A62" s="106" t="s">
        <v>237</v>
      </c>
      <c r="B62" s="21" t="s">
        <v>619</v>
      </c>
      <c r="C62" s="22">
        <v>513</v>
      </c>
      <c r="D62" s="22">
        <v>172</v>
      </c>
      <c r="E62" s="23">
        <v>16391</v>
      </c>
      <c r="F62" s="85">
        <v>66.7</v>
      </c>
      <c r="G62" s="85">
        <v>46.7</v>
      </c>
      <c r="H62" s="107">
        <v>17.200000000000003</v>
      </c>
    </row>
    <row r="63" spans="1:8" s="5" customFormat="1" hidden="1">
      <c r="A63" s="106" t="s">
        <v>238</v>
      </c>
      <c r="B63" s="21" t="s">
        <v>609</v>
      </c>
      <c r="C63" s="22">
        <v>124</v>
      </c>
      <c r="D63" s="22">
        <v>71</v>
      </c>
      <c r="E63" s="23">
        <v>13787</v>
      </c>
      <c r="F63" s="85">
        <v>70.5</v>
      </c>
      <c r="G63" s="85">
        <v>50.9</v>
      </c>
      <c r="H63" s="107">
        <v>19.700000000000003</v>
      </c>
    </row>
    <row r="64" spans="1:8" s="5" customFormat="1" hidden="1">
      <c r="A64" s="106" t="s">
        <v>230</v>
      </c>
      <c r="B64" s="21" t="s">
        <v>613</v>
      </c>
      <c r="C64" s="22">
        <v>451</v>
      </c>
      <c r="D64" s="22">
        <v>158</v>
      </c>
      <c r="E64" s="23">
        <v>175485</v>
      </c>
      <c r="F64" s="85">
        <v>81.599999999999994</v>
      </c>
      <c r="G64" s="85">
        <v>61.7</v>
      </c>
      <c r="H64" s="107">
        <v>28.6</v>
      </c>
    </row>
    <row r="65" spans="1:11" s="5" customFormat="1" hidden="1">
      <c r="A65" s="106" t="s">
        <v>236</v>
      </c>
      <c r="B65" s="21" t="s">
        <v>616</v>
      </c>
      <c r="C65" s="22">
        <v>31674</v>
      </c>
      <c r="D65" s="22">
        <v>18037</v>
      </c>
      <c r="E65" s="23">
        <v>23307</v>
      </c>
      <c r="F65" s="85">
        <v>75.5</v>
      </c>
      <c r="G65" s="85">
        <v>55.1</v>
      </c>
      <c r="H65" s="107">
        <v>28.299999999999997</v>
      </c>
    </row>
    <row r="66" spans="1:11" s="5" customFormat="1" hidden="1">
      <c r="A66" s="106" t="s">
        <v>227</v>
      </c>
      <c r="B66" s="21" t="s">
        <v>621</v>
      </c>
      <c r="C66" s="22">
        <v>35</v>
      </c>
      <c r="D66" s="22">
        <v>14</v>
      </c>
      <c r="E66" s="23">
        <v>11286</v>
      </c>
      <c r="F66" s="85">
        <v>68.5</v>
      </c>
      <c r="G66" s="85">
        <v>50.4</v>
      </c>
      <c r="H66" s="107">
        <v>22</v>
      </c>
    </row>
    <row r="67" spans="1:11" s="5" customFormat="1" hidden="1">
      <c r="A67" s="106" t="s">
        <v>233</v>
      </c>
      <c r="B67" s="21" t="s">
        <v>611</v>
      </c>
      <c r="C67" s="22">
        <v>117</v>
      </c>
      <c r="D67" s="22">
        <v>61</v>
      </c>
      <c r="E67" s="23">
        <v>20084</v>
      </c>
      <c r="F67" s="85">
        <v>70</v>
      </c>
      <c r="G67" s="85">
        <v>50.2</v>
      </c>
      <c r="H67" s="107">
        <v>19</v>
      </c>
    </row>
    <row r="68" spans="1:11" s="5" customFormat="1" hidden="1">
      <c r="A68" s="106" t="s">
        <v>229</v>
      </c>
      <c r="B68" s="21" t="s">
        <v>609</v>
      </c>
      <c r="C68" s="22">
        <v>52</v>
      </c>
      <c r="D68" s="22">
        <v>20</v>
      </c>
      <c r="E68" s="23">
        <v>16898</v>
      </c>
      <c r="F68" s="85">
        <v>70.099999999999994</v>
      </c>
      <c r="G68" s="85">
        <v>50.099999999999994</v>
      </c>
      <c r="H68" s="107">
        <v>20.999999999999993</v>
      </c>
    </row>
    <row r="69" spans="1:11" s="5" customFormat="1" hidden="1">
      <c r="A69" s="106" t="s">
        <v>228</v>
      </c>
      <c r="B69" s="21" t="s">
        <v>610</v>
      </c>
      <c r="C69" s="22">
        <v>752</v>
      </c>
      <c r="D69" s="22">
        <v>368</v>
      </c>
      <c r="E69" s="23">
        <v>23309</v>
      </c>
      <c r="F69" s="85">
        <v>68.8</v>
      </c>
      <c r="G69" s="85">
        <v>48.8</v>
      </c>
      <c r="H69" s="107">
        <v>24.299999999999997</v>
      </c>
    </row>
    <row r="70" spans="1:11" s="5" customFormat="1" hidden="1">
      <c r="A70" s="106" t="s">
        <v>226</v>
      </c>
      <c r="B70" s="21" t="s">
        <v>609</v>
      </c>
      <c r="C70" s="22">
        <v>19888</v>
      </c>
      <c r="D70" s="22">
        <v>11417</v>
      </c>
      <c r="E70" s="23">
        <v>27033</v>
      </c>
      <c r="F70" s="85">
        <v>61.9</v>
      </c>
      <c r="G70" s="85">
        <v>42.099999999999994</v>
      </c>
      <c r="H70" s="107">
        <v>18.199999999999996</v>
      </c>
    </row>
    <row r="71" spans="1:11" s="5" customFormat="1" hidden="1">
      <c r="A71" s="106" t="s">
        <v>225</v>
      </c>
      <c r="B71" s="21" t="s">
        <v>609</v>
      </c>
      <c r="C71" s="22">
        <v>10910</v>
      </c>
      <c r="D71" s="22">
        <v>5439</v>
      </c>
      <c r="E71" s="23">
        <v>39192</v>
      </c>
      <c r="F71" s="85">
        <v>77.599999999999994</v>
      </c>
      <c r="G71" s="85">
        <v>58.599999999999994</v>
      </c>
      <c r="H71" s="107">
        <v>33.5</v>
      </c>
    </row>
    <row r="72" spans="1:11" s="5" customFormat="1" hidden="1">
      <c r="A72" s="106" t="s">
        <v>232</v>
      </c>
      <c r="B72" s="21" t="s">
        <v>482</v>
      </c>
      <c r="C72" s="22">
        <v>787</v>
      </c>
      <c r="D72" s="22">
        <v>433</v>
      </c>
      <c r="E72" s="23">
        <v>87831</v>
      </c>
      <c r="F72" s="85">
        <v>79</v>
      </c>
      <c r="G72" s="85">
        <v>61.2</v>
      </c>
      <c r="H72" s="107">
        <v>37</v>
      </c>
    </row>
    <row r="73" spans="1:11" s="5" customFormat="1" hidden="1">
      <c r="A73" s="106" t="s">
        <v>430</v>
      </c>
      <c r="B73" s="21" t="s">
        <v>609</v>
      </c>
      <c r="C73" s="22">
        <v>520</v>
      </c>
      <c r="D73" s="22">
        <v>334</v>
      </c>
      <c r="E73" s="23">
        <v>44699</v>
      </c>
      <c r="F73" s="85">
        <v>72.900000000000006</v>
      </c>
      <c r="G73" s="85">
        <v>53.500000000000007</v>
      </c>
      <c r="H73" s="107">
        <v>22.8</v>
      </c>
    </row>
    <row r="74" spans="1:11" s="5" customFormat="1" hidden="1">
      <c r="A74" s="106" t="s">
        <v>427</v>
      </c>
      <c r="B74" s="21" t="s">
        <v>493</v>
      </c>
      <c r="C74" s="22">
        <v>263</v>
      </c>
      <c r="D74" s="22">
        <v>122</v>
      </c>
      <c r="E74" s="23">
        <v>33309</v>
      </c>
      <c r="F74" s="85">
        <v>73.2</v>
      </c>
      <c r="G74" s="85">
        <v>56</v>
      </c>
      <c r="H74" s="107">
        <v>29.900000000000006</v>
      </c>
    </row>
    <row r="75" spans="1:11" s="5" customFormat="1" hidden="1">
      <c r="A75" s="106" t="s">
        <v>431</v>
      </c>
      <c r="B75" s="21" t="s">
        <v>487</v>
      </c>
      <c r="C75" s="22">
        <v>6235</v>
      </c>
      <c r="D75" s="22">
        <v>2759</v>
      </c>
      <c r="E75" s="23">
        <v>150255</v>
      </c>
      <c r="F75" s="85">
        <v>82.4</v>
      </c>
      <c r="G75" s="85">
        <v>63.400000000000006</v>
      </c>
      <c r="H75" s="107">
        <v>32.600000000000009</v>
      </c>
    </row>
    <row r="76" spans="1:11" s="5" customFormat="1" hidden="1">
      <c r="A76" s="106" t="s">
        <v>433</v>
      </c>
      <c r="B76" s="21" t="s">
        <v>609</v>
      </c>
      <c r="C76" s="22">
        <v>735</v>
      </c>
      <c r="D76" s="22">
        <v>377</v>
      </c>
      <c r="E76" s="23">
        <v>119980</v>
      </c>
      <c r="F76" s="85">
        <v>77.400000000000006</v>
      </c>
      <c r="G76" s="85">
        <v>57.7</v>
      </c>
      <c r="H76" s="107">
        <v>24.700000000000003</v>
      </c>
    </row>
    <row r="77" spans="1:11" s="5" customFormat="1" hidden="1">
      <c r="A77" s="106" t="s">
        <v>434</v>
      </c>
      <c r="B77" s="21" t="s">
        <v>486</v>
      </c>
      <c r="C77" s="22">
        <v>6</v>
      </c>
      <c r="D77" s="22">
        <v>2</v>
      </c>
      <c r="E77" s="23">
        <v>39451</v>
      </c>
      <c r="F77" s="85">
        <v>75</v>
      </c>
      <c r="G77" s="85">
        <v>55</v>
      </c>
      <c r="H77" s="107">
        <v>19.399999999999999</v>
      </c>
      <c r="K77" s="119"/>
    </row>
    <row r="78" spans="1:11" s="5" customFormat="1" hidden="1">
      <c r="A78" s="106" t="s">
        <v>426</v>
      </c>
      <c r="B78" s="21" t="s">
        <v>476</v>
      </c>
      <c r="C78" s="22">
        <v>29313</v>
      </c>
      <c r="D78" s="22">
        <v>15372</v>
      </c>
      <c r="E78" s="23">
        <v>46824</v>
      </c>
      <c r="F78" s="85">
        <v>80</v>
      </c>
      <c r="G78" s="85">
        <v>63.9</v>
      </c>
      <c r="H78" s="107">
        <v>35.200000000000003</v>
      </c>
      <c r="K78" s="119">
        <f>tblData[[#This Row],[Number of Households]]*tblData[[#This Row],[Average Household Income]] / tblData[[#This Row],[Population]]</f>
        <v>24554.925391464538</v>
      </c>
    </row>
    <row r="79" spans="1:11" s="5" customFormat="1" hidden="1">
      <c r="A79" s="106" t="s">
        <v>432</v>
      </c>
      <c r="B79" s="21" t="s">
        <v>492</v>
      </c>
      <c r="C79" s="22">
        <v>678</v>
      </c>
      <c r="D79" s="22">
        <v>231</v>
      </c>
      <c r="E79" s="23">
        <v>14484</v>
      </c>
      <c r="F79" s="85">
        <v>67.599999999999994</v>
      </c>
      <c r="G79" s="85">
        <v>48.8</v>
      </c>
      <c r="H79" s="107">
        <v>15.199999999999996</v>
      </c>
      <c r="K79" s="119">
        <f>tblData[[#This Row],[Number of Households]]*tblData[[#This Row],[Average Household Income]] / tblData[[#This Row],[Population]]</f>
        <v>4934.8141592920356</v>
      </c>
    </row>
    <row r="80" spans="1:11" s="5" customFormat="1" hidden="1">
      <c r="A80" s="106" t="s">
        <v>423</v>
      </c>
      <c r="B80" s="21" t="s">
        <v>609</v>
      </c>
      <c r="C80" s="22">
        <v>608</v>
      </c>
      <c r="D80" s="22">
        <v>294</v>
      </c>
      <c r="E80" s="23">
        <v>164295</v>
      </c>
      <c r="F80" s="85">
        <v>78.3</v>
      </c>
      <c r="G80" s="85">
        <v>57.8</v>
      </c>
      <c r="H80" s="107">
        <v>29.7</v>
      </c>
      <c r="K80" s="119">
        <f>tblData[[#This Row],[Number of Households]]*tblData[[#This Row],[Average Household Income]] / tblData[[#This Row],[Population]]</f>
        <v>79445.27960526316</v>
      </c>
    </row>
    <row r="81" spans="1:11" s="5" customFormat="1" hidden="1">
      <c r="A81" s="106" t="s">
        <v>429</v>
      </c>
      <c r="B81" s="21" t="s">
        <v>625</v>
      </c>
      <c r="C81" s="22">
        <v>732</v>
      </c>
      <c r="D81" s="22">
        <v>263</v>
      </c>
      <c r="E81" s="23">
        <v>96882</v>
      </c>
      <c r="F81" s="85">
        <v>75.5</v>
      </c>
      <c r="G81" s="85">
        <v>59</v>
      </c>
      <c r="H81" s="107">
        <v>24.1</v>
      </c>
      <c r="K81" s="119">
        <f>tblData[[#This Row],[Number of Households]]*tblData[[#This Row],[Average Household Income]] / tblData[[#This Row],[Population]]</f>
        <v>34808.696721311477</v>
      </c>
    </row>
    <row r="82" spans="1:11" s="5" customFormat="1" hidden="1">
      <c r="A82" s="106" t="s">
        <v>425</v>
      </c>
      <c r="B82" s="21" t="s">
        <v>609</v>
      </c>
      <c r="C82" s="22">
        <v>703</v>
      </c>
      <c r="D82" s="22">
        <v>262</v>
      </c>
      <c r="E82" s="23">
        <v>26691</v>
      </c>
      <c r="F82" s="85">
        <v>71.8</v>
      </c>
      <c r="G82" s="85">
        <v>53.3</v>
      </c>
      <c r="H82" s="107">
        <v>18.3</v>
      </c>
      <c r="K82" s="119">
        <f>tblData[[#This Row],[Number of Households]]*tblData[[#This Row],[Average Household Income]] / tblData[[#This Row],[Population]]</f>
        <v>9947.4281650071116</v>
      </c>
    </row>
    <row r="83" spans="1:11" s="5" customFormat="1" hidden="1">
      <c r="A83" s="106" t="s">
        <v>424</v>
      </c>
      <c r="B83" s="21" t="s">
        <v>609</v>
      </c>
      <c r="C83" s="22">
        <v>15733</v>
      </c>
      <c r="D83" s="22">
        <v>9859</v>
      </c>
      <c r="E83" s="23">
        <v>69559</v>
      </c>
      <c r="F83" s="85">
        <v>67.900000000000006</v>
      </c>
      <c r="G83" s="85">
        <v>51.500000000000007</v>
      </c>
      <c r="H83" s="107">
        <v>20.100000000000009</v>
      </c>
      <c r="K83" s="119">
        <f>tblData[[#This Row],[Number of Households]]*tblData[[#This Row],[Average Household Income]] / tblData[[#This Row],[Population]]</f>
        <v>43588.773978262252</v>
      </c>
    </row>
    <row r="84" spans="1:11" s="5" customFormat="1" hidden="1">
      <c r="A84" s="106" t="s">
        <v>422</v>
      </c>
      <c r="B84" s="21" t="s">
        <v>609</v>
      </c>
      <c r="C84" s="22">
        <v>669</v>
      </c>
      <c r="D84" s="22">
        <v>223</v>
      </c>
      <c r="E84" s="23">
        <v>20010</v>
      </c>
      <c r="F84" s="85">
        <v>71.099999999999994</v>
      </c>
      <c r="G84" s="85">
        <v>52.5</v>
      </c>
      <c r="H84" s="107">
        <v>26.399999999999991</v>
      </c>
      <c r="K84" s="119">
        <f>tblData[[#This Row],[Number of Households]]*tblData[[#This Row],[Average Household Income]] / tblData[[#This Row],[Population]]</f>
        <v>6670</v>
      </c>
    </row>
    <row r="85" spans="1:11" s="5" customFormat="1" hidden="1">
      <c r="A85" s="106" t="s">
        <v>421</v>
      </c>
      <c r="B85" s="21" t="s">
        <v>615</v>
      </c>
      <c r="C85" s="22">
        <v>33</v>
      </c>
      <c r="D85" s="22">
        <v>21</v>
      </c>
      <c r="E85" s="23">
        <v>14141</v>
      </c>
      <c r="F85" s="85">
        <v>69.099999999999994</v>
      </c>
      <c r="G85" s="85">
        <v>48.899999999999991</v>
      </c>
      <c r="H85" s="107">
        <v>27.099999999999994</v>
      </c>
      <c r="K85" s="119">
        <f>tblData[[#This Row],[Number of Households]]*tblData[[#This Row],[Average Household Income]] / tblData[[#This Row],[Population]]</f>
        <v>8998.818181818182</v>
      </c>
    </row>
    <row r="86" spans="1:11" s="5" customFormat="1" hidden="1">
      <c r="A86" s="106" t="s">
        <v>428</v>
      </c>
      <c r="B86" s="21" t="s">
        <v>609</v>
      </c>
      <c r="C86" s="22">
        <v>19098</v>
      </c>
      <c r="D86" s="22">
        <v>7150</v>
      </c>
      <c r="E86" s="23">
        <v>69261</v>
      </c>
      <c r="F86" s="85">
        <v>72.400000000000006</v>
      </c>
      <c r="G86" s="85">
        <v>51.800000000000004</v>
      </c>
      <c r="H86" s="107">
        <v>30.200000000000003</v>
      </c>
      <c r="K86" s="119">
        <f>tblData[[#This Row],[Number of Households]]*tblData[[#This Row],[Average Household Income]] / tblData[[#This Row],[Population]]</f>
        <v>25930.262331134149</v>
      </c>
    </row>
    <row r="87" spans="1:11" s="5" customFormat="1" hidden="1">
      <c r="A87" s="106" t="s">
        <v>276</v>
      </c>
      <c r="B87" s="21" t="s">
        <v>616</v>
      </c>
      <c r="C87" s="22">
        <v>4</v>
      </c>
      <c r="D87" s="22">
        <v>2</v>
      </c>
      <c r="E87" s="23">
        <v>110460</v>
      </c>
      <c r="F87" s="85">
        <v>81.3</v>
      </c>
      <c r="G87" s="85">
        <v>60.4</v>
      </c>
      <c r="H87" s="107">
        <v>32.6</v>
      </c>
      <c r="K87" s="119">
        <f>tblData[[#This Row],[Number of Households]]*tblData[[#This Row],[Average Household Income]] / tblData[[#This Row],[Population]]</f>
        <v>55230</v>
      </c>
    </row>
    <row r="88" spans="1:11" s="5" customFormat="1" hidden="1">
      <c r="A88" s="106" t="s">
        <v>273</v>
      </c>
      <c r="B88" s="21" t="s">
        <v>626</v>
      </c>
      <c r="C88" s="22">
        <v>599</v>
      </c>
      <c r="D88" s="22">
        <v>219</v>
      </c>
      <c r="E88" s="23">
        <v>45876</v>
      </c>
      <c r="F88" s="85">
        <v>76.900000000000006</v>
      </c>
      <c r="G88" s="85">
        <v>58.100000000000009</v>
      </c>
      <c r="H88" s="107">
        <v>32.600000000000009</v>
      </c>
      <c r="K88" s="119">
        <f>tblData[[#This Row],[Number of Households]]*tblData[[#This Row],[Average Household Income]] / tblData[[#This Row],[Population]]</f>
        <v>16772.69449081803</v>
      </c>
    </row>
    <row r="89" spans="1:11" s="5" customFormat="1" hidden="1">
      <c r="A89" s="106" t="s">
        <v>277</v>
      </c>
      <c r="B89" s="21" t="s">
        <v>609</v>
      </c>
      <c r="C89" s="22">
        <v>7335</v>
      </c>
      <c r="D89" s="22">
        <v>3883</v>
      </c>
      <c r="E89" s="23">
        <v>75381</v>
      </c>
      <c r="F89" s="85">
        <v>83.3</v>
      </c>
      <c r="G89" s="85">
        <v>64.199999999999989</v>
      </c>
      <c r="H89" s="107">
        <v>37.799999999999997</v>
      </c>
      <c r="K89" s="119">
        <f>tblData[[#This Row],[Number of Households]]*tblData[[#This Row],[Average Household Income]] / tblData[[#This Row],[Population]]</f>
        <v>39905.170143149284</v>
      </c>
    </row>
    <row r="90" spans="1:11" s="5" customFormat="1" hidden="1">
      <c r="A90" s="106" t="s">
        <v>279</v>
      </c>
      <c r="B90" s="21" t="s">
        <v>622</v>
      </c>
      <c r="C90" s="22">
        <v>910</v>
      </c>
      <c r="D90" s="22">
        <v>600</v>
      </c>
      <c r="E90" s="23">
        <v>146381</v>
      </c>
      <c r="F90" s="85">
        <v>79.5</v>
      </c>
      <c r="G90" s="85">
        <v>61.3</v>
      </c>
      <c r="H90" s="107">
        <v>32.1</v>
      </c>
      <c r="K90" s="119">
        <f>tblData[[#This Row],[Number of Households]]*tblData[[#This Row],[Average Household Income]] / tblData[[#This Row],[Population]]</f>
        <v>96514.945054945056</v>
      </c>
    </row>
    <row r="91" spans="1:11" s="5" customFormat="1" hidden="1">
      <c r="A91" s="106" t="s">
        <v>280</v>
      </c>
      <c r="B91" s="21" t="s">
        <v>486</v>
      </c>
      <c r="C91" s="22">
        <v>18</v>
      </c>
      <c r="D91" s="22">
        <v>10</v>
      </c>
      <c r="E91" s="23">
        <v>47130</v>
      </c>
      <c r="F91" s="85">
        <v>74.3</v>
      </c>
      <c r="G91" s="85">
        <v>58.3</v>
      </c>
      <c r="H91" s="107">
        <v>20.5</v>
      </c>
      <c r="K91" s="119"/>
    </row>
    <row r="92" spans="1:11" s="5" customFormat="1" hidden="1">
      <c r="A92" s="106" t="s">
        <v>272</v>
      </c>
      <c r="B92" s="21" t="s">
        <v>493</v>
      </c>
      <c r="C92" s="22">
        <v>27838</v>
      </c>
      <c r="D92" s="22">
        <v>9886</v>
      </c>
      <c r="E92" s="23">
        <v>25836</v>
      </c>
      <c r="F92" s="85">
        <v>74.3</v>
      </c>
      <c r="G92" s="85">
        <v>54.199999999999996</v>
      </c>
      <c r="H92" s="107">
        <v>30.9</v>
      </c>
      <c r="K92" s="119"/>
    </row>
    <row r="93" spans="1:11" s="5" customFormat="1" hidden="1">
      <c r="A93" s="106" t="s">
        <v>278</v>
      </c>
      <c r="B93" s="21" t="s">
        <v>609</v>
      </c>
      <c r="C93" s="22">
        <v>2138</v>
      </c>
      <c r="D93" s="22">
        <v>748</v>
      </c>
      <c r="E93" s="23">
        <v>45697</v>
      </c>
      <c r="F93" s="85">
        <v>74.900000000000006</v>
      </c>
      <c r="G93" s="85">
        <v>56.900000000000006</v>
      </c>
      <c r="H93" s="107">
        <v>30.600000000000009</v>
      </c>
      <c r="K93" s="119"/>
    </row>
    <row r="94" spans="1:11" s="5" customFormat="1" hidden="1">
      <c r="A94" s="106" t="s">
        <v>269</v>
      </c>
      <c r="B94" s="21" t="s">
        <v>613</v>
      </c>
      <c r="C94" s="22">
        <v>20965</v>
      </c>
      <c r="D94" s="22">
        <v>12523</v>
      </c>
      <c r="E94" s="23">
        <v>126810</v>
      </c>
      <c r="F94" s="85">
        <v>74.099999999999994</v>
      </c>
      <c r="G94" s="85">
        <v>53.499999999999993</v>
      </c>
      <c r="H94" s="107">
        <v>21.599999999999994</v>
      </c>
      <c r="K94" s="119"/>
    </row>
    <row r="95" spans="1:11" s="5" customFormat="1" hidden="1">
      <c r="A95" s="106" t="s">
        <v>275</v>
      </c>
      <c r="B95" s="21" t="s">
        <v>613</v>
      </c>
      <c r="C95" s="22">
        <v>553</v>
      </c>
      <c r="D95" s="22">
        <v>229</v>
      </c>
      <c r="E95" s="23">
        <v>51948</v>
      </c>
      <c r="F95" s="85">
        <v>76.599999999999994</v>
      </c>
      <c r="G95" s="85">
        <v>56.399999999999991</v>
      </c>
      <c r="H95" s="107">
        <v>24.699999999999996</v>
      </c>
      <c r="K95" s="119"/>
    </row>
    <row r="96" spans="1:11" s="5" customFormat="1" hidden="1">
      <c r="A96" s="106" t="s">
        <v>271</v>
      </c>
      <c r="B96" s="21" t="s">
        <v>477</v>
      </c>
      <c r="C96" s="22">
        <v>631</v>
      </c>
      <c r="D96" s="22">
        <v>223</v>
      </c>
      <c r="E96" s="23">
        <v>61154</v>
      </c>
      <c r="F96" s="85">
        <v>76.3</v>
      </c>
      <c r="G96" s="85">
        <v>58.199999999999996</v>
      </c>
      <c r="H96" s="107">
        <v>28.4</v>
      </c>
      <c r="K96" s="119"/>
    </row>
    <row r="97" spans="1:11" s="5" customFormat="1" hidden="1">
      <c r="A97" s="106" t="s">
        <v>270</v>
      </c>
      <c r="B97" s="21" t="s">
        <v>609</v>
      </c>
      <c r="C97" s="22">
        <v>798</v>
      </c>
      <c r="D97" s="22">
        <v>381</v>
      </c>
      <c r="E97" s="23">
        <v>32187</v>
      </c>
      <c r="F97" s="85">
        <v>71.400000000000006</v>
      </c>
      <c r="G97" s="85">
        <v>52.7</v>
      </c>
      <c r="H97" s="107">
        <v>25.300000000000004</v>
      </c>
      <c r="K97" s="119"/>
    </row>
    <row r="98" spans="1:11" s="5" customFormat="1" hidden="1">
      <c r="A98" s="106" t="s">
        <v>268</v>
      </c>
      <c r="B98" s="21" t="s">
        <v>609</v>
      </c>
      <c r="C98" s="22">
        <v>17529</v>
      </c>
      <c r="D98" s="22">
        <v>7590</v>
      </c>
      <c r="E98" s="23">
        <v>55102</v>
      </c>
      <c r="F98" s="85">
        <v>75.599999999999994</v>
      </c>
      <c r="G98" s="85">
        <v>57.8</v>
      </c>
      <c r="H98" s="107">
        <v>26.199999999999996</v>
      </c>
      <c r="K98" s="119"/>
    </row>
    <row r="99" spans="1:11" s="5" customFormat="1" hidden="1">
      <c r="A99" s="106" t="s">
        <v>267</v>
      </c>
      <c r="B99" s="21" t="s">
        <v>609</v>
      </c>
      <c r="C99" s="22">
        <v>150</v>
      </c>
      <c r="D99" s="22">
        <v>61</v>
      </c>
      <c r="E99" s="23">
        <v>77286</v>
      </c>
      <c r="F99" s="85">
        <v>79.599999999999994</v>
      </c>
      <c r="G99" s="85">
        <v>62.4</v>
      </c>
      <c r="H99" s="107">
        <v>32.200000000000003</v>
      </c>
      <c r="K99" s="119"/>
    </row>
    <row r="100" spans="1:11" s="5" customFormat="1" hidden="1">
      <c r="A100" s="106" t="s">
        <v>274</v>
      </c>
      <c r="B100" s="21" t="s">
        <v>627</v>
      </c>
      <c r="C100" s="22">
        <v>1769</v>
      </c>
      <c r="D100" s="22">
        <v>1037</v>
      </c>
      <c r="E100" s="23">
        <v>56532</v>
      </c>
      <c r="F100" s="85">
        <v>76.7</v>
      </c>
      <c r="G100" s="85">
        <v>57</v>
      </c>
      <c r="H100" s="107">
        <v>34.1</v>
      </c>
      <c r="K100" s="119"/>
    </row>
    <row r="101" spans="1:11" s="5" customFormat="1" hidden="1">
      <c r="A101" s="106" t="s">
        <v>220</v>
      </c>
      <c r="B101" s="21" t="s">
        <v>489</v>
      </c>
      <c r="C101" s="22">
        <v>1606</v>
      </c>
      <c r="D101" s="22">
        <v>688</v>
      </c>
      <c r="E101" s="23">
        <v>115571</v>
      </c>
      <c r="F101" s="85">
        <v>80.7</v>
      </c>
      <c r="G101" s="85">
        <v>62.800000000000004</v>
      </c>
      <c r="H101" s="107">
        <v>32.400000000000006</v>
      </c>
      <c r="K101" s="119"/>
    </row>
    <row r="102" spans="1:11" s="5" customFormat="1" hidden="1">
      <c r="A102" s="106" t="s">
        <v>217</v>
      </c>
      <c r="B102" s="21" t="s">
        <v>609</v>
      </c>
      <c r="C102" s="22">
        <v>4988</v>
      </c>
      <c r="D102" s="22">
        <v>2921</v>
      </c>
      <c r="E102" s="23">
        <v>172925</v>
      </c>
      <c r="F102" s="85">
        <v>76.8</v>
      </c>
      <c r="G102" s="85">
        <v>59.3</v>
      </c>
      <c r="H102" s="107">
        <v>21.799999999999997</v>
      </c>
      <c r="K102" s="119"/>
    </row>
    <row r="103" spans="1:11" s="5" customFormat="1" hidden="1">
      <c r="A103" s="106" t="s">
        <v>221</v>
      </c>
      <c r="B103" s="21" t="s">
        <v>475</v>
      </c>
      <c r="C103" s="22">
        <v>9596</v>
      </c>
      <c r="D103" s="22">
        <v>4438</v>
      </c>
      <c r="E103" s="23">
        <v>63310</v>
      </c>
      <c r="F103" s="85">
        <v>69.8</v>
      </c>
      <c r="G103" s="85">
        <v>51</v>
      </c>
      <c r="H103" s="107">
        <v>22.1</v>
      </c>
      <c r="K103" s="119"/>
    </row>
    <row r="104" spans="1:11" s="5" customFormat="1" hidden="1">
      <c r="A104" s="106" t="s">
        <v>223</v>
      </c>
      <c r="B104" s="21" t="s">
        <v>475</v>
      </c>
      <c r="C104" s="22">
        <v>20</v>
      </c>
      <c r="D104" s="22">
        <v>10</v>
      </c>
      <c r="E104" s="23">
        <v>119857</v>
      </c>
      <c r="F104" s="85">
        <v>78.599999999999994</v>
      </c>
      <c r="G104" s="85">
        <v>59.899999999999991</v>
      </c>
      <c r="H104" s="107">
        <v>27.1</v>
      </c>
      <c r="K104" s="119"/>
    </row>
    <row r="105" spans="1:11" s="5" customFormat="1" hidden="1">
      <c r="A105" s="106" t="s">
        <v>224</v>
      </c>
      <c r="B105" s="21" t="s">
        <v>609</v>
      </c>
      <c r="C105" s="22">
        <v>74</v>
      </c>
      <c r="D105" s="22">
        <v>45</v>
      </c>
      <c r="E105" s="23">
        <v>68939</v>
      </c>
      <c r="F105" s="85">
        <v>77.400000000000006</v>
      </c>
      <c r="G105" s="85">
        <v>61.000000000000007</v>
      </c>
      <c r="H105" s="107">
        <v>27.400000000000006</v>
      </c>
      <c r="K105" s="119"/>
    </row>
    <row r="106" spans="1:11" s="5" customFormat="1" hidden="1">
      <c r="A106" s="106" t="s">
        <v>216</v>
      </c>
      <c r="B106" s="21" t="s">
        <v>490</v>
      </c>
      <c r="C106" s="22">
        <v>379</v>
      </c>
      <c r="D106" s="22">
        <v>149</v>
      </c>
      <c r="E106" s="23">
        <v>66202</v>
      </c>
      <c r="F106" s="85">
        <v>73</v>
      </c>
      <c r="G106" s="85">
        <v>53.5</v>
      </c>
      <c r="H106" s="107">
        <v>22.700000000000003</v>
      </c>
      <c r="K106" s="119"/>
    </row>
    <row r="107" spans="1:11" s="5" customFormat="1" hidden="1">
      <c r="A107" s="106" t="s">
        <v>222</v>
      </c>
      <c r="B107" s="21" t="s">
        <v>622</v>
      </c>
      <c r="C107" s="22">
        <v>203</v>
      </c>
      <c r="D107" s="22">
        <v>112</v>
      </c>
      <c r="E107" s="23">
        <v>37799</v>
      </c>
      <c r="F107" s="85">
        <v>74.3</v>
      </c>
      <c r="G107" s="85">
        <v>54.9</v>
      </c>
      <c r="H107" s="107">
        <v>20.9</v>
      </c>
      <c r="K107" s="119"/>
    </row>
    <row r="108" spans="1:11" s="5" customFormat="1" hidden="1">
      <c r="A108" s="106" t="s">
        <v>213</v>
      </c>
      <c r="B108" s="21" t="s">
        <v>628</v>
      </c>
      <c r="C108" s="22">
        <v>1292</v>
      </c>
      <c r="D108" s="22">
        <v>433</v>
      </c>
      <c r="E108" s="23">
        <v>50860</v>
      </c>
      <c r="F108" s="85">
        <v>74.2</v>
      </c>
      <c r="G108" s="85">
        <v>56.2</v>
      </c>
      <c r="H108" s="107">
        <v>25.700000000000003</v>
      </c>
      <c r="K108" s="119"/>
    </row>
    <row r="109" spans="1:11" s="5" customFormat="1" hidden="1">
      <c r="A109" s="106" t="s">
        <v>219</v>
      </c>
      <c r="B109" s="21" t="s">
        <v>629</v>
      </c>
      <c r="C109" s="22">
        <v>56</v>
      </c>
      <c r="D109" s="22">
        <v>25</v>
      </c>
      <c r="E109" s="23">
        <v>140989</v>
      </c>
      <c r="F109" s="85">
        <v>79.400000000000006</v>
      </c>
      <c r="G109" s="85">
        <v>63.1</v>
      </c>
      <c r="H109" s="107">
        <v>23.600000000000009</v>
      </c>
      <c r="K109" s="119"/>
    </row>
    <row r="110" spans="1:11" s="5" customFormat="1" hidden="1">
      <c r="A110" s="106" t="s">
        <v>215</v>
      </c>
      <c r="B110" s="21" t="s">
        <v>630</v>
      </c>
      <c r="C110" s="22">
        <v>85</v>
      </c>
      <c r="D110" s="22">
        <v>40</v>
      </c>
      <c r="E110" s="23">
        <v>263586</v>
      </c>
      <c r="F110" s="85">
        <v>85.9</v>
      </c>
      <c r="G110" s="85">
        <v>65.400000000000006</v>
      </c>
      <c r="H110" s="107">
        <v>34.200000000000003</v>
      </c>
      <c r="K110" s="119"/>
    </row>
    <row r="111" spans="1:11" s="5" customFormat="1" hidden="1">
      <c r="A111" s="106" t="s">
        <v>214</v>
      </c>
      <c r="B111" s="21" t="s">
        <v>478</v>
      </c>
      <c r="C111" s="22">
        <v>631</v>
      </c>
      <c r="D111" s="22">
        <v>224</v>
      </c>
      <c r="E111" s="23">
        <v>18993</v>
      </c>
      <c r="F111" s="85">
        <v>70.5</v>
      </c>
      <c r="G111" s="85">
        <v>52</v>
      </c>
      <c r="H111" s="107">
        <v>17.799999999999997</v>
      </c>
      <c r="K111" s="119"/>
    </row>
    <row r="112" spans="1:11" s="5" customFormat="1" hidden="1">
      <c r="A112" s="106" t="s">
        <v>212</v>
      </c>
      <c r="B112" s="21" t="s">
        <v>629</v>
      </c>
      <c r="C112" s="22">
        <v>9257</v>
      </c>
      <c r="D112" s="22">
        <v>5188</v>
      </c>
      <c r="E112" s="23">
        <v>22169</v>
      </c>
      <c r="F112" s="85">
        <v>64.8</v>
      </c>
      <c r="G112" s="85">
        <v>47.5</v>
      </c>
      <c r="H112" s="107">
        <v>17.099999999999994</v>
      </c>
      <c r="K112" s="119"/>
    </row>
    <row r="113" spans="1:11" s="5" customFormat="1" hidden="1">
      <c r="A113" s="106" t="s">
        <v>211</v>
      </c>
      <c r="B113" s="21" t="s">
        <v>609</v>
      </c>
      <c r="C113" s="22">
        <v>437</v>
      </c>
      <c r="D113" s="22">
        <v>234</v>
      </c>
      <c r="E113" s="23">
        <v>34153</v>
      </c>
      <c r="F113" s="85">
        <v>70.599999999999994</v>
      </c>
      <c r="G113" s="85">
        <v>51.399999999999991</v>
      </c>
      <c r="H113" s="107">
        <v>20.499999999999993</v>
      </c>
      <c r="K113" s="119"/>
    </row>
    <row r="114" spans="1:11" s="5" customFormat="1" hidden="1">
      <c r="A114" s="106" t="s">
        <v>218</v>
      </c>
      <c r="B114" s="21" t="s">
        <v>611</v>
      </c>
      <c r="C114" s="22">
        <v>6</v>
      </c>
      <c r="D114" s="22">
        <v>3</v>
      </c>
      <c r="E114" s="23">
        <v>15009</v>
      </c>
      <c r="F114" s="85">
        <v>70.900000000000006</v>
      </c>
      <c r="G114" s="85">
        <v>50.9</v>
      </c>
      <c r="H114" s="107">
        <v>24.200000000000003</v>
      </c>
      <c r="K114" s="119"/>
    </row>
    <row r="115" spans="1:11" s="5" customFormat="1" hidden="1">
      <c r="A115" s="106" t="s">
        <v>304</v>
      </c>
      <c r="B115" s="21" t="s">
        <v>609</v>
      </c>
      <c r="C115" s="22">
        <v>336</v>
      </c>
      <c r="D115" s="22">
        <v>208</v>
      </c>
      <c r="E115" s="23">
        <v>24366</v>
      </c>
      <c r="F115" s="85">
        <v>72.2</v>
      </c>
      <c r="G115" s="85">
        <v>55.6</v>
      </c>
      <c r="H115" s="107">
        <v>22.700000000000003</v>
      </c>
      <c r="K115" s="119"/>
    </row>
    <row r="116" spans="1:11" s="5" customFormat="1" hidden="1">
      <c r="A116" s="106" t="s">
        <v>301</v>
      </c>
      <c r="B116" s="21" t="s">
        <v>485</v>
      </c>
      <c r="C116" s="22">
        <v>342</v>
      </c>
      <c r="D116" s="22">
        <v>149</v>
      </c>
      <c r="E116" s="23">
        <v>189830</v>
      </c>
      <c r="F116" s="85">
        <v>80</v>
      </c>
      <c r="G116" s="85">
        <v>59.7</v>
      </c>
      <c r="H116" s="107">
        <v>31.700000000000003</v>
      </c>
      <c r="K116" s="119"/>
    </row>
    <row r="117" spans="1:11" s="5" customFormat="1" hidden="1">
      <c r="A117" s="106" t="s">
        <v>305</v>
      </c>
      <c r="B117" s="21" t="s">
        <v>487</v>
      </c>
      <c r="C117" s="22">
        <v>352</v>
      </c>
      <c r="D117" s="22">
        <v>174</v>
      </c>
      <c r="E117" s="23">
        <v>17335</v>
      </c>
      <c r="F117" s="85">
        <v>66.099999999999994</v>
      </c>
      <c r="G117" s="85">
        <v>47.699999999999996</v>
      </c>
      <c r="H117" s="107">
        <v>13.6</v>
      </c>
      <c r="K117" s="119"/>
    </row>
    <row r="118" spans="1:11" s="5" customFormat="1" hidden="1">
      <c r="A118" s="106" t="s">
        <v>307</v>
      </c>
      <c r="B118" s="21" t="s">
        <v>609</v>
      </c>
      <c r="C118" s="22">
        <v>636</v>
      </c>
      <c r="D118" s="22">
        <v>244</v>
      </c>
      <c r="E118" s="23">
        <v>86461</v>
      </c>
      <c r="F118" s="85">
        <v>80.099999999999994</v>
      </c>
      <c r="G118" s="85">
        <v>60.3</v>
      </c>
      <c r="H118" s="107">
        <v>24.899999999999991</v>
      </c>
      <c r="K118" s="119"/>
    </row>
    <row r="119" spans="1:11" s="5" customFormat="1" hidden="1">
      <c r="A119" s="106" t="s">
        <v>308</v>
      </c>
      <c r="B119" s="21" t="s">
        <v>609</v>
      </c>
      <c r="C119" s="22">
        <v>636</v>
      </c>
      <c r="D119" s="22">
        <v>225</v>
      </c>
      <c r="E119" s="23">
        <v>46227</v>
      </c>
      <c r="F119" s="85">
        <v>71.900000000000006</v>
      </c>
      <c r="G119" s="85">
        <v>52.000000000000007</v>
      </c>
      <c r="H119" s="107">
        <v>19.800000000000004</v>
      </c>
      <c r="K119" s="119"/>
    </row>
    <row r="120" spans="1:11" s="5" customFormat="1" hidden="1">
      <c r="A120" s="106" t="s">
        <v>300</v>
      </c>
      <c r="B120" s="21" t="s">
        <v>630</v>
      </c>
      <c r="C120" s="22">
        <v>8247</v>
      </c>
      <c r="D120" s="22">
        <v>3283</v>
      </c>
      <c r="E120" s="23">
        <v>27177</v>
      </c>
      <c r="F120" s="85">
        <v>68.5</v>
      </c>
      <c r="G120" s="85">
        <v>47.6</v>
      </c>
      <c r="H120" s="107">
        <v>17.399999999999999</v>
      </c>
      <c r="K120" s="119"/>
    </row>
    <row r="121" spans="1:11" s="5" customFormat="1" hidden="1">
      <c r="A121" s="106" t="s">
        <v>306</v>
      </c>
      <c r="B121" s="21" t="s">
        <v>609</v>
      </c>
      <c r="C121" s="22">
        <v>37014</v>
      </c>
      <c r="D121" s="22">
        <v>24527</v>
      </c>
      <c r="E121" s="23">
        <v>19149</v>
      </c>
      <c r="F121" s="85">
        <v>71.2</v>
      </c>
      <c r="G121" s="85">
        <v>53.1</v>
      </c>
      <c r="H121" s="107">
        <v>23.8</v>
      </c>
      <c r="K121" s="119"/>
    </row>
    <row r="122" spans="1:11" s="5" customFormat="1" hidden="1">
      <c r="A122" s="106" t="s">
        <v>297</v>
      </c>
      <c r="B122" s="21" t="s">
        <v>480</v>
      </c>
      <c r="C122" s="22">
        <v>184</v>
      </c>
      <c r="D122" s="22">
        <v>78</v>
      </c>
      <c r="E122" s="23">
        <v>150004</v>
      </c>
      <c r="F122" s="85">
        <v>81.599999999999994</v>
      </c>
      <c r="G122" s="85">
        <v>64.599999999999994</v>
      </c>
      <c r="H122" s="107">
        <v>33.499999999999993</v>
      </c>
      <c r="K122" s="119"/>
    </row>
    <row r="123" spans="1:11" s="5" customFormat="1" hidden="1">
      <c r="A123" s="106" t="s">
        <v>303</v>
      </c>
      <c r="B123" s="21" t="s">
        <v>463</v>
      </c>
      <c r="C123" s="22">
        <v>2734</v>
      </c>
      <c r="D123" s="22">
        <v>1139</v>
      </c>
      <c r="E123" s="23">
        <v>134608</v>
      </c>
      <c r="F123" s="85">
        <v>77.8</v>
      </c>
      <c r="G123" s="85">
        <v>57.199999999999996</v>
      </c>
      <c r="H123" s="107">
        <v>27.299999999999997</v>
      </c>
      <c r="K123" s="119"/>
    </row>
    <row r="124" spans="1:11" s="5" customFormat="1" hidden="1">
      <c r="A124" s="106" t="s">
        <v>299</v>
      </c>
      <c r="B124" s="21" t="s">
        <v>487</v>
      </c>
      <c r="C124" s="22">
        <v>334</v>
      </c>
      <c r="D124" s="22">
        <v>111</v>
      </c>
      <c r="E124" s="23">
        <v>43480</v>
      </c>
      <c r="F124" s="85">
        <v>74.8</v>
      </c>
      <c r="G124" s="85">
        <v>55</v>
      </c>
      <c r="H124" s="107">
        <v>19.799999999999997</v>
      </c>
      <c r="K124" s="119"/>
    </row>
    <row r="125" spans="1:11" s="5" customFormat="1" hidden="1">
      <c r="A125" s="106" t="s">
        <v>298</v>
      </c>
      <c r="B125" s="21" t="s">
        <v>485</v>
      </c>
      <c r="C125" s="22">
        <v>1217</v>
      </c>
      <c r="D125" s="22">
        <v>728</v>
      </c>
      <c r="E125" s="23">
        <v>95042</v>
      </c>
      <c r="F125" s="85">
        <v>76.900000000000006</v>
      </c>
      <c r="G125" s="85">
        <v>58.500000000000007</v>
      </c>
      <c r="H125" s="107">
        <v>28.100000000000009</v>
      </c>
      <c r="K125" s="119"/>
    </row>
    <row r="126" spans="1:11" s="5" customFormat="1" hidden="1">
      <c r="A126" s="106" t="s">
        <v>296</v>
      </c>
      <c r="B126" s="21" t="s">
        <v>611</v>
      </c>
      <c r="C126" s="22">
        <v>2326</v>
      </c>
      <c r="D126" s="22">
        <v>949</v>
      </c>
      <c r="E126" s="23">
        <v>148840</v>
      </c>
      <c r="F126" s="85">
        <v>82.1</v>
      </c>
      <c r="G126" s="85">
        <v>64</v>
      </c>
      <c r="H126" s="107">
        <v>28.299999999999997</v>
      </c>
      <c r="K126" s="119"/>
    </row>
    <row r="127" spans="1:11" s="5" customFormat="1" hidden="1">
      <c r="A127" s="106" t="s">
        <v>295</v>
      </c>
      <c r="B127" s="21" t="s">
        <v>624</v>
      </c>
      <c r="C127" s="22">
        <v>642</v>
      </c>
      <c r="D127" s="22">
        <v>215</v>
      </c>
      <c r="E127" s="23">
        <v>15721</v>
      </c>
      <c r="F127" s="85">
        <v>68.3</v>
      </c>
      <c r="G127" s="85">
        <v>51.199999999999996</v>
      </c>
      <c r="H127" s="107">
        <v>19.099999999999994</v>
      </c>
      <c r="K127" s="119"/>
    </row>
    <row r="128" spans="1:11" s="5" customFormat="1" hidden="1">
      <c r="A128" s="106" t="s">
        <v>302</v>
      </c>
      <c r="B128" s="21" t="s">
        <v>609</v>
      </c>
      <c r="C128" s="22">
        <v>33</v>
      </c>
      <c r="D128" s="22">
        <v>13</v>
      </c>
      <c r="E128" s="23">
        <v>70675</v>
      </c>
      <c r="F128" s="85">
        <v>74.3</v>
      </c>
      <c r="G128" s="85">
        <v>54.9</v>
      </c>
      <c r="H128" s="107">
        <v>30</v>
      </c>
      <c r="K128" s="119"/>
    </row>
    <row r="129" spans="1:11" s="5" customFormat="1" hidden="1">
      <c r="A129" s="106" t="s">
        <v>416</v>
      </c>
      <c r="B129" s="21" t="s">
        <v>487</v>
      </c>
      <c r="C129" s="22">
        <v>497</v>
      </c>
      <c r="D129" s="22">
        <v>219</v>
      </c>
      <c r="E129" s="23">
        <v>72374</v>
      </c>
      <c r="F129" s="85">
        <v>78.7</v>
      </c>
      <c r="G129" s="85">
        <v>60.6</v>
      </c>
      <c r="H129" s="107">
        <v>33.400000000000006</v>
      </c>
      <c r="K129" s="119"/>
    </row>
    <row r="130" spans="1:11" s="5" customFormat="1" hidden="1">
      <c r="A130" s="106" t="s">
        <v>413</v>
      </c>
      <c r="B130" s="21" t="s">
        <v>630</v>
      </c>
      <c r="C130" s="22">
        <v>4573</v>
      </c>
      <c r="D130" s="22">
        <v>2294</v>
      </c>
      <c r="E130" s="23">
        <v>38117</v>
      </c>
      <c r="F130" s="85">
        <v>77.2</v>
      </c>
      <c r="G130" s="85">
        <v>58.6</v>
      </c>
      <c r="H130" s="107">
        <v>28.900000000000006</v>
      </c>
      <c r="K130" s="119"/>
    </row>
    <row r="131" spans="1:11" s="5" customFormat="1" hidden="1">
      <c r="A131" s="106" t="s">
        <v>417</v>
      </c>
      <c r="B131" s="21" t="s">
        <v>493</v>
      </c>
      <c r="C131" s="22">
        <v>2934</v>
      </c>
      <c r="D131" s="22">
        <v>1240</v>
      </c>
      <c r="E131" s="23">
        <v>184949</v>
      </c>
      <c r="F131" s="85">
        <v>80.7</v>
      </c>
      <c r="G131" s="85">
        <v>61.3</v>
      </c>
      <c r="H131" s="107">
        <v>29</v>
      </c>
      <c r="K131" s="119"/>
    </row>
    <row r="132" spans="1:11" s="5" customFormat="1" hidden="1">
      <c r="A132" s="106" t="s">
        <v>419</v>
      </c>
      <c r="B132" s="21" t="s">
        <v>615</v>
      </c>
      <c r="C132" s="22">
        <v>945</v>
      </c>
      <c r="D132" s="22">
        <v>457</v>
      </c>
      <c r="E132" s="23">
        <v>180826</v>
      </c>
      <c r="F132" s="85">
        <v>81.3</v>
      </c>
      <c r="G132" s="85">
        <v>62.199999999999996</v>
      </c>
      <c r="H132" s="107">
        <v>27.5</v>
      </c>
      <c r="K132" s="119"/>
    </row>
    <row r="133" spans="1:11" s="5" customFormat="1" hidden="1">
      <c r="A133" s="106" t="s">
        <v>420</v>
      </c>
      <c r="B133" s="21" t="s">
        <v>609</v>
      </c>
      <c r="C133" s="22">
        <v>540</v>
      </c>
      <c r="D133" s="22">
        <v>184</v>
      </c>
      <c r="E133" s="23">
        <v>20404</v>
      </c>
      <c r="F133" s="85">
        <v>68.7</v>
      </c>
      <c r="G133" s="85">
        <v>50.1</v>
      </c>
      <c r="H133" s="107">
        <v>19.200000000000003</v>
      </c>
      <c r="K133" s="119"/>
    </row>
    <row r="134" spans="1:11" s="5" customFormat="1" hidden="1">
      <c r="A134" s="106" t="s">
        <v>412</v>
      </c>
      <c r="B134" s="21" t="s">
        <v>626</v>
      </c>
      <c r="C134" s="22">
        <v>27</v>
      </c>
      <c r="D134" s="22">
        <v>11</v>
      </c>
      <c r="E134" s="23">
        <v>28946</v>
      </c>
      <c r="F134" s="85">
        <v>72.900000000000006</v>
      </c>
      <c r="G134" s="85">
        <v>52.500000000000007</v>
      </c>
      <c r="H134" s="107">
        <v>26.000000000000007</v>
      </c>
      <c r="K134" s="119"/>
    </row>
    <row r="135" spans="1:11" s="5" customFormat="1" hidden="1">
      <c r="A135" s="106" t="s">
        <v>418</v>
      </c>
      <c r="B135" s="21" t="s">
        <v>626</v>
      </c>
      <c r="C135" s="22">
        <v>1041</v>
      </c>
      <c r="D135" s="22">
        <v>635</v>
      </c>
      <c r="E135" s="23">
        <v>118961</v>
      </c>
      <c r="F135" s="85">
        <v>76.2</v>
      </c>
      <c r="G135" s="85">
        <v>58.300000000000004</v>
      </c>
      <c r="H135" s="107">
        <v>30.200000000000003</v>
      </c>
      <c r="K135" s="119"/>
    </row>
    <row r="136" spans="1:11" s="5" customFormat="1" hidden="1">
      <c r="A136" s="106" t="s">
        <v>409</v>
      </c>
      <c r="B136" s="21" t="s">
        <v>482</v>
      </c>
      <c r="C136" s="22">
        <v>5</v>
      </c>
      <c r="D136" s="22">
        <v>3</v>
      </c>
      <c r="E136" s="23">
        <v>156492</v>
      </c>
      <c r="F136" s="85">
        <v>82.8</v>
      </c>
      <c r="G136" s="85">
        <v>63.199999999999996</v>
      </c>
      <c r="H136" s="107">
        <v>29.199999999999996</v>
      </c>
      <c r="K136" s="119"/>
    </row>
    <row r="137" spans="1:11" s="5" customFormat="1" hidden="1">
      <c r="A137" s="106" t="s">
        <v>415</v>
      </c>
      <c r="B137" s="21" t="s">
        <v>618</v>
      </c>
      <c r="C137" s="22">
        <v>40074</v>
      </c>
      <c r="D137" s="22">
        <v>15000</v>
      </c>
      <c r="E137" s="23">
        <v>23997</v>
      </c>
      <c r="F137" s="85">
        <v>64.599999999999994</v>
      </c>
      <c r="G137" s="85">
        <v>46.8</v>
      </c>
      <c r="H137" s="107">
        <v>21.099999999999994</v>
      </c>
      <c r="K137" s="119"/>
    </row>
    <row r="138" spans="1:11" s="5" customFormat="1" hidden="1">
      <c r="A138" s="106" t="s">
        <v>411</v>
      </c>
      <c r="B138" s="21" t="s">
        <v>612</v>
      </c>
      <c r="C138" s="22">
        <v>871</v>
      </c>
      <c r="D138" s="22">
        <v>517</v>
      </c>
      <c r="E138" s="23">
        <v>26081</v>
      </c>
      <c r="F138" s="85">
        <v>73.599999999999994</v>
      </c>
      <c r="G138" s="85">
        <v>54.3</v>
      </c>
      <c r="H138" s="107">
        <v>21.9</v>
      </c>
      <c r="K138" s="119"/>
    </row>
    <row r="139" spans="1:11" s="5" customFormat="1" hidden="1">
      <c r="A139" s="106" t="s">
        <v>410</v>
      </c>
      <c r="B139" s="21" t="s">
        <v>609</v>
      </c>
      <c r="C139" s="22">
        <v>830</v>
      </c>
      <c r="D139" s="22">
        <v>518</v>
      </c>
      <c r="E139" s="23">
        <v>42765</v>
      </c>
      <c r="F139" s="85">
        <v>72.2</v>
      </c>
      <c r="G139" s="85">
        <v>51.7</v>
      </c>
      <c r="H139" s="107">
        <v>22.5</v>
      </c>
      <c r="K139" s="119"/>
    </row>
    <row r="140" spans="1:11" s="5" customFormat="1" hidden="1">
      <c r="A140" s="106" t="s">
        <v>408</v>
      </c>
      <c r="B140" s="21" t="s">
        <v>609</v>
      </c>
      <c r="C140" s="22">
        <v>631</v>
      </c>
      <c r="D140" s="22">
        <v>234</v>
      </c>
      <c r="E140" s="23">
        <v>45511</v>
      </c>
      <c r="F140" s="85">
        <v>71.3</v>
      </c>
      <c r="G140" s="85">
        <v>54.9</v>
      </c>
      <c r="H140" s="107">
        <v>26.199999999999996</v>
      </c>
      <c r="K140" s="119"/>
    </row>
    <row r="141" spans="1:11" s="5" customFormat="1" hidden="1">
      <c r="A141" s="106" t="s">
        <v>407</v>
      </c>
      <c r="B141" s="21" t="s">
        <v>625</v>
      </c>
      <c r="C141" s="22">
        <v>3699</v>
      </c>
      <c r="D141" s="22">
        <v>1657</v>
      </c>
      <c r="E141" s="23">
        <v>66465</v>
      </c>
      <c r="F141" s="85">
        <v>77.2</v>
      </c>
      <c r="G141" s="85">
        <v>58.7</v>
      </c>
      <c r="H141" s="107">
        <v>29.1</v>
      </c>
      <c r="K141" s="119"/>
    </row>
    <row r="142" spans="1:11" s="5" customFormat="1" hidden="1">
      <c r="A142" s="106" t="s">
        <v>414</v>
      </c>
      <c r="B142" s="21" t="s">
        <v>631</v>
      </c>
      <c r="C142" s="22">
        <v>566</v>
      </c>
      <c r="D142" s="22">
        <v>253</v>
      </c>
      <c r="E142" s="23">
        <v>73677</v>
      </c>
      <c r="F142" s="85">
        <v>78.400000000000006</v>
      </c>
      <c r="G142" s="85">
        <v>60.7</v>
      </c>
      <c r="H142" s="107">
        <v>31.700000000000003</v>
      </c>
      <c r="K142" s="119"/>
    </row>
    <row r="143" spans="1:11" s="5" customFormat="1" hidden="1">
      <c r="A143" s="106" t="s">
        <v>346</v>
      </c>
      <c r="B143" s="21" t="s">
        <v>609</v>
      </c>
      <c r="C143" s="22">
        <v>148</v>
      </c>
      <c r="D143" s="22">
        <v>52</v>
      </c>
      <c r="E143" s="23">
        <v>51350</v>
      </c>
      <c r="F143" s="85">
        <v>77.400000000000006</v>
      </c>
      <c r="G143" s="85">
        <v>58.300000000000004</v>
      </c>
      <c r="H143" s="107">
        <v>22.100000000000009</v>
      </c>
      <c r="K143" s="119"/>
    </row>
    <row r="144" spans="1:11" s="5" customFormat="1" hidden="1">
      <c r="A144" s="106" t="s">
        <v>343</v>
      </c>
      <c r="B144" s="21" t="s">
        <v>609</v>
      </c>
      <c r="C144" s="22">
        <v>55</v>
      </c>
      <c r="D144" s="22">
        <v>19</v>
      </c>
      <c r="E144" s="23">
        <v>11369</v>
      </c>
      <c r="F144" s="85">
        <v>68.8</v>
      </c>
      <c r="G144" s="85">
        <v>50</v>
      </c>
      <c r="H144" s="107">
        <v>13.599999999999994</v>
      </c>
      <c r="K144" s="119"/>
    </row>
    <row r="145" spans="1:11" s="5" customFormat="1" hidden="1">
      <c r="A145" s="106" t="s">
        <v>347</v>
      </c>
      <c r="B145" s="21" t="s">
        <v>468</v>
      </c>
      <c r="C145" s="22">
        <v>120</v>
      </c>
      <c r="D145" s="22">
        <v>43</v>
      </c>
      <c r="E145" s="23">
        <v>12185</v>
      </c>
      <c r="F145" s="85">
        <v>67.099999999999994</v>
      </c>
      <c r="G145" s="85">
        <v>47.999999999999993</v>
      </c>
      <c r="H145" s="107">
        <v>19.299999999999997</v>
      </c>
      <c r="K145" s="119"/>
    </row>
    <row r="146" spans="1:11" s="5" customFormat="1" hidden="1">
      <c r="A146" s="106" t="s">
        <v>349</v>
      </c>
      <c r="B146" s="21" t="s">
        <v>609</v>
      </c>
      <c r="C146" s="22">
        <v>235</v>
      </c>
      <c r="D146" s="22">
        <v>154</v>
      </c>
      <c r="E146" s="23">
        <v>123800</v>
      </c>
      <c r="F146" s="85">
        <v>81.7</v>
      </c>
      <c r="G146" s="85">
        <v>64.300000000000011</v>
      </c>
      <c r="H146" s="107">
        <v>38</v>
      </c>
      <c r="K146" s="119"/>
    </row>
    <row r="147" spans="1:11" s="5" customFormat="1" hidden="1">
      <c r="A147" s="106" t="s">
        <v>350</v>
      </c>
      <c r="B147" s="21" t="s">
        <v>610</v>
      </c>
      <c r="C147" s="22">
        <v>671</v>
      </c>
      <c r="D147" s="22">
        <v>236</v>
      </c>
      <c r="E147" s="23">
        <v>20909</v>
      </c>
      <c r="F147" s="85">
        <v>71.2</v>
      </c>
      <c r="G147" s="85">
        <v>54.800000000000004</v>
      </c>
      <c r="H147" s="107">
        <v>15.600000000000001</v>
      </c>
      <c r="K147" s="119"/>
    </row>
    <row r="148" spans="1:11" s="5" customFormat="1" hidden="1">
      <c r="A148" s="106" t="s">
        <v>342</v>
      </c>
      <c r="B148" s="21" t="s">
        <v>481</v>
      </c>
      <c r="C148" s="22">
        <v>628</v>
      </c>
      <c r="D148" s="22">
        <v>232</v>
      </c>
      <c r="E148" s="23">
        <v>53440</v>
      </c>
      <c r="F148" s="85">
        <v>77.400000000000006</v>
      </c>
      <c r="G148" s="85">
        <v>57.600000000000009</v>
      </c>
      <c r="H148" s="107">
        <v>24.9</v>
      </c>
      <c r="K148" s="119"/>
    </row>
    <row r="149" spans="1:11" s="5" customFormat="1" hidden="1">
      <c r="A149" s="106" t="s">
        <v>348</v>
      </c>
      <c r="B149" s="21" t="s">
        <v>631</v>
      </c>
      <c r="C149" s="22">
        <v>19034</v>
      </c>
      <c r="D149" s="22">
        <v>7215</v>
      </c>
      <c r="E149" s="23">
        <v>20840</v>
      </c>
      <c r="F149" s="85">
        <v>75.8</v>
      </c>
      <c r="G149" s="85">
        <v>59.5</v>
      </c>
      <c r="H149" s="107">
        <v>33.5</v>
      </c>
      <c r="K149" s="119"/>
    </row>
    <row r="150" spans="1:11" s="5" customFormat="1" hidden="1">
      <c r="A150" s="106" t="s">
        <v>339</v>
      </c>
      <c r="B150" s="21" t="s">
        <v>609</v>
      </c>
      <c r="C150" s="22">
        <v>597</v>
      </c>
      <c r="D150" s="22">
        <v>233</v>
      </c>
      <c r="E150" s="23">
        <v>125128</v>
      </c>
      <c r="F150" s="85">
        <v>77.400000000000006</v>
      </c>
      <c r="G150" s="85">
        <v>57.2</v>
      </c>
      <c r="H150" s="107">
        <v>27.900000000000006</v>
      </c>
      <c r="K150" s="119"/>
    </row>
    <row r="151" spans="1:11" s="5" customFormat="1" hidden="1">
      <c r="A151" s="106" t="s">
        <v>345</v>
      </c>
      <c r="B151" s="21" t="s">
        <v>609</v>
      </c>
      <c r="C151" s="22">
        <v>10</v>
      </c>
      <c r="D151" s="22">
        <v>4</v>
      </c>
      <c r="E151" s="23">
        <v>75067</v>
      </c>
      <c r="F151" s="85">
        <v>77.3</v>
      </c>
      <c r="G151" s="85">
        <v>57.4</v>
      </c>
      <c r="H151" s="107">
        <v>29.799999999999997</v>
      </c>
      <c r="K151" s="119"/>
    </row>
    <row r="152" spans="1:11" s="5" customFormat="1" hidden="1">
      <c r="A152" s="106" t="s">
        <v>341</v>
      </c>
      <c r="B152" s="21" t="s">
        <v>609</v>
      </c>
      <c r="C152" s="22">
        <v>798</v>
      </c>
      <c r="D152" s="22">
        <v>451</v>
      </c>
      <c r="E152" s="23">
        <v>216200</v>
      </c>
      <c r="F152" s="85">
        <v>84.7</v>
      </c>
      <c r="G152" s="85">
        <v>68.2</v>
      </c>
      <c r="H152" s="107">
        <v>30</v>
      </c>
      <c r="K152" s="119"/>
    </row>
    <row r="153" spans="1:11" s="5" customFormat="1" hidden="1">
      <c r="A153" s="106" t="s">
        <v>340</v>
      </c>
      <c r="B153" s="21" t="s">
        <v>632</v>
      </c>
      <c r="C153" s="22">
        <v>2660</v>
      </c>
      <c r="D153" s="22">
        <v>1599</v>
      </c>
      <c r="E153" s="23">
        <v>58661</v>
      </c>
      <c r="F153" s="85">
        <v>77.3</v>
      </c>
      <c r="G153" s="85">
        <v>60.5</v>
      </c>
      <c r="H153" s="107">
        <v>23.4</v>
      </c>
      <c r="K153" s="119"/>
    </row>
    <row r="154" spans="1:11" s="5" customFormat="1" hidden="1">
      <c r="A154" s="106" t="s">
        <v>338</v>
      </c>
      <c r="B154" s="21" t="s">
        <v>616</v>
      </c>
      <c r="C154" s="22">
        <v>146689</v>
      </c>
      <c r="D154" s="22">
        <v>65049</v>
      </c>
      <c r="E154" s="23">
        <v>150581</v>
      </c>
      <c r="F154" s="85">
        <v>83.6</v>
      </c>
      <c r="G154" s="85">
        <v>66.899999999999991</v>
      </c>
      <c r="H154" s="107">
        <v>35.9</v>
      </c>
      <c r="K154" s="119"/>
    </row>
    <row r="155" spans="1:11" s="5" customFormat="1" hidden="1">
      <c r="A155" s="106" t="s">
        <v>337</v>
      </c>
      <c r="B155" s="21" t="s">
        <v>485</v>
      </c>
      <c r="C155" s="22">
        <v>727</v>
      </c>
      <c r="D155" s="22">
        <v>294</v>
      </c>
      <c r="E155" s="23">
        <v>14766</v>
      </c>
      <c r="F155" s="85">
        <v>68.3</v>
      </c>
      <c r="G155" s="85">
        <v>51.199999999999996</v>
      </c>
      <c r="H155" s="107">
        <v>16.299999999999997</v>
      </c>
      <c r="K155" s="119"/>
    </row>
    <row r="156" spans="1:11" s="5" customFormat="1" hidden="1">
      <c r="A156" s="106" t="s">
        <v>344</v>
      </c>
      <c r="B156" s="21" t="s">
        <v>612</v>
      </c>
      <c r="C156" s="22">
        <v>2371</v>
      </c>
      <c r="D156" s="22">
        <v>963</v>
      </c>
      <c r="E156" s="23">
        <v>42873</v>
      </c>
      <c r="F156" s="85">
        <v>69.8</v>
      </c>
      <c r="G156" s="85">
        <v>53.699999999999996</v>
      </c>
      <c r="H156" s="107">
        <v>25.5</v>
      </c>
      <c r="K156" s="119"/>
    </row>
    <row r="157" spans="1:11" s="5" customFormat="1" hidden="1">
      <c r="A157" s="106" t="s">
        <v>402</v>
      </c>
      <c r="B157" s="21" t="s">
        <v>468</v>
      </c>
      <c r="C157" s="22">
        <v>124</v>
      </c>
      <c r="D157" s="22">
        <v>55</v>
      </c>
      <c r="E157" s="23">
        <v>118999</v>
      </c>
      <c r="F157" s="85">
        <v>76.3</v>
      </c>
      <c r="G157" s="85">
        <v>60.199999999999996</v>
      </c>
      <c r="H157" s="107">
        <v>30.099999999999994</v>
      </c>
      <c r="K157" s="119"/>
    </row>
    <row r="158" spans="1:11" s="5" customFormat="1" hidden="1">
      <c r="A158" s="106" t="s">
        <v>399</v>
      </c>
      <c r="B158" s="21" t="s">
        <v>463</v>
      </c>
      <c r="C158" s="22">
        <v>1242</v>
      </c>
      <c r="D158" s="22">
        <v>646</v>
      </c>
      <c r="E158" s="23">
        <v>28657</v>
      </c>
      <c r="F158" s="85">
        <v>68.900000000000006</v>
      </c>
      <c r="G158" s="85">
        <v>52.2</v>
      </c>
      <c r="H158" s="107">
        <v>25.300000000000004</v>
      </c>
      <c r="K158" s="119"/>
    </row>
    <row r="159" spans="1:11" s="5" customFormat="1" hidden="1">
      <c r="A159" s="106" t="s">
        <v>403</v>
      </c>
      <c r="B159" s="21" t="s">
        <v>621</v>
      </c>
      <c r="C159" s="22">
        <v>6309</v>
      </c>
      <c r="D159" s="22">
        <v>3547</v>
      </c>
      <c r="E159" s="23">
        <v>38066</v>
      </c>
      <c r="F159" s="85">
        <v>78.8</v>
      </c>
      <c r="G159" s="85">
        <v>58.199999999999996</v>
      </c>
      <c r="H159" s="107">
        <v>27.199999999999996</v>
      </c>
      <c r="K159" s="119"/>
    </row>
    <row r="160" spans="1:11" s="5" customFormat="1" hidden="1">
      <c r="A160" s="106" t="s">
        <v>405</v>
      </c>
      <c r="B160" s="21" t="s">
        <v>609</v>
      </c>
      <c r="C160" s="22">
        <v>33904</v>
      </c>
      <c r="D160" s="22">
        <v>21885</v>
      </c>
      <c r="E160" s="23">
        <v>111552</v>
      </c>
      <c r="F160" s="85">
        <v>81</v>
      </c>
      <c r="G160" s="85">
        <v>60.5</v>
      </c>
      <c r="H160" s="107">
        <v>32.1</v>
      </c>
      <c r="K160" s="119"/>
    </row>
    <row r="161" spans="1:11" s="5" customFormat="1" hidden="1">
      <c r="A161" s="106" t="s">
        <v>406</v>
      </c>
      <c r="B161" s="21" t="s">
        <v>632</v>
      </c>
      <c r="C161" s="22">
        <v>187</v>
      </c>
      <c r="D161" s="22">
        <v>109</v>
      </c>
      <c r="E161" s="23">
        <v>36398</v>
      </c>
      <c r="F161" s="85">
        <v>73.900000000000006</v>
      </c>
      <c r="G161" s="85">
        <v>53.300000000000004</v>
      </c>
      <c r="H161" s="107">
        <v>25.700000000000003</v>
      </c>
      <c r="K161" s="119"/>
    </row>
    <row r="162" spans="1:11" s="5" customFormat="1" hidden="1">
      <c r="A162" s="106" t="s">
        <v>398</v>
      </c>
      <c r="B162" s="21" t="s">
        <v>633</v>
      </c>
      <c r="C162" s="22">
        <v>574</v>
      </c>
      <c r="D162" s="22">
        <v>217</v>
      </c>
      <c r="E162" s="23">
        <v>152319</v>
      </c>
      <c r="F162" s="85">
        <v>77.8</v>
      </c>
      <c r="G162" s="85">
        <v>57.9</v>
      </c>
      <c r="H162" s="107">
        <v>30.5</v>
      </c>
      <c r="K162" s="119"/>
    </row>
    <row r="163" spans="1:11" s="5" customFormat="1" hidden="1">
      <c r="A163" s="106" t="s">
        <v>404</v>
      </c>
      <c r="B163" s="21" t="s">
        <v>628</v>
      </c>
      <c r="C163" s="22">
        <v>2281</v>
      </c>
      <c r="D163" s="22">
        <v>1403</v>
      </c>
      <c r="E163" s="23">
        <v>161878</v>
      </c>
      <c r="F163" s="85">
        <v>78.2</v>
      </c>
      <c r="G163" s="85">
        <v>57.6</v>
      </c>
      <c r="H163" s="107">
        <v>26.2</v>
      </c>
      <c r="K163" s="119"/>
    </row>
    <row r="164" spans="1:11" s="5" customFormat="1" hidden="1">
      <c r="A164" s="106" t="s">
        <v>395</v>
      </c>
      <c r="B164" s="21" t="s">
        <v>609</v>
      </c>
      <c r="C164" s="22">
        <v>35</v>
      </c>
      <c r="D164" s="22">
        <v>17</v>
      </c>
      <c r="E164" s="23">
        <v>18512</v>
      </c>
      <c r="F164" s="85">
        <v>71.099999999999994</v>
      </c>
      <c r="G164" s="85">
        <v>54.899999999999991</v>
      </c>
      <c r="H164" s="107">
        <v>19.899999999999991</v>
      </c>
      <c r="K164" s="119"/>
    </row>
    <row r="165" spans="1:11" s="5" customFormat="1" hidden="1">
      <c r="A165" s="106" t="s">
        <v>401</v>
      </c>
      <c r="B165" s="21" t="s">
        <v>625</v>
      </c>
      <c r="C165" s="22">
        <v>414</v>
      </c>
      <c r="D165" s="22">
        <v>160</v>
      </c>
      <c r="E165" s="23">
        <v>52839</v>
      </c>
      <c r="F165" s="85">
        <v>76.2</v>
      </c>
      <c r="G165" s="85">
        <v>56</v>
      </c>
      <c r="H165" s="107">
        <v>22.4</v>
      </c>
      <c r="K165" s="119"/>
    </row>
    <row r="166" spans="1:11" s="5" customFormat="1" hidden="1">
      <c r="A166" s="106" t="s">
        <v>397</v>
      </c>
      <c r="B166" s="21" t="s">
        <v>630</v>
      </c>
      <c r="C166" s="22">
        <v>3642</v>
      </c>
      <c r="D166" s="22">
        <v>1302</v>
      </c>
      <c r="E166" s="23">
        <v>152538</v>
      </c>
      <c r="F166" s="85">
        <v>83.9</v>
      </c>
      <c r="G166" s="85">
        <v>67.300000000000011</v>
      </c>
      <c r="H166" s="107">
        <v>39.100000000000009</v>
      </c>
      <c r="K166" s="119"/>
    </row>
    <row r="167" spans="1:11" s="5" customFormat="1" hidden="1">
      <c r="A167" s="106" t="s">
        <v>396</v>
      </c>
      <c r="B167" s="21" t="s">
        <v>609</v>
      </c>
      <c r="C167" s="22">
        <v>3</v>
      </c>
      <c r="D167" s="22">
        <v>1</v>
      </c>
      <c r="E167" s="23">
        <v>166704</v>
      </c>
      <c r="F167" s="85">
        <v>80.400000000000006</v>
      </c>
      <c r="G167" s="85">
        <v>63.300000000000004</v>
      </c>
      <c r="H167" s="107">
        <v>24.500000000000007</v>
      </c>
      <c r="K167" s="119"/>
    </row>
    <row r="168" spans="1:11" s="5" customFormat="1" hidden="1">
      <c r="A168" s="106" t="s">
        <v>394</v>
      </c>
      <c r="B168" s="21" t="s">
        <v>622</v>
      </c>
      <c r="C168" s="22">
        <v>166</v>
      </c>
      <c r="D168" s="22">
        <v>83</v>
      </c>
      <c r="E168" s="23">
        <v>72241</v>
      </c>
      <c r="F168" s="85">
        <v>73.400000000000006</v>
      </c>
      <c r="G168" s="85">
        <v>57.300000000000004</v>
      </c>
      <c r="H168" s="107">
        <v>28.400000000000006</v>
      </c>
      <c r="K168" s="119"/>
    </row>
    <row r="169" spans="1:11" s="5" customFormat="1" hidden="1">
      <c r="A169" s="106" t="s">
        <v>393</v>
      </c>
      <c r="B169" s="21" t="s">
        <v>630</v>
      </c>
      <c r="C169" s="22">
        <v>624</v>
      </c>
      <c r="D169" s="22">
        <v>252</v>
      </c>
      <c r="E169" s="23">
        <v>19206</v>
      </c>
      <c r="F169" s="85">
        <v>70.900000000000006</v>
      </c>
      <c r="G169" s="85">
        <v>50.900000000000006</v>
      </c>
      <c r="H169" s="107">
        <v>24.800000000000004</v>
      </c>
      <c r="K169" s="119"/>
    </row>
    <row r="170" spans="1:11" s="5" customFormat="1" hidden="1">
      <c r="A170" s="106" t="s">
        <v>400</v>
      </c>
      <c r="B170" s="21" t="s">
        <v>483</v>
      </c>
      <c r="C170" s="22">
        <v>39</v>
      </c>
      <c r="D170" s="22">
        <v>14</v>
      </c>
      <c r="E170" s="23">
        <v>250998</v>
      </c>
      <c r="F170" s="85">
        <v>80.400000000000006</v>
      </c>
      <c r="G170" s="85">
        <v>64</v>
      </c>
      <c r="H170" s="107">
        <v>31.700000000000003</v>
      </c>
      <c r="K170" s="119"/>
    </row>
    <row r="171" spans="1:11" s="5" customFormat="1" hidden="1">
      <c r="A171" s="106" t="s">
        <v>206</v>
      </c>
      <c r="B171" s="21" t="s">
        <v>609</v>
      </c>
      <c r="C171" s="22">
        <v>4743</v>
      </c>
      <c r="D171" s="22">
        <v>2423</v>
      </c>
      <c r="E171" s="23">
        <v>61042</v>
      </c>
      <c r="F171" s="85">
        <v>77.400000000000006</v>
      </c>
      <c r="G171" s="85">
        <v>60.7</v>
      </c>
      <c r="H171" s="107">
        <v>25.700000000000003</v>
      </c>
      <c r="K171" s="119"/>
    </row>
    <row r="172" spans="1:11" s="5" customFormat="1" hidden="1">
      <c r="A172" s="106" t="s">
        <v>203</v>
      </c>
      <c r="B172" s="21" t="s">
        <v>609</v>
      </c>
      <c r="C172" s="22">
        <v>4535</v>
      </c>
      <c r="D172" s="22">
        <v>2576</v>
      </c>
      <c r="E172" s="23">
        <v>80859</v>
      </c>
      <c r="F172" s="85">
        <v>71.900000000000006</v>
      </c>
      <c r="G172" s="85">
        <v>52.2</v>
      </c>
      <c r="H172" s="107">
        <v>29.200000000000003</v>
      </c>
      <c r="K172" s="119"/>
    </row>
    <row r="173" spans="1:11" s="5" customFormat="1" hidden="1">
      <c r="A173" s="106" t="s">
        <v>207</v>
      </c>
      <c r="B173" s="21" t="s">
        <v>487</v>
      </c>
      <c r="C173" s="22">
        <v>539</v>
      </c>
      <c r="D173" s="22">
        <v>318</v>
      </c>
      <c r="E173" s="23">
        <v>209129</v>
      </c>
      <c r="F173" s="85">
        <v>84.4</v>
      </c>
      <c r="G173" s="85">
        <v>66.2</v>
      </c>
      <c r="H173" s="107">
        <v>37.600000000000009</v>
      </c>
      <c r="K173" s="119"/>
    </row>
    <row r="174" spans="1:11" s="5" customFormat="1" hidden="1">
      <c r="A174" s="106" t="s">
        <v>209</v>
      </c>
      <c r="B174" s="21" t="s">
        <v>618</v>
      </c>
      <c r="C174" s="22">
        <v>8178</v>
      </c>
      <c r="D174" s="22">
        <v>3321</v>
      </c>
      <c r="E174" s="23">
        <v>150142</v>
      </c>
      <c r="F174" s="85">
        <v>84.4</v>
      </c>
      <c r="G174" s="85">
        <v>63.800000000000004</v>
      </c>
      <c r="H174" s="107">
        <v>41.600000000000009</v>
      </c>
      <c r="K174" s="119"/>
    </row>
    <row r="175" spans="1:11" s="5" customFormat="1" hidden="1">
      <c r="A175" s="106" t="s">
        <v>210</v>
      </c>
      <c r="B175" s="21" t="s">
        <v>488</v>
      </c>
      <c r="C175" s="22">
        <v>15</v>
      </c>
      <c r="D175" s="22">
        <v>5</v>
      </c>
      <c r="E175" s="23">
        <v>31512</v>
      </c>
      <c r="F175" s="85">
        <v>72.7</v>
      </c>
      <c r="G175" s="85">
        <v>55.5</v>
      </c>
      <c r="H175" s="107">
        <v>24.200000000000003</v>
      </c>
      <c r="K175" s="119"/>
    </row>
    <row r="176" spans="1:11" s="5" customFormat="1" hidden="1">
      <c r="A176" s="106" t="s">
        <v>202</v>
      </c>
      <c r="B176" s="21" t="s">
        <v>479</v>
      </c>
      <c r="C176" s="22">
        <v>2241</v>
      </c>
      <c r="D176" s="22">
        <v>1351</v>
      </c>
      <c r="E176" s="23">
        <v>28792</v>
      </c>
      <c r="F176" s="85">
        <v>71.2</v>
      </c>
      <c r="G176" s="85">
        <v>52.5</v>
      </c>
      <c r="H176" s="107">
        <v>22.6</v>
      </c>
      <c r="K176" s="119"/>
    </row>
    <row r="177" spans="1:11" s="5" customFormat="1" hidden="1">
      <c r="A177" s="106" t="s">
        <v>208</v>
      </c>
      <c r="B177" s="21" t="s">
        <v>625</v>
      </c>
      <c r="C177" s="22">
        <v>669</v>
      </c>
      <c r="D177" s="22">
        <v>251</v>
      </c>
      <c r="E177" s="23">
        <v>160579</v>
      </c>
      <c r="F177" s="85">
        <v>81.099999999999994</v>
      </c>
      <c r="G177" s="85">
        <v>63.599999999999994</v>
      </c>
      <c r="H177" s="107">
        <v>38.499999999999993</v>
      </c>
      <c r="K177" s="119"/>
    </row>
    <row r="178" spans="1:11" s="5" customFormat="1" hidden="1">
      <c r="A178" s="106" t="s">
        <v>199</v>
      </c>
      <c r="B178" s="21" t="s">
        <v>609</v>
      </c>
      <c r="C178" s="22">
        <v>386</v>
      </c>
      <c r="D178" s="22">
        <v>129</v>
      </c>
      <c r="E178" s="23">
        <v>33137</v>
      </c>
      <c r="F178" s="85">
        <v>70.3</v>
      </c>
      <c r="G178" s="85">
        <v>50</v>
      </c>
      <c r="H178" s="107">
        <v>17.899999999999999</v>
      </c>
      <c r="K178" s="119"/>
    </row>
    <row r="179" spans="1:11" s="5" customFormat="1" hidden="1">
      <c r="A179" s="106" t="s">
        <v>205</v>
      </c>
      <c r="B179" s="21" t="s">
        <v>481</v>
      </c>
      <c r="C179" s="22">
        <v>494</v>
      </c>
      <c r="D179" s="22">
        <v>218</v>
      </c>
      <c r="E179" s="23">
        <v>25225</v>
      </c>
      <c r="F179" s="85">
        <v>73.8</v>
      </c>
      <c r="G179" s="85">
        <v>52.9</v>
      </c>
      <c r="H179" s="107">
        <v>22.4</v>
      </c>
      <c r="K179" s="119"/>
    </row>
    <row r="180" spans="1:11" s="5" customFormat="1" hidden="1">
      <c r="A180" s="106" t="s">
        <v>201</v>
      </c>
      <c r="B180" s="21" t="s">
        <v>609</v>
      </c>
      <c r="C180" s="22">
        <v>516</v>
      </c>
      <c r="D180" s="22">
        <v>225</v>
      </c>
      <c r="E180" s="23">
        <v>148608</v>
      </c>
      <c r="F180" s="85">
        <v>78</v>
      </c>
      <c r="G180" s="85">
        <v>60</v>
      </c>
      <c r="H180" s="107">
        <v>34.700000000000003</v>
      </c>
      <c r="K180" s="119"/>
    </row>
    <row r="181" spans="1:11" s="5" customFormat="1" hidden="1">
      <c r="A181" s="106" t="s">
        <v>200</v>
      </c>
      <c r="B181" s="21" t="s">
        <v>634</v>
      </c>
      <c r="C181" s="22">
        <v>337</v>
      </c>
      <c r="D181" s="22">
        <v>188</v>
      </c>
      <c r="E181" s="23">
        <v>129287</v>
      </c>
      <c r="F181" s="85">
        <v>80.8</v>
      </c>
      <c r="G181" s="85">
        <v>63.3</v>
      </c>
      <c r="H181" s="107">
        <v>37.5</v>
      </c>
      <c r="K181" s="119"/>
    </row>
    <row r="182" spans="1:11" s="5" customFormat="1" hidden="1">
      <c r="A182" s="106" t="s">
        <v>198</v>
      </c>
      <c r="B182" s="21" t="s">
        <v>609</v>
      </c>
      <c r="C182" s="22">
        <v>27558</v>
      </c>
      <c r="D182" s="22">
        <v>11640</v>
      </c>
      <c r="E182" s="23">
        <v>165249</v>
      </c>
      <c r="F182" s="85">
        <v>74.900000000000006</v>
      </c>
      <c r="G182" s="85">
        <v>56.300000000000004</v>
      </c>
      <c r="H182" s="107">
        <v>31.100000000000009</v>
      </c>
      <c r="K182" s="119"/>
    </row>
    <row r="183" spans="1:11" s="5" customFormat="1" hidden="1">
      <c r="A183" s="106" t="s">
        <v>197</v>
      </c>
      <c r="B183" s="21" t="s">
        <v>609</v>
      </c>
      <c r="C183" s="22">
        <v>606</v>
      </c>
      <c r="D183" s="22">
        <v>323</v>
      </c>
      <c r="E183" s="23">
        <v>49204</v>
      </c>
      <c r="F183" s="85">
        <v>76.3</v>
      </c>
      <c r="G183" s="85">
        <v>56.199999999999996</v>
      </c>
      <c r="H183" s="107">
        <v>20.699999999999996</v>
      </c>
      <c r="K183" s="119"/>
    </row>
    <row r="184" spans="1:11" s="5" customFormat="1" hidden="1">
      <c r="A184" s="106" t="s">
        <v>204</v>
      </c>
      <c r="B184" s="21" t="s">
        <v>610</v>
      </c>
      <c r="C184" s="22">
        <v>3991</v>
      </c>
      <c r="D184" s="22">
        <v>1676</v>
      </c>
      <c r="E184" s="23">
        <v>19816</v>
      </c>
      <c r="F184" s="85">
        <v>66.900000000000006</v>
      </c>
      <c r="G184" s="85">
        <v>49.500000000000007</v>
      </c>
      <c r="H184" s="107">
        <v>16.500000000000007</v>
      </c>
      <c r="K184" s="119"/>
    </row>
    <row r="185" spans="1:11" s="5" customFormat="1" hidden="1">
      <c r="A185" s="106" t="s">
        <v>318</v>
      </c>
      <c r="B185" s="21" t="s">
        <v>609</v>
      </c>
      <c r="C185" s="22">
        <v>68118</v>
      </c>
      <c r="D185" s="22">
        <v>32380</v>
      </c>
      <c r="E185" s="23">
        <v>124151</v>
      </c>
      <c r="F185" s="85">
        <v>75.099999999999994</v>
      </c>
      <c r="G185" s="85">
        <v>58.499999999999993</v>
      </c>
      <c r="H185" s="107">
        <v>28.499999999999993</v>
      </c>
      <c r="K185" s="119"/>
    </row>
    <row r="186" spans="1:11" s="5" customFormat="1" hidden="1">
      <c r="A186" s="106" t="s">
        <v>315</v>
      </c>
      <c r="B186" s="21" t="s">
        <v>477</v>
      </c>
      <c r="C186" s="22">
        <v>309</v>
      </c>
      <c r="D186" s="22">
        <v>133</v>
      </c>
      <c r="E186" s="23">
        <v>135447</v>
      </c>
      <c r="F186" s="85">
        <v>80.900000000000006</v>
      </c>
      <c r="G186" s="85">
        <v>61.300000000000004</v>
      </c>
      <c r="H186" s="107">
        <v>28.7</v>
      </c>
      <c r="K186" s="119"/>
    </row>
    <row r="187" spans="1:11" s="5" customFormat="1" hidden="1">
      <c r="A187" s="106" t="s">
        <v>319</v>
      </c>
      <c r="B187" s="21" t="s">
        <v>609</v>
      </c>
      <c r="C187" s="22">
        <v>301</v>
      </c>
      <c r="D187" s="22">
        <v>128</v>
      </c>
      <c r="E187" s="23">
        <v>84843</v>
      </c>
      <c r="F187" s="85">
        <v>74.7</v>
      </c>
      <c r="G187" s="85">
        <v>56.1</v>
      </c>
      <c r="H187" s="107">
        <v>32.300000000000004</v>
      </c>
      <c r="K187" s="119"/>
    </row>
    <row r="188" spans="1:11" s="5" customFormat="1" hidden="1">
      <c r="A188" s="106" t="s">
        <v>321</v>
      </c>
      <c r="B188" s="21" t="s">
        <v>609</v>
      </c>
      <c r="C188" s="22">
        <v>2024</v>
      </c>
      <c r="D188" s="22">
        <v>1348</v>
      </c>
      <c r="E188" s="23">
        <v>16011</v>
      </c>
      <c r="F188" s="85">
        <v>68.8</v>
      </c>
      <c r="G188" s="85">
        <v>51.3</v>
      </c>
      <c r="H188" s="107">
        <v>25.5</v>
      </c>
      <c r="K188" s="119"/>
    </row>
    <row r="189" spans="1:11" s="5" customFormat="1" hidden="1">
      <c r="A189" s="106" t="s">
        <v>322</v>
      </c>
      <c r="B189" s="21" t="s">
        <v>484</v>
      </c>
      <c r="C189" s="22">
        <v>109390</v>
      </c>
      <c r="D189" s="22">
        <v>39710</v>
      </c>
      <c r="E189" s="23">
        <v>27912</v>
      </c>
      <c r="F189" s="85">
        <v>67.599999999999994</v>
      </c>
      <c r="G189" s="85">
        <v>50.399999999999991</v>
      </c>
      <c r="H189" s="107">
        <v>15.599999999999994</v>
      </c>
      <c r="K189" s="119"/>
    </row>
    <row r="190" spans="1:11" s="5" customFormat="1" hidden="1">
      <c r="A190" s="106" t="s">
        <v>314</v>
      </c>
      <c r="B190" s="21" t="s">
        <v>609</v>
      </c>
      <c r="C190" s="22">
        <v>581</v>
      </c>
      <c r="D190" s="22">
        <v>225</v>
      </c>
      <c r="E190" s="23">
        <v>28253</v>
      </c>
      <c r="F190" s="85">
        <v>68.599999999999994</v>
      </c>
      <c r="G190" s="85">
        <v>50.4</v>
      </c>
      <c r="H190" s="107">
        <v>14.599999999999994</v>
      </c>
      <c r="K190" s="119"/>
    </row>
    <row r="191" spans="1:11" s="5" customFormat="1" hidden="1">
      <c r="A191" s="106" t="s">
        <v>320</v>
      </c>
      <c r="B191" s="21" t="s">
        <v>628</v>
      </c>
      <c r="C191" s="22">
        <v>41246</v>
      </c>
      <c r="D191" s="22">
        <v>23116</v>
      </c>
      <c r="E191" s="23">
        <v>120580</v>
      </c>
      <c r="F191" s="85">
        <v>68.599999999999994</v>
      </c>
      <c r="G191" s="85">
        <v>51.199999999999996</v>
      </c>
      <c r="H191" s="107">
        <v>17.599999999999994</v>
      </c>
      <c r="K191" s="119"/>
    </row>
    <row r="192" spans="1:11" s="5" customFormat="1" hidden="1">
      <c r="A192" s="106" t="s">
        <v>311</v>
      </c>
      <c r="B192" s="21" t="s">
        <v>626</v>
      </c>
      <c r="C192" s="22">
        <v>5</v>
      </c>
      <c r="D192" s="22">
        <v>3</v>
      </c>
      <c r="E192" s="23">
        <v>21933</v>
      </c>
      <c r="F192" s="85">
        <v>68.5</v>
      </c>
      <c r="G192" s="85">
        <v>50.7</v>
      </c>
      <c r="H192" s="107">
        <v>21.5</v>
      </c>
      <c r="K192" s="119"/>
    </row>
    <row r="193" spans="1:11" s="5" customFormat="1" hidden="1">
      <c r="A193" s="106" t="s">
        <v>317</v>
      </c>
      <c r="B193" s="21" t="s">
        <v>479</v>
      </c>
      <c r="C193" s="22">
        <v>312</v>
      </c>
      <c r="D193" s="22">
        <v>140</v>
      </c>
      <c r="E193" s="23">
        <v>33498</v>
      </c>
      <c r="F193" s="85">
        <v>71.400000000000006</v>
      </c>
      <c r="G193" s="85">
        <v>52.300000000000004</v>
      </c>
      <c r="H193" s="107">
        <v>27.9</v>
      </c>
      <c r="K193" s="119"/>
    </row>
    <row r="194" spans="1:11" s="5" customFormat="1" hidden="1">
      <c r="A194" s="106" t="s">
        <v>313</v>
      </c>
      <c r="B194" s="21" t="s">
        <v>475</v>
      </c>
      <c r="C194" s="22">
        <v>4426</v>
      </c>
      <c r="D194" s="22">
        <v>1686</v>
      </c>
      <c r="E194" s="23">
        <v>37349</v>
      </c>
      <c r="F194" s="85">
        <v>76.599999999999994</v>
      </c>
      <c r="G194" s="85">
        <v>56.199999999999996</v>
      </c>
      <c r="H194" s="107">
        <v>22.9</v>
      </c>
      <c r="K194" s="119"/>
    </row>
    <row r="195" spans="1:11" s="5" customFormat="1" hidden="1">
      <c r="A195" s="106" t="s">
        <v>312</v>
      </c>
      <c r="B195" s="21" t="s">
        <v>622</v>
      </c>
      <c r="C195" s="22">
        <v>6249</v>
      </c>
      <c r="D195" s="22">
        <v>2491</v>
      </c>
      <c r="E195" s="23">
        <v>78954</v>
      </c>
      <c r="F195" s="85">
        <v>76</v>
      </c>
      <c r="G195" s="85">
        <v>59.3</v>
      </c>
      <c r="H195" s="107">
        <v>21</v>
      </c>
      <c r="K195" s="119"/>
    </row>
    <row r="196" spans="1:11" s="5" customFormat="1" hidden="1">
      <c r="A196" s="106" t="s">
        <v>310</v>
      </c>
      <c r="B196" s="21" t="s">
        <v>609</v>
      </c>
      <c r="C196" s="22">
        <v>1965</v>
      </c>
      <c r="D196" s="22">
        <v>723</v>
      </c>
      <c r="E196" s="23">
        <v>17140</v>
      </c>
      <c r="F196" s="85">
        <v>66.599999999999994</v>
      </c>
      <c r="G196" s="85">
        <v>48.099999999999994</v>
      </c>
      <c r="H196" s="107">
        <v>23.899999999999991</v>
      </c>
      <c r="K196" s="119"/>
    </row>
    <row r="197" spans="1:11" s="5" customFormat="1" hidden="1">
      <c r="A197" s="106" t="s">
        <v>309</v>
      </c>
      <c r="B197" s="21" t="s">
        <v>477</v>
      </c>
      <c r="C197" s="22">
        <v>747</v>
      </c>
      <c r="D197" s="22">
        <v>434</v>
      </c>
      <c r="E197" s="23">
        <v>27695</v>
      </c>
      <c r="F197" s="85">
        <v>73.5</v>
      </c>
      <c r="G197" s="85">
        <v>54.8</v>
      </c>
      <c r="H197" s="107">
        <v>26.299999999999997</v>
      </c>
      <c r="K197" s="119"/>
    </row>
    <row r="198" spans="1:11" s="5" customFormat="1" hidden="1">
      <c r="A198" s="106" t="s">
        <v>316</v>
      </c>
      <c r="B198" s="21" t="s">
        <v>609</v>
      </c>
      <c r="C198" s="22">
        <v>2277</v>
      </c>
      <c r="D198" s="22">
        <v>1198</v>
      </c>
      <c r="E198" s="23">
        <v>70906</v>
      </c>
      <c r="F198" s="85">
        <v>76.5</v>
      </c>
      <c r="G198" s="85">
        <v>56.8</v>
      </c>
      <c r="H198" s="107">
        <v>30.4</v>
      </c>
      <c r="K198" s="119"/>
    </row>
    <row r="199" spans="1:11" s="5" customFormat="1" hidden="1">
      <c r="A199" s="106" t="s">
        <v>136</v>
      </c>
      <c r="B199" s="21" t="s">
        <v>609</v>
      </c>
      <c r="C199" s="22">
        <v>267</v>
      </c>
      <c r="D199" s="22">
        <v>132</v>
      </c>
      <c r="E199" s="23">
        <v>235185</v>
      </c>
      <c r="F199" s="85">
        <v>82.4</v>
      </c>
      <c r="G199" s="85">
        <v>64.900000000000006</v>
      </c>
      <c r="H199" s="107">
        <v>35.600000000000009</v>
      </c>
      <c r="K199" s="119"/>
    </row>
    <row r="200" spans="1:11" s="5" customFormat="1" hidden="1">
      <c r="A200" s="106" t="s">
        <v>133</v>
      </c>
      <c r="B200" s="21" t="s">
        <v>609</v>
      </c>
      <c r="C200" s="22">
        <v>13061</v>
      </c>
      <c r="D200" s="22">
        <v>5569</v>
      </c>
      <c r="E200" s="23">
        <v>64237</v>
      </c>
      <c r="F200" s="85">
        <v>72.900000000000006</v>
      </c>
      <c r="G200" s="85">
        <v>54.7</v>
      </c>
      <c r="H200" s="107">
        <v>17.000000000000007</v>
      </c>
      <c r="K200" s="119"/>
    </row>
    <row r="201" spans="1:11" s="5" customFormat="1" hidden="1">
      <c r="A201" s="106" t="s">
        <v>137</v>
      </c>
      <c r="B201" s="21" t="s">
        <v>482</v>
      </c>
      <c r="C201" s="22">
        <v>2220</v>
      </c>
      <c r="D201" s="22">
        <v>839</v>
      </c>
      <c r="E201" s="23">
        <v>114797</v>
      </c>
      <c r="F201" s="85">
        <v>78.099999999999994</v>
      </c>
      <c r="G201" s="85">
        <v>58.599999999999994</v>
      </c>
      <c r="H201" s="107">
        <v>31.799999999999997</v>
      </c>
      <c r="K201" s="119"/>
    </row>
    <row r="202" spans="1:11" s="5" customFormat="1" hidden="1">
      <c r="A202" s="106" t="s">
        <v>139</v>
      </c>
      <c r="B202" s="21" t="s">
        <v>476</v>
      </c>
      <c r="C202" s="22">
        <v>683</v>
      </c>
      <c r="D202" s="22">
        <v>423</v>
      </c>
      <c r="E202" s="23">
        <v>14521</v>
      </c>
      <c r="F202" s="85">
        <v>65.099999999999994</v>
      </c>
      <c r="G202" s="85">
        <v>48.199999999999996</v>
      </c>
      <c r="H202" s="107">
        <v>18.699999999999996</v>
      </c>
      <c r="K202" s="119"/>
    </row>
    <row r="203" spans="1:11" s="5" customFormat="1" hidden="1">
      <c r="A203" s="106" t="s">
        <v>140</v>
      </c>
      <c r="B203" s="21" t="s">
        <v>609</v>
      </c>
      <c r="C203" s="22">
        <v>7</v>
      </c>
      <c r="D203" s="22">
        <v>3</v>
      </c>
      <c r="E203" s="23">
        <v>17419</v>
      </c>
      <c r="F203" s="85">
        <v>66.900000000000006</v>
      </c>
      <c r="G203" s="85">
        <v>50.600000000000009</v>
      </c>
      <c r="H203" s="107">
        <v>21.800000000000004</v>
      </c>
      <c r="K203" s="119"/>
    </row>
    <row r="204" spans="1:11" s="5" customFormat="1" hidden="1">
      <c r="A204" s="106" t="s">
        <v>132</v>
      </c>
      <c r="B204" s="21" t="s">
        <v>480</v>
      </c>
      <c r="C204" s="22">
        <v>2448</v>
      </c>
      <c r="D204" s="22">
        <v>1410</v>
      </c>
      <c r="E204" s="23">
        <v>47582</v>
      </c>
      <c r="F204" s="85">
        <v>77.599999999999994</v>
      </c>
      <c r="G204" s="85">
        <v>57.599999999999994</v>
      </c>
      <c r="H204" s="107">
        <v>25.099999999999994</v>
      </c>
      <c r="K204" s="119"/>
    </row>
    <row r="205" spans="1:11" s="5" customFormat="1" hidden="1">
      <c r="A205" s="106" t="s">
        <v>138</v>
      </c>
      <c r="B205" s="21" t="s">
        <v>623</v>
      </c>
      <c r="C205" s="22">
        <v>12149</v>
      </c>
      <c r="D205" s="22">
        <v>5517</v>
      </c>
      <c r="E205" s="23">
        <v>68045</v>
      </c>
      <c r="F205" s="85">
        <v>79.2</v>
      </c>
      <c r="G205" s="85">
        <v>63.2</v>
      </c>
      <c r="H205" s="107">
        <v>34.200000000000003</v>
      </c>
      <c r="K205" s="119"/>
    </row>
    <row r="206" spans="1:11" s="5" customFormat="1" hidden="1">
      <c r="A206" s="106" t="s">
        <v>129</v>
      </c>
      <c r="B206" s="21" t="s">
        <v>632</v>
      </c>
      <c r="C206" s="22">
        <v>755</v>
      </c>
      <c r="D206" s="22">
        <v>359</v>
      </c>
      <c r="E206" s="23">
        <v>152265</v>
      </c>
      <c r="F206" s="85">
        <v>77.2</v>
      </c>
      <c r="G206" s="85">
        <v>57.7</v>
      </c>
      <c r="H206" s="107">
        <v>34.900000000000006</v>
      </c>
      <c r="K206" s="119"/>
    </row>
    <row r="207" spans="1:11" s="5" customFormat="1" hidden="1">
      <c r="A207" s="106" t="s">
        <v>135</v>
      </c>
      <c r="B207" s="21" t="s">
        <v>609</v>
      </c>
      <c r="C207" s="22">
        <v>1946</v>
      </c>
      <c r="D207" s="22">
        <v>703</v>
      </c>
      <c r="E207" s="23">
        <v>42948</v>
      </c>
      <c r="F207" s="85">
        <v>74.400000000000006</v>
      </c>
      <c r="G207" s="85">
        <v>57.7</v>
      </c>
      <c r="H207" s="107">
        <v>30.100000000000009</v>
      </c>
      <c r="K207" s="119"/>
    </row>
    <row r="208" spans="1:11" s="5" customFormat="1" hidden="1">
      <c r="A208" s="106" t="s">
        <v>131</v>
      </c>
      <c r="B208" s="21" t="s">
        <v>491</v>
      </c>
      <c r="C208" s="22">
        <v>150</v>
      </c>
      <c r="D208" s="22">
        <v>79</v>
      </c>
      <c r="E208" s="23">
        <v>19629</v>
      </c>
      <c r="F208" s="85">
        <v>70.599999999999994</v>
      </c>
      <c r="G208" s="85">
        <v>49.899999999999991</v>
      </c>
      <c r="H208" s="107">
        <v>26.799999999999997</v>
      </c>
      <c r="K208" s="119"/>
    </row>
    <row r="209" spans="1:11" s="5" customFormat="1" hidden="1">
      <c r="A209" s="106" t="s">
        <v>130</v>
      </c>
      <c r="B209" s="21" t="s">
        <v>619</v>
      </c>
      <c r="C209" s="22">
        <v>633</v>
      </c>
      <c r="D209" s="22">
        <v>374</v>
      </c>
      <c r="E209" s="23">
        <v>200901</v>
      </c>
      <c r="F209" s="85">
        <v>84.1</v>
      </c>
      <c r="G209" s="85">
        <v>63.3</v>
      </c>
      <c r="H209" s="107">
        <v>33.699999999999996</v>
      </c>
      <c r="K209" s="119"/>
    </row>
    <row r="210" spans="1:11" s="5" customFormat="1" hidden="1">
      <c r="A210" s="106" t="s">
        <v>128</v>
      </c>
      <c r="B210" s="21" t="s">
        <v>490</v>
      </c>
      <c r="C210" s="22">
        <v>28545</v>
      </c>
      <c r="D210" s="22">
        <v>11581</v>
      </c>
      <c r="E210" s="23">
        <v>78467</v>
      </c>
      <c r="F210" s="85">
        <v>77.599999999999994</v>
      </c>
      <c r="G210" s="85">
        <v>57.199999999999996</v>
      </c>
      <c r="H210" s="107">
        <v>28.499999999999993</v>
      </c>
      <c r="K210" s="119"/>
    </row>
    <row r="211" spans="1:11" s="5" customFormat="1" hidden="1">
      <c r="A211" s="106" t="s">
        <v>127</v>
      </c>
      <c r="B211" s="21" t="s">
        <v>618</v>
      </c>
      <c r="C211" s="22">
        <v>611</v>
      </c>
      <c r="D211" s="22">
        <v>212</v>
      </c>
      <c r="E211" s="23">
        <v>171011</v>
      </c>
      <c r="F211" s="85">
        <v>82.9</v>
      </c>
      <c r="G211" s="85">
        <v>63.800000000000004</v>
      </c>
      <c r="H211" s="107">
        <v>30.900000000000006</v>
      </c>
      <c r="K211" s="119"/>
    </row>
    <row r="212" spans="1:11" s="5" customFormat="1" hidden="1">
      <c r="A212" s="106" t="s">
        <v>134</v>
      </c>
      <c r="B212" s="21" t="s">
        <v>617</v>
      </c>
      <c r="C212" s="22">
        <v>509</v>
      </c>
      <c r="D212" s="22">
        <v>256</v>
      </c>
      <c r="E212" s="23">
        <v>70042</v>
      </c>
      <c r="F212" s="85">
        <v>74.3</v>
      </c>
      <c r="G212" s="85">
        <v>55.599999999999994</v>
      </c>
      <c r="H212" s="107">
        <v>31.199999999999996</v>
      </c>
      <c r="K212" s="119"/>
    </row>
    <row r="213" spans="1:11" s="5" customFormat="1" hidden="1">
      <c r="A213" s="106" t="s">
        <v>52</v>
      </c>
      <c r="B213" s="21" t="s">
        <v>480</v>
      </c>
      <c r="C213" s="22">
        <v>530</v>
      </c>
      <c r="D213" s="22">
        <v>243</v>
      </c>
      <c r="E213" s="23">
        <v>38287</v>
      </c>
      <c r="F213" s="85">
        <v>75.099999999999994</v>
      </c>
      <c r="G213" s="85">
        <v>55.3</v>
      </c>
      <c r="H213" s="107">
        <v>30.999999999999993</v>
      </c>
      <c r="K213" s="119"/>
    </row>
    <row r="214" spans="1:11" s="5" customFormat="1" hidden="1">
      <c r="A214" s="106" t="s">
        <v>49</v>
      </c>
      <c r="B214" s="21" t="s">
        <v>626</v>
      </c>
      <c r="C214" s="22">
        <v>26</v>
      </c>
      <c r="D214" s="22">
        <v>14</v>
      </c>
      <c r="E214" s="23">
        <v>96229</v>
      </c>
      <c r="F214" s="85">
        <v>77.099999999999994</v>
      </c>
      <c r="G214" s="85">
        <v>56.499999999999993</v>
      </c>
      <c r="H214" s="107">
        <v>28.399999999999991</v>
      </c>
      <c r="K214" s="119"/>
    </row>
    <row r="215" spans="1:11" s="5" customFormat="1" hidden="1">
      <c r="A215" s="106" t="s">
        <v>53</v>
      </c>
      <c r="B215" s="21" t="s">
        <v>609</v>
      </c>
      <c r="C215" s="22">
        <v>566</v>
      </c>
      <c r="D215" s="22">
        <v>223</v>
      </c>
      <c r="E215" s="23">
        <v>67133</v>
      </c>
      <c r="F215" s="85">
        <v>74.099999999999994</v>
      </c>
      <c r="G215" s="85">
        <v>57.099999999999994</v>
      </c>
      <c r="H215" s="107">
        <v>19.599999999999994</v>
      </c>
      <c r="K215" s="119"/>
    </row>
    <row r="216" spans="1:11" s="5" customFormat="1" hidden="1">
      <c r="A216" s="106" t="s">
        <v>55</v>
      </c>
      <c r="B216" s="21" t="s">
        <v>612</v>
      </c>
      <c r="C216" s="22">
        <v>468</v>
      </c>
      <c r="D216" s="22">
        <v>292</v>
      </c>
      <c r="E216" s="23">
        <v>78543</v>
      </c>
      <c r="F216" s="85">
        <v>74.5</v>
      </c>
      <c r="G216" s="85">
        <v>54.4</v>
      </c>
      <c r="H216" s="107">
        <v>21</v>
      </c>
      <c r="K216" s="119"/>
    </row>
    <row r="217" spans="1:11" s="5" customFormat="1" hidden="1">
      <c r="A217" s="106" t="s">
        <v>56</v>
      </c>
      <c r="B217" s="21" t="s">
        <v>627</v>
      </c>
      <c r="C217" s="22">
        <v>125101</v>
      </c>
      <c r="D217" s="22">
        <v>44370</v>
      </c>
      <c r="E217" s="23">
        <v>45436</v>
      </c>
      <c r="F217" s="85">
        <v>68.599999999999994</v>
      </c>
      <c r="G217" s="85">
        <v>50.199999999999996</v>
      </c>
      <c r="H217" s="107">
        <v>24.7</v>
      </c>
      <c r="K217" s="119"/>
    </row>
    <row r="218" spans="1:11" s="5" customFormat="1" hidden="1">
      <c r="A218" s="106" t="s">
        <v>48</v>
      </c>
      <c r="B218" s="21" t="s">
        <v>609</v>
      </c>
      <c r="C218" s="22">
        <v>89590</v>
      </c>
      <c r="D218" s="22">
        <v>34620</v>
      </c>
      <c r="E218" s="23">
        <v>76905</v>
      </c>
      <c r="F218" s="85">
        <v>76.2</v>
      </c>
      <c r="G218" s="85">
        <v>56</v>
      </c>
      <c r="H218" s="107">
        <v>23.900000000000006</v>
      </c>
      <c r="K218" s="119"/>
    </row>
    <row r="219" spans="1:11" s="5" customFormat="1" hidden="1">
      <c r="A219" s="106" t="s">
        <v>54</v>
      </c>
      <c r="B219" s="21" t="s">
        <v>488</v>
      </c>
      <c r="C219" s="22">
        <v>333</v>
      </c>
      <c r="D219" s="22">
        <v>157</v>
      </c>
      <c r="E219" s="23">
        <v>170693</v>
      </c>
      <c r="F219" s="85">
        <v>79</v>
      </c>
      <c r="G219" s="85">
        <v>60.3</v>
      </c>
      <c r="H219" s="107">
        <v>36.5</v>
      </c>
      <c r="K219" s="119"/>
    </row>
    <row r="220" spans="1:11" s="5" customFormat="1" hidden="1">
      <c r="A220" s="106" t="s">
        <v>45</v>
      </c>
      <c r="B220" s="21" t="s">
        <v>609</v>
      </c>
      <c r="C220" s="22">
        <v>57303</v>
      </c>
      <c r="D220" s="22">
        <v>20922</v>
      </c>
      <c r="E220" s="23">
        <v>86630</v>
      </c>
      <c r="F220" s="85">
        <v>87.9</v>
      </c>
      <c r="G220" s="85">
        <v>71</v>
      </c>
      <c r="H220" s="107">
        <v>39.400000000000006</v>
      </c>
      <c r="K220" s="119"/>
    </row>
    <row r="221" spans="1:11" s="5" customFormat="1">
      <c r="A221" s="106" t="s">
        <v>51</v>
      </c>
      <c r="B221" s="21" t="s">
        <v>609</v>
      </c>
      <c r="C221" s="22">
        <v>41</v>
      </c>
      <c r="D221" s="22">
        <v>17</v>
      </c>
      <c r="E221" s="23">
        <v>17982</v>
      </c>
      <c r="F221" s="85">
        <v>66.3</v>
      </c>
      <c r="G221" s="85">
        <v>48.9</v>
      </c>
      <c r="H221" s="107">
        <v>22.7</v>
      </c>
      <c r="K221" s="119"/>
    </row>
    <row r="222" spans="1:11" s="5" customFormat="1" hidden="1">
      <c r="A222" s="106" t="s">
        <v>47</v>
      </c>
      <c r="B222" s="21" t="s">
        <v>484</v>
      </c>
      <c r="C222" s="22">
        <v>7</v>
      </c>
      <c r="D222" s="22">
        <v>5</v>
      </c>
      <c r="E222" s="23">
        <v>14222</v>
      </c>
      <c r="F222" s="85">
        <v>69.8</v>
      </c>
      <c r="G222" s="85">
        <v>51</v>
      </c>
      <c r="H222" s="107">
        <v>26.199999999999996</v>
      </c>
      <c r="K222" s="119"/>
    </row>
    <row r="223" spans="1:11" s="5" customFormat="1" hidden="1">
      <c r="A223" s="106" t="s">
        <v>46</v>
      </c>
      <c r="B223" s="21" t="s">
        <v>609</v>
      </c>
      <c r="C223" s="22">
        <v>2689</v>
      </c>
      <c r="D223" s="22">
        <v>936</v>
      </c>
      <c r="E223" s="23">
        <v>132308</v>
      </c>
      <c r="F223" s="85">
        <v>77.5</v>
      </c>
      <c r="G223" s="85">
        <v>58.2</v>
      </c>
      <c r="H223" s="107">
        <v>28.8</v>
      </c>
      <c r="K223" s="119"/>
    </row>
    <row r="224" spans="1:11" s="5" customFormat="1" hidden="1">
      <c r="A224" s="106" t="s">
        <v>44</v>
      </c>
      <c r="B224" s="21" t="s">
        <v>489</v>
      </c>
      <c r="C224" s="22">
        <v>27975</v>
      </c>
      <c r="D224" s="22">
        <v>10029</v>
      </c>
      <c r="E224" s="23">
        <v>51008</v>
      </c>
      <c r="F224" s="85">
        <v>70.3</v>
      </c>
      <c r="G224" s="85">
        <v>51.199999999999996</v>
      </c>
      <c r="H224" s="107">
        <v>27.4</v>
      </c>
      <c r="K224" s="119"/>
    </row>
    <row r="225" spans="1:11" s="5" customFormat="1" hidden="1">
      <c r="A225" s="106" t="s">
        <v>43</v>
      </c>
      <c r="B225" s="21" t="s">
        <v>609</v>
      </c>
      <c r="C225" s="22">
        <v>7342</v>
      </c>
      <c r="D225" s="22">
        <v>3643</v>
      </c>
      <c r="E225" s="23">
        <v>17768</v>
      </c>
      <c r="F225" s="85">
        <v>64.099999999999994</v>
      </c>
      <c r="G225" s="85">
        <v>46.8</v>
      </c>
      <c r="H225" s="107">
        <v>9.6999999999999993</v>
      </c>
      <c r="K225" s="119"/>
    </row>
    <row r="226" spans="1:11" s="5" customFormat="1" hidden="1">
      <c r="A226" s="106" t="s">
        <v>50</v>
      </c>
      <c r="B226" s="21" t="s">
        <v>609</v>
      </c>
      <c r="C226" s="22">
        <v>57</v>
      </c>
      <c r="D226" s="22">
        <v>36</v>
      </c>
      <c r="E226" s="23">
        <v>125223</v>
      </c>
      <c r="F226" s="85">
        <v>78.599999999999994</v>
      </c>
      <c r="G226" s="85">
        <v>60.1</v>
      </c>
      <c r="H226" s="107">
        <v>23.799999999999997</v>
      </c>
      <c r="K226" s="119"/>
    </row>
    <row r="227" spans="1:11" s="5" customFormat="1" hidden="1">
      <c r="A227" s="106" t="s">
        <v>262</v>
      </c>
      <c r="B227" s="21" t="s">
        <v>609</v>
      </c>
      <c r="C227" s="22">
        <v>61</v>
      </c>
      <c r="D227" s="22">
        <v>25</v>
      </c>
      <c r="E227" s="23">
        <v>13439</v>
      </c>
      <c r="F227" s="85">
        <v>68.099999999999994</v>
      </c>
      <c r="G227" s="85">
        <v>48.999999999999993</v>
      </c>
      <c r="H227" s="107">
        <v>20.299999999999997</v>
      </c>
      <c r="K227" s="119"/>
    </row>
    <row r="228" spans="1:11" s="5" customFormat="1" hidden="1">
      <c r="A228" s="106" t="s">
        <v>259</v>
      </c>
      <c r="B228" s="21" t="s">
        <v>490</v>
      </c>
      <c r="C228" s="22">
        <v>1118</v>
      </c>
      <c r="D228" s="22">
        <v>629</v>
      </c>
      <c r="E228" s="23">
        <v>19810</v>
      </c>
      <c r="F228" s="85">
        <v>68.7</v>
      </c>
      <c r="G228" s="85">
        <v>50.6</v>
      </c>
      <c r="H228" s="107">
        <v>25.1</v>
      </c>
      <c r="K228" s="119"/>
    </row>
    <row r="229" spans="1:11" s="5" customFormat="1" hidden="1">
      <c r="A229" s="106" t="s">
        <v>263</v>
      </c>
      <c r="B229" s="21" t="s">
        <v>489</v>
      </c>
      <c r="C229" s="22">
        <v>1782</v>
      </c>
      <c r="D229" s="22">
        <v>1070</v>
      </c>
      <c r="E229" s="23">
        <v>108062</v>
      </c>
      <c r="F229" s="85">
        <v>80.099999999999994</v>
      </c>
      <c r="G229" s="85">
        <v>60.3</v>
      </c>
      <c r="H229" s="107">
        <v>28.799999999999997</v>
      </c>
      <c r="K229" s="119"/>
    </row>
    <row r="230" spans="1:11" s="5" customFormat="1" hidden="1">
      <c r="A230" s="106" t="s">
        <v>265</v>
      </c>
      <c r="B230" s="21" t="s">
        <v>632</v>
      </c>
      <c r="C230" s="22">
        <v>3279</v>
      </c>
      <c r="D230" s="22">
        <v>1181</v>
      </c>
      <c r="E230" s="23">
        <v>69288</v>
      </c>
      <c r="F230" s="85">
        <v>75.900000000000006</v>
      </c>
      <c r="G230" s="85">
        <v>58.8</v>
      </c>
      <c r="H230" s="107">
        <v>25.000000000000007</v>
      </c>
      <c r="K230" s="119"/>
    </row>
    <row r="231" spans="1:11" s="5" customFormat="1" hidden="1">
      <c r="A231" s="106" t="s">
        <v>266</v>
      </c>
      <c r="B231" s="21" t="s">
        <v>612</v>
      </c>
      <c r="C231" s="22">
        <v>43757</v>
      </c>
      <c r="D231" s="22">
        <v>16314</v>
      </c>
      <c r="E231" s="23">
        <v>47638</v>
      </c>
      <c r="F231" s="85">
        <v>77.3</v>
      </c>
      <c r="G231" s="85">
        <v>60.699999999999996</v>
      </c>
      <c r="H231" s="107">
        <v>25.9</v>
      </c>
      <c r="K231" s="119"/>
    </row>
    <row r="232" spans="1:11" s="5" customFormat="1" hidden="1">
      <c r="A232" s="106" t="s">
        <v>258</v>
      </c>
      <c r="B232" s="21" t="s">
        <v>485</v>
      </c>
      <c r="C232" s="22">
        <v>624</v>
      </c>
      <c r="D232" s="22">
        <v>222</v>
      </c>
      <c r="E232" s="23">
        <v>65256</v>
      </c>
      <c r="F232" s="85">
        <v>73.099999999999994</v>
      </c>
      <c r="G232" s="85">
        <v>52.899999999999991</v>
      </c>
      <c r="H232" s="107">
        <v>23.299999999999997</v>
      </c>
      <c r="K232" s="119"/>
    </row>
    <row r="233" spans="1:11" s="5" customFormat="1" hidden="1">
      <c r="A233" s="106" t="s">
        <v>264</v>
      </c>
      <c r="B233" s="21" t="s">
        <v>609</v>
      </c>
      <c r="C233" s="22">
        <v>688</v>
      </c>
      <c r="D233" s="22">
        <v>347</v>
      </c>
      <c r="E233" s="23">
        <v>213613</v>
      </c>
      <c r="F233" s="85">
        <v>80.3</v>
      </c>
      <c r="G233" s="85">
        <v>61</v>
      </c>
      <c r="H233" s="107">
        <v>31.699999999999996</v>
      </c>
      <c r="K233" s="119"/>
    </row>
    <row r="234" spans="1:11" s="5" customFormat="1" hidden="1">
      <c r="A234" s="106" t="s">
        <v>255</v>
      </c>
      <c r="B234" s="21" t="s">
        <v>478</v>
      </c>
      <c r="C234" s="22">
        <v>455</v>
      </c>
      <c r="D234" s="22">
        <v>182</v>
      </c>
      <c r="E234" s="23">
        <v>64944</v>
      </c>
      <c r="F234" s="85">
        <v>74.5</v>
      </c>
      <c r="G234" s="85">
        <v>57.7</v>
      </c>
      <c r="H234" s="107">
        <v>26</v>
      </c>
      <c r="K234" s="119"/>
    </row>
    <row r="235" spans="1:11" s="5" customFormat="1" hidden="1">
      <c r="A235" s="106" t="s">
        <v>261</v>
      </c>
      <c r="B235" s="21" t="s">
        <v>493</v>
      </c>
      <c r="C235" s="22">
        <v>7824</v>
      </c>
      <c r="D235" s="22">
        <v>4539</v>
      </c>
      <c r="E235" s="23">
        <v>29983</v>
      </c>
      <c r="F235" s="85">
        <v>73.400000000000006</v>
      </c>
      <c r="G235" s="85">
        <v>53.000000000000007</v>
      </c>
      <c r="H235" s="107">
        <v>20.600000000000009</v>
      </c>
      <c r="K235" s="119"/>
    </row>
    <row r="236" spans="1:11" s="5" customFormat="1" hidden="1">
      <c r="A236" s="106" t="s">
        <v>257</v>
      </c>
      <c r="B236" s="21" t="s">
        <v>621</v>
      </c>
      <c r="C236" s="22">
        <v>68631</v>
      </c>
      <c r="D236" s="22">
        <v>26077</v>
      </c>
      <c r="E236" s="23">
        <v>32628</v>
      </c>
      <c r="F236" s="85">
        <v>62.8</v>
      </c>
      <c r="G236" s="85">
        <v>45.3</v>
      </c>
      <c r="H236" s="107">
        <v>17</v>
      </c>
      <c r="K236" s="119"/>
    </row>
    <row r="237" spans="1:11" s="5" customFormat="1" hidden="1">
      <c r="A237" s="106" t="s">
        <v>256</v>
      </c>
      <c r="B237" s="21" t="s">
        <v>609</v>
      </c>
      <c r="C237" s="22">
        <v>1864</v>
      </c>
      <c r="D237" s="22">
        <v>859</v>
      </c>
      <c r="E237" s="23">
        <v>118855</v>
      </c>
      <c r="F237" s="85">
        <v>75.599999999999994</v>
      </c>
      <c r="G237" s="85">
        <v>58.399999999999991</v>
      </c>
      <c r="H237" s="107">
        <v>20.499999999999993</v>
      </c>
      <c r="K237" s="119"/>
    </row>
    <row r="238" spans="1:11" s="5" customFormat="1" hidden="1">
      <c r="A238" s="106" t="s">
        <v>254</v>
      </c>
      <c r="B238" s="21" t="s">
        <v>609</v>
      </c>
      <c r="C238" s="22">
        <v>3</v>
      </c>
      <c r="D238" s="22">
        <v>2</v>
      </c>
      <c r="E238" s="23">
        <v>15612</v>
      </c>
      <c r="F238" s="85">
        <v>71.2</v>
      </c>
      <c r="G238" s="85">
        <v>50.400000000000006</v>
      </c>
      <c r="H238" s="107">
        <v>21.400000000000006</v>
      </c>
      <c r="K238" s="119"/>
    </row>
    <row r="239" spans="1:11" s="5" customFormat="1" hidden="1">
      <c r="A239" s="106" t="s">
        <v>253</v>
      </c>
      <c r="B239" s="21" t="s">
        <v>613</v>
      </c>
      <c r="C239" s="22">
        <v>60711</v>
      </c>
      <c r="D239" s="22">
        <v>31494</v>
      </c>
      <c r="E239" s="23">
        <v>155894</v>
      </c>
      <c r="F239" s="85">
        <v>71.2</v>
      </c>
      <c r="G239" s="85">
        <v>51.3</v>
      </c>
      <c r="H239" s="107">
        <v>19.900000000000006</v>
      </c>
      <c r="K239" s="119"/>
    </row>
    <row r="240" spans="1:11" s="5" customFormat="1" hidden="1">
      <c r="A240" s="106" t="s">
        <v>260</v>
      </c>
      <c r="B240" s="21" t="s">
        <v>626</v>
      </c>
      <c r="C240" s="22">
        <v>911</v>
      </c>
      <c r="D240" s="22">
        <v>485</v>
      </c>
      <c r="E240" s="23">
        <v>25258</v>
      </c>
      <c r="F240" s="85">
        <v>68.5</v>
      </c>
      <c r="G240" s="85">
        <v>51.4</v>
      </c>
      <c r="H240" s="107">
        <v>19.700000000000003</v>
      </c>
      <c r="K240" s="119"/>
    </row>
    <row r="241" spans="1:11" s="5" customFormat="1" hidden="1">
      <c r="A241" s="106" t="s">
        <v>178</v>
      </c>
      <c r="B241" s="21" t="s">
        <v>629</v>
      </c>
      <c r="C241" s="22">
        <v>171</v>
      </c>
      <c r="D241" s="22">
        <v>75</v>
      </c>
      <c r="E241" s="23">
        <v>48897</v>
      </c>
      <c r="F241" s="85">
        <v>76.099999999999994</v>
      </c>
      <c r="G241" s="85">
        <v>59.3</v>
      </c>
      <c r="H241" s="107">
        <v>28.399999999999991</v>
      </c>
      <c r="K241" s="119"/>
    </row>
    <row r="242" spans="1:11" s="5" customFormat="1" hidden="1">
      <c r="A242" s="106" t="s">
        <v>175</v>
      </c>
      <c r="B242" s="21" t="s">
        <v>478</v>
      </c>
      <c r="C242" s="22">
        <v>33</v>
      </c>
      <c r="D242" s="22">
        <v>12</v>
      </c>
      <c r="E242" s="23">
        <v>11841</v>
      </c>
      <c r="F242" s="85">
        <v>67.5</v>
      </c>
      <c r="G242" s="85">
        <v>46.8</v>
      </c>
      <c r="H242" s="107">
        <v>18</v>
      </c>
      <c r="K242" s="119"/>
    </row>
    <row r="243" spans="1:11" s="5" customFormat="1" hidden="1">
      <c r="A243" s="106" t="s">
        <v>179</v>
      </c>
      <c r="B243" s="21" t="s">
        <v>632</v>
      </c>
      <c r="C243" s="22">
        <v>39</v>
      </c>
      <c r="D243" s="22">
        <v>18</v>
      </c>
      <c r="E243" s="23">
        <v>14245</v>
      </c>
      <c r="F243" s="85">
        <v>67.2</v>
      </c>
      <c r="G243" s="85">
        <v>48.300000000000004</v>
      </c>
      <c r="H243" s="107">
        <v>20.700000000000003</v>
      </c>
      <c r="K243" s="119"/>
    </row>
    <row r="244" spans="1:11" s="5" customFormat="1" hidden="1">
      <c r="A244" s="106" t="s">
        <v>181</v>
      </c>
      <c r="B244" s="21" t="s">
        <v>609</v>
      </c>
      <c r="C244" s="22">
        <v>86</v>
      </c>
      <c r="D244" s="22">
        <v>36</v>
      </c>
      <c r="E244" s="23">
        <v>274368</v>
      </c>
      <c r="F244" s="85">
        <v>82.6</v>
      </c>
      <c r="G244" s="85">
        <v>64.399999999999991</v>
      </c>
      <c r="H244" s="107">
        <v>38.099999999999994</v>
      </c>
      <c r="K244" s="119"/>
    </row>
    <row r="245" spans="1:11" s="5" customFormat="1" hidden="1">
      <c r="A245" s="106" t="s">
        <v>182</v>
      </c>
      <c r="B245" s="21" t="s">
        <v>477</v>
      </c>
      <c r="C245" s="22">
        <v>905</v>
      </c>
      <c r="D245" s="22">
        <v>482</v>
      </c>
      <c r="E245" s="23">
        <v>25578</v>
      </c>
      <c r="F245" s="85">
        <v>68.2</v>
      </c>
      <c r="G245" s="85">
        <v>50.6</v>
      </c>
      <c r="H245" s="107">
        <v>13</v>
      </c>
      <c r="K245" s="119"/>
    </row>
    <row r="246" spans="1:11" s="5" customFormat="1" hidden="1">
      <c r="A246" s="106" t="s">
        <v>174</v>
      </c>
      <c r="B246" s="21" t="s">
        <v>609</v>
      </c>
      <c r="C246" s="22">
        <v>518</v>
      </c>
      <c r="D246" s="22">
        <v>254</v>
      </c>
      <c r="E246" s="23">
        <v>151978</v>
      </c>
      <c r="F246" s="85">
        <v>80.5</v>
      </c>
      <c r="G246" s="85">
        <v>59.9</v>
      </c>
      <c r="H246" s="107">
        <v>27.5</v>
      </c>
      <c r="K246" s="119"/>
    </row>
    <row r="247" spans="1:11" s="5" customFormat="1" hidden="1">
      <c r="A247" s="106" t="s">
        <v>180</v>
      </c>
      <c r="B247" s="21" t="s">
        <v>493</v>
      </c>
      <c r="C247" s="22">
        <v>63048</v>
      </c>
      <c r="D247" s="22">
        <v>36690</v>
      </c>
      <c r="E247" s="23">
        <v>54399</v>
      </c>
      <c r="F247" s="85">
        <v>72.3</v>
      </c>
      <c r="G247" s="85">
        <v>54.9</v>
      </c>
      <c r="H247" s="107">
        <v>26.099999999999994</v>
      </c>
      <c r="K247" s="119"/>
    </row>
    <row r="248" spans="1:11" s="5" customFormat="1" hidden="1">
      <c r="A248" s="106" t="s">
        <v>171</v>
      </c>
      <c r="B248" s="21" t="s">
        <v>610</v>
      </c>
      <c r="C248" s="22">
        <v>824</v>
      </c>
      <c r="D248" s="22">
        <v>358</v>
      </c>
      <c r="E248" s="23">
        <v>29748</v>
      </c>
      <c r="F248" s="85">
        <v>72.2</v>
      </c>
      <c r="G248" s="85">
        <v>55.5</v>
      </c>
      <c r="H248" s="107">
        <v>17.5</v>
      </c>
      <c r="K248" s="119"/>
    </row>
    <row r="249" spans="1:11" s="5" customFormat="1" hidden="1">
      <c r="A249" s="106" t="s">
        <v>177</v>
      </c>
      <c r="B249" s="21" t="s">
        <v>609</v>
      </c>
      <c r="C249" s="22">
        <v>10</v>
      </c>
      <c r="D249" s="22">
        <v>4</v>
      </c>
      <c r="E249" s="23">
        <v>16926</v>
      </c>
      <c r="F249" s="85">
        <v>71.099999999999994</v>
      </c>
      <c r="G249" s="85">
        <v>51.8</v>
      </c>
      <c r="H249" s="107">
        <v>27.799999999999997</v>
      </c>
      <c r="K249" s="119"/>
    </row>
    <row r="250" spans="1:11" s="5" customFormat="1" hidden="1">
      <c r="A250" s="106" t="s">
        <v>173</v>
      </c>
      <c r="B250" s="21" t="s">
        <v>630</v>
      </c>
      <c r="C250" s="22">
        <v>4</v>
      </c>
      <c r="D250" s="22">
        <v>3</v>
      </c>
      <c r="E250" s="23">
        <v>11402</v>
      </c>
      <c r="F250" s="85">
        <v>69.099999999999994</v>
      </c>
      <c r="G250" s="85">
        <v>49</v>
      </c>
      <c r="H250" s="107">
        <v>25.1</v>
      </c>
      <c r="K250" s="119"/>
    </row>
    <row r="251" spans="1:11" s="5" customFormat="1" hidden="1">
      <c r="A251" s="106" t="s">
        <v>172</v>
      </c>
      <c r="B251" s="21" t="s">
        <v>610</v>
      </c>
      <c r="C251" s="22">
        <v>39</v>
      </c>
      <c r="D251" s="22">
        <v>18</v>
      </c>
      <c r="E251" s="23">
        <v>185218</v>
      </c>
      <c r="F251" s="85">
        <v>80.8</v>
      </c>
      <c r="G251" s="85">
        <v>60.5</v>
      </c>
      <c r="H251" s="107">
        <v>32</v>
      </c>
      <c r="K251" s="119"/>
    </row>
    <row r="252" spans="1:11" s="5" customFormat="1" hidden="1">
      <c r="A252" s="106" t="s">
        <v>170</v>
      </c>
      <c r="B252" s="21" t="s">
        <v>479</v>
      </c>
      <c r="C252" s="22">
        <v>61089</v>
      </c>
      <c r="D252" s="22">
        <v>31337</v>
      </c>
      <c r="E252" s="23">
        <v>104793</v>
      </c>
      <c r="F252" s="85">
        <v>77.3</v>
      </c>
      <c r="G252" s="85">
        <v>57.4</v>
      </c>
      <c r="H252" s="107">
        <v>24</v>
      </c>
      <c r="K252" s="119"/>
    </row>
    <row r="253" spans="1:11" s="5" customFormat="1" hidden="1">
      <c r="A253" s="106" t="s">
        <v>169</v>
      </c>
      <c r="B253" s="21" t="s">
        <v>620</v>
      </c>
      <c r="C253" s="22">
        <v>5721</v>
      </c>
      <c r="D253" s="22">
        <v>1975</v>
      </c>
      <c r="E253" s="23">
        <v>33743</v>
      </c>
      <c r="F253" s="85">
        <v>75.099999999999994</v>
      </c>
      <c r="G253" s="85">
        <v>54.4</v>
      </c>
      <c r="H253" s="107">
        <v>22.2</v>
      </c>
      <c r="K253" s="119"/>
    </row>
    <row r="254" spans="1:11" s="5" customFormat="1" hidden="1">
      <c r="A254" s="106" t="s">
        <v>176</v>
      </c>
      <c r="B254" s="21" t="s">
        <v>611</v>
      </c>
      <c r="C254" s="22">
        <v>75</v>
      </c>
      <c r="D254" s="22">
        <v>33</v>
      </c>
      <c r="E254" s="23">
        <v>230815</v>
      </c>
      <c r="F254" s="85">
        <v>84.8</v>
      </c>
      <c r="G254" s="85">
        <v>66.599999999999994</v>
      </c>
      <c r="H254" s="107">
        <v>28.9</v>
      </c>
      <c r="K254" s="119"/>
    </row>
    <row r="255" spans="1:11" s="5" customFormat="1" hidden="1">
      <c r="A255" s="106" t="s">
        <v>164</v>
      </c>
      <c r="B255" s="21" t="s">
        <v>616</v>
      </c>
      <c r="C255" s="22">
        <v>217</v>
      </c>
      <c r="D255" s="22">
        <v>79</v>
      </c>
      <c r="E255" s="23">
        <v>213959</v>
      </c>
      <c r="F255" s="85">
        <v>79.7</v>
      </c>
      <c r="G255" s="85">
        <v>63.400000000000006</v>
      </c>
      <c r="H255" s="107">
        <v>29.400000000000006</v>
      </c>
      <c r="K255" s="119"/>
    </row>
    <row r="256" spans="1:11" s="5" customFormat="1" hidden="1">
      <c r="A256" s="106" t="s">
        <v>161</v>
      </c>
      <c r="B256" s="21" t="s">
        <v>478</v>
      </c>
      <c r="C256" s="22">
        <v>694</v>
      </c>
      <c r="D256" s="22">
        <v>409</v>
      </c>
      <c r="E256" s="23">
        <v>42999</v>
      </c>
      <c r="F256" s="85">
        <v>70.900000000000006</v>
      </c>
      <c r="G256" s="85">
        <v>50.300000000000004</v>
      </c>
      <c r="H256" s="107">
        <v>25.3</v>
      </c>
      <c r="K256" s="119"/>
    </row>
    <row r="257" spans="1:11" s="5" customFormat="1" hidden="1">
      <c r="A257" s="106" t="s">
        <v>165</v>
      </c>
      <c r="B257" s="21" t="s">
        <v>490</v>
      </c>
      <c r="C257" s="22">
        <v>4661</v>
      </c>
      <c r="D257" s="22">
        <v>2240</v>
      </c>
      <c r="E257" s="23">
        <v>27522</v>
      </c>
      <c r="F257" s="85">
        <v>75.7</v>
      </c>
      <c r="G257" s="85">
        <v>56.1</v>
      </c>
      <c r="H257" s="107">
        <v>25</v>
      </c>
      <c r="K257" s="119"/>
    </row>
    <row r="258" spans="1:11" s="5" customFormat="1" hidden="1">
      <c r="A258" s="106" t="s">
        <v>167</v>
      </c>
      <c r="B258" s="21" t="s">
        <v>631</v>
      </c>
      <c r="C258" s="22">
        <v>1061</v>
      </c>
      <c r="D258" s="22">
        <v>402</v>
      </c>
      <c r="E258" s="23">
        <v>81169</v>
      </c>
      <c r="F258" s="85">
        <v>74.400000000000006</v>
      </c>
      <c r="G258" s="85">
        <v>55.2</v>
      </c>
      <c r="H258" s="107">
        <v>24.100000000000009</v>
      </c>
      <c r="K258" s="119"/>
    </row>
    <row r="259" spans="1:11" s="5" customFormat="1" hidden="1">
      <c r="A259" s="106" t="s">
        <v>168</v>
      </c>
      <c r="B259" s="21" t="s">
        <v>477</v>
      </c>
      <c r="C259" s="22">
        <v>33</v>
      </c>
      <c r="D259" s="22">
        <v>18</v>
      </c>
      <c r="E259" s="23">
        <v>106543</v>
      </c>
      <c r="F259" s="85">
        <v>78.099999999999994</v>
      </c>
      <c r="G259" s="85">
        <v>59.499999999999993</v>
      </c>
      <c r="H259" s="107">
        <v>27.9</v>
      </c>
      <c r="K259" s="119"/>
    </row>
    <row r="260" spans="1:11" s="5" customFormat="1" hidden="1">
      <c r="A260" s="106" t="s">
        <v>160</v>
      </c>
      <c r="B260" s="21" t="s">
        <v>483</v>
      </c>
      <c r="C260" s="22">
        <v>1478</v>
      </c>
      <c r="D260" s="22">
        <v>503</v>
      </c>
      <c r="E260" s="23">
        <v>81847</v>
      </c>
      <c r="F260" s="85">
        <v>74.8</v>
      </c>
      <c r="G260" s="85">
        <v>55.699999999999996</v>
      </c>
      <c r="H260" s="107">
        <v>23.299999999999997</v>
      </c>
      <c r="K260" s="119"/>
    </row>
    <row r="261" spans="1:11" s="5" customFormat="1" hidden="1">
      <c r="A261" s="106" t="s">
        <v>166</v>
      </c>
      <c r="B261" s="21" t="s">
        <v>622</v>
      </c>
      <c r="C261" s="22">
        <v>10661</v>
      </c>
      <c r="D261" s="22">
        <v>6246</v>
      </c>
      <c r="E261" s="23">
        <v>22054</v>
      </c>
      <c r="F261" s="85">
        <v>69.3</v>
      </c>
      <c r="G261" s="85">
        <v>50.699999999999996</v>
      </c>
      <c r="H261" s="107">
        <v>17.699999999999996</v>
      </c>
      <c r="K261" s="119"/>
    </row>
    <row r="262" spans="1:11" s="5" customFormat="1" hidden="1">
      <c r="A262" s="106" t="s">
        <v>157</v>
      </c>
      <c r="B262" s="21" t="s">
        <v>482</v>
      </c>
      <c r="C262" s="22">
        <v>9</v>
      </c>
      <c r="D262" s="22">
        <v>5</v>
      </c>
      <c r="E262" s="23">
        <v>233232</v>
      </c>
      <c r="F262" s="85">
        <v>82.7</v>
      </c>
      <c r="G262" s="85">
        <v>65.2</v>
      </c>
      <c r="H262" s="107">
        <v>39.6</v>
      </c>
      <c r="K262" s="119"/>
    </row>
    <row r="263" spans="1:11" s="5" customFormat="1" hidden="1">
      <c r="A263" s="106" t="s">
        <v>163</v>
      </c>
      <c r="B263" s="21" t="s">
        <v>624</v>
      </c>
      <c r="C263" s="22">
        <v>82165</v>
      </c>
      <c r="D263" s="22">
        <v>41129</v>
      </c>
      <c r="E263" s="23">
        <v>80513</v>
      </c>
      <c r="F263" s="85">
        <v>75.2</v>
      </c>
      <c r="G263" s="85">
        <v>56.800000000000004</v>
      </c>
      <c r="H263" s="107">
        <v>24.1</v>
      </c>
      <c r="K263" s="119"/>
    </row>
    <row r="264" spans="1:11" s="5" customFormat="1" hidden="1">
      <c r="A264" s="106" t="s">
        <v>159</v>
      </c>
      <c r="B264" s="21" t="s">
        <v>476</v>
      </c>
      <c r="C264" s="22">
        <v>3728</v>
      </c>
      <c r="D264" s="22">
        <v>1316</v>
      </c>
      <c r="E264" s="23">
        <v>18280</v>
      </c>
      <c r="F264" s="85">
        <v>65.599999999999994</v>
      </c>
      <c r="G264" s="85">
        <v>47.599999999999994</v>
      </c>
      <c r="H264" s="107">
        <v>23.099999999999994</v>
      </c>
      <c r="K264" s="119"/>
    </row>
    <row r="265" spans="1:11" s="5" customFormat="1" hidden="1">
      <c r="A265" s="106" t="s">
        <v>158</v>
      </c>
      <c r="B265" s="21" t="s">
        <v>609</v>
      </c>
      <c r="C265" s="22">
        <v>65300</v>
      </c>
      <c r="D265" s="22">
        <v>23723</v>
      </c>
      <c r="E265" s="23">
        <v>39801</v>
      </c>
      <c r="F265" s="85">
        <v>72.8</v>
      </c>
      <c r="G265" s="85">
        <v>54.5</v>
      </c>
      <c r="H265" s="107">
        <v>18.899999999999999</v>
      </c>
      <c r="K265" s="119"/>
    </row>
    <row r="266" spans="1:11" s="5" customFormat="1" hidden="1">
      <c r="A266" s="106" t="s">
        <v>156</v>
      </c>
      <c r="B266" s="21" t="s">
        <v>609</v>
      </c>
      <c r="C266" s="22">
        <v>28867</v>
      </c>
      <c r="D266" s="22">
        <v>18759</v>
      </c>
      <c r="E266" s="23">
        <v>135893</v>
      </c>
      <c r="F266" s="85">
        <v>71.599999999999994</v>
      </c>
      <c r="G266" s="85">
        <v>53.199999999999996</v>
      </c>
      <c r="H266" s="107">
        <v>18.099999999999994</v>
      </c>
      <c r="K266" s="119"/>
    </row>
    <row r="267" spans="1:11" s="5" customFormat="1" hidden="1">
      <c r="A267" s="106" t="s">
        <v>155</v>
      </c>
      <c r="B267" s="21" t="s">
        <v>623</v>
      </c>
      <c r="C267" s="22">
        <v>894</v>
      </c>
      <c r="D267" s="22">
        <v>301</v>
      </c>
      <c r="E267" s="23">
        <v>28796</v>
      </c>
      <c r="F267" s="85">
        <v>74</v>
      </c>
      <c r="G267" s="85">
        <v>55.8</v>
      </c>
      <c r="H267" s="107">
        <v>18.2</v>
      </c>
      <c r="K267" s="119"/>
    </row>
    <row r="268" spans="1:11" s="5" customFormat="1" hidden="1">
      <c r="A268" s="106" t="s">
        <v>162</v>
      </c>
      <c r="B268" s="21" t="s">
        <v>609</v>
      </c>
      <c r="C268" s="22">
        <v>52</v>
      </c>
      <c r="D268" s="22">
        <v>21</v>
      </c>
      <c r="E268" s="23">
        <v>235666</v>
      </c>
      <c r="F268" s="85">
        <v>85.5</v>
      </c>
      <c r="G268" s="85">
        <v>66.8</v>
      </c>
      <c r="H268" s="107">
        <v>31.9</v>
      </c>
      <c r="K268" s="119"/>
    </row>
    <row r="269" spans="1:11" s="5" customFormat="1" hidden="1">
      <c r="A269" s="106" t="s">
        <v>192</v>
      </c>
      <c r="B269" s="21" t="s">
        <v>635</v>
      </c>
      <c r="C269" s="22">
        <v>147303</v>
      </c>
      <c r="D269" s="22">
        <v>50460</v>
      </c>
      <c r="E269" s="23">
        <v>28368</v>
      </c>
      <c r="F269" s="85">
        <v>66.7</v>
      </c>
      <c r="G269" s="85">
        <v>49.9</v>
      </c>
      <c r="H269" s="107">
        <v>16.200000000000003</v>
      </c>
      <c r="K269" s="119"/>
    </row>
    <row r="270" spans="1:11" s="5" customFormat="1" hidden="1">
      <c r="A270" s="106" t="s">
        <v>189</v>
      </c>
      <c r="B270" s="21" t="s">
        <v>616</v>
      </c>
      <c r="C270" s="22">
        <v>130005</v>
      </c>
      <c r="D270" s="22">
        <v>57821</v>
      </c>
      <c r="E270" s="23">
        <v>139547</v>
      </c>
      <c r="F270" s="85">
        <v>81.599999999999994</v>
      </c>
      <c r="G270" s="85">
        <v>65.199999999999989</v>
      </c>
      <c r="H270" s="107">
        <v>36.4</v>
      </c>
      <c r="K270" s="119"/>
    </row>
    <row r="271" spans="1:11" s="5" customFormat="1" hidden="1">
      <c r="A271" s="106" t="s">
        <v>193</v>
      </c>
      <c r="B271" s="21" t="s">
        <v>614</v>
      </c>
      <c r="C271" s="22">
        <v>32</v>
      </c>
      <c r="D271" s="22">
        <v>11</v>
      </c>
      <c r="E271" s="23">
        <v>46559</v>
      </c>
      <c r="F271" s="85">
        <v>72.099999999999994</v>
      </c>
      <c r="G271" s="85">
        <v>52.399999999999991</v>
      </c>
      <c r="H271" s="107">
        <v>18.099999999999994</v>
      </c>
      <c r="K271" s="119"/>
    </row>
    <row r="272" spans="1:11" s="5" customFormat="1" hidden="1">
      <c r="A272" s="106" t="s">
        <v>195</v>
      </c>
      <c r="B272" s="21" t="s">
        <v>479</v>
      </c>
      <c r="C272" s="22">
        <v>331</v>
      </c>
      <c r="D272" s="22">
        <v>205</v>
      </c>
      <c r="E272" s="23">
        <v>208997</v>
      </c>
      <c r="F272" s="85">
        <v>84.8</v>
      </c>
      <c r="G272" s="85">
        <v>67.199999999999989</v>
      </c>
      <c r="H272" s="107">
        <v>37.699999999999996</v>
      </c>
      <c r="K272" s="119"/>
    </row>
    <row r="273" spans="1:11" s="5" customFormat="1" hidden="1">
      <c r="A273" s="106" t="s">
        <v>196</v>
      </c>
      <c r="B273" s="21" t="s">
        <v>636</v>
      </c>
      <c r="C273" s="22">
        <v>294</v>
      </c>
      <c r="D273" s="22">
        <v>187</v>
      </c>
      <c r="E273" s="23">
        <v>44051</v>
      </c>
      <c r="F273" s="85">
        <v>76.400000000000006</v>
      </c>
      <c r="G273" s="85">
        <v>60.100000000000009</v>
      </c>
      <c r="H273" s="107">
        <v>34.200000000000003</v>
      </c>
      <c r="K273" s="119"/>
    </row>
    <row r="274" spans="1:11" s="5" customFormat="1" hidden="1">
      <c r="A274" s="106" t="s">
        <v>188</v>
      </c>
      <c r="B274" s="21" t="s">
        <v>609</v>
      </c>
      <c r="C274" s="22">
        <v>14209</v>
      </c>
      <c r="D274" s="22">
        <v>6435</v>
      </c>
      <c r="E274" s="23">
        <v>32697</v>
      </c>
      <c r="F274" s="85">
        <v>77</v>
      </c>
      <c r="G274" s="85">
        <v>58.7</v>
      </c>
      <c r="H274" s="107">
        <v>31.5</v>
      </c>
      <c r="K274" s="119"/>
    </row>
    <row r="275" spans="1:11" s="5" customFormat="1" hidden="1">
      <c r="A275" s="106" t="s">
        <v>194</v>
      </c>
      <c r="B275" s="21" t="s">
        <v>613</v>
      </c>
      <c r="C275" s="22">
        <v>488</v>
      </c>
      <c r="D275" s="22">
        <v>223</v>
      </c>
      <c r="E275" s="23">
        <v>17047</v>
      </c>
      <c r="F275" s="85">
        <v>67.8</v>
      </c>
      <c r="G275" s="85">
        <v>49</v>
      </c>
      <c r="H275" s="107">
        <v>18</v>
      </c>
      <c r="K275" s="119"/>
    </row>
    <row r="276" spans="1:11" s="5" customFormat="1" hidden="1">
      <c r="A276" s="106" t="s">
        <v>185</v>
      </c>
      <c r="B276" s="21" t="s">
        <v>631</v>
      </c>
      <c r="C276" s="22">
        <v>11</v>
      </c>
      <c r="D276" s="22">
        <v>6</v>
      </c>
      <c r="E276" s="23">
        <v>14350</v>
      </c>
      <c r="F276" s="85">
        <v>66.8</v>
      </c>
      <c r="G276" s="85">
        <v>49.4</v>
      </c>
      <c r="H276" s="107">
        <v>20</v>
      </c>
      <c r="K276" s="119"/>
    </row>
    <row r="277" spans="1:11" s="5" customFormat="1" hidden="1">
      <c r="A277" s="106" t="s">
        <v>191</v>
      </c>
      <c r="B277" s="21" t="s">
        <v>636</v>
      </c>
      <c r="C277" s="22">
        <v>6728</v>
      </c>
      <c r="D277" s="22">
        <v>3027</v>
      </c>
      <c r="E277" s="23">
        <v>103380</v>
      </c>
      <c r="F277" s="85">
        <v>77.2</v>
      </c>
      <c r="G277" s="85">
        <v>58.6</v>
      </c>
      <c r="H277" s="107">
        <v>27.700000000000003</v>
      </c>
      <c r="K277" s="119"/>
    </row>
    <row r="278" spans="1:11" s="5" customFormat="1" hidden="1">
      <c r="A278" s="106" t="s">
        <v>187</v>
      </c>
      <c r="B278" s="21" t="s">
        <v>632</v>
      </c>
      <c r="C278" s="22">
        <v>517</v>
      </c>
      <c r="D278" s="22">
        <v>186</v>
      </c>
      <c r="E278" s="23">
        <v>28102</v>
      </c>
      <c r="F278" s="85">
        <v>72.3</v>
      </c>
      <c r="G278" s="85">
        <v>54.6</v>
      </c>
      <c r="H278" s="107">
        <v>23.699999999999996</v>
      </c>
      <c r="K278" s="119"/>
    </row>
    <row r="279" spans="1:11" s="5" customFormat="1" hidden="1">
      <c r="A279" s="106" t="s">
        <v>186</v>
      </c>
      <c r="B279" s="21" t="s">
        <v>619</v>
      </c>
      <c r="C279" s="22">
        <v>1090</v>
      </c>
      <c r="D279" s="22">
        <v>396</v>
      </c>
      <c r="E279" s="23">
        <v>48795</v>
      </c>
      <c r="F279" s="85">
        <v>73.7</v>
      </c>
      <c r="G279" s="85">
        <v>55.300000000000004</v>
      </c>
      <c r="H279" s="107">
        <v>20.5</v>
      </c>
      <c r="K279" s="119"/>
    </row>
    <row r="280" spans="1:11" s="5" customFormat="1" hidden="1">
      <c r="A280" s="106" t="s">
        <v>184</v>
      </c>
      <c r="B280" s="21" t="s">
        <v>609</v>
      </c>
      <c r="C280" s="22">
        <v>972</v>
      </c>
      <c r="D280" s="22">
        <v>594</v>
      </c>
      <c r="E280" s="23">
        <v>66190</v>
      </c>
      <c r="F280" s="85">
        <v>73.400000000000006</v>
      </c>
      <c r="G280" s="85">
        <v>55.800000000000004</v>
      </c>
      <c r="H280" s="107">
        <v>17.899999999999999</v>
      </c>
      <c r="K280" s="119"/>
    </row>
    <row r="281" spans="1:11" s="5" customFormat="1" hidden="1">
      <c r="A281" s="106" t="s">
        <v>183</v>
      </c>
      <c r="B281" s="21" t="s">
        <v>609</v>
      </c>
      <c r="C281" s="22">
        <v>80</v>
      </c>
      <c r="D281" s="22">
        <v>32</v>
      </c>
      <c r="E281" s="23">
        <v>13943</v>
      </c>
      <c r="F281" s="85">
        <v>67.8</v>
      </c>
      <c r="G281" s="85">
        <v>51.2</v>
      </c>
      <c r="H281" s="107">
        <v>14</v>
      </c>
      <c r="K281" s="119"/>
    </row>
    <row r="282" spans="1:11" s="5" customFormat="1" hidden="1">
      <c r="A282" s="106" t="s">
        <v>190</v>
      </c>
      <c r="B282" s="21" t="s">
        <v>628</v>
      </c>
      <c r="C282" s="22">
        <v>1200</v>
      </c>
      <c r="D282" s="22">
        <v>465</v>
      </c>
      <c r="E282" s="23">
        <v>25370</v>
      </c>
      <c r="F282" s="85">
        <v>72.099999999999994</v>
      </c>
      <c r="G282" s="85">
        <v>55.399999999999991</v>
      </c>
      <c r="H282" s="107">
        <v>20.699999999999996</v>
      </c>
      <c r="K282" s="119"/>
    </row>
    <row r="283" spans="1:11" s="5" customFormat="1" hidden="1">
      <c r="A283" s="106" t="s">
        <v>108</v>
      </c>
      <c r="B283" s="21" t="s">
        <v>622</v>
      </c>
      <c r="C283" s="22">
        <v>5080</v>
      </c>
      <c r="D283" s="22">
        <v>1808</v>
      </c>
      <c r="E283" s="23">
        <v>54606</v>
      </c>
      <c r="F283" s="85">
        <v>73</v>
      </c>
      <c r="G283" s="85">
        <v>53.6</v>
      </c>
      <c r="H283" s="107">
        <v>23.200000000000003</v>
      </c>
      <c r="K283" s="119"/>
    </row>
    <row r="284" spans="1:11" s="5" customFormat="1" hidden="1">
      <c r="A284" s="106" t="s">
        <v>105</v>
      </c>
      <c r="B284" s="21" t="s">
        <v>632</v>
      </c>
      <c r="C284" s="22">
        <v>543</v>
      </c>
      <c r="D284" s="22">
        <v>183</v>
      </c>
      <c r="E284" s="23">
        <v>19076</v>
      </c>
      <c r="F284" s="85">
        <v>69</v>
      </c>
      <c r="G284" s="85">
        <v>52.5</v>
      </c>
      <c r="H284" s="107">
        <v>14.3</v>
      </c>
      <c r="K284" s="119"/>
    </row>
    <row r="285" spans="1:11" s="5" customFormat="1" hidden="1">
      <c r="A285" s="106" t="s">
        <v>109</v>
      </c>
      <c r="B285" s="21" t="s">
        <v>631</v>
      </c>
      <c r="C285" s="22">
        <v>1553</v>
      </c>
      <c r="D285" s="22">
        <v>899</v>
      </c>
      <c r="E285" s="23">
        <v>22970</v>
      </c>
      <c r="F285" s="85">
        <v>69.2</v>
      </c>
      <c r="G285" s="85">
        <v>51.900000000000006</v>
      </c>
      <c r="H285" s="107">
        <v>17.600000000000001</v>
      </c>
      <c r="K285" s="119"/>
    </row>
    <row r="286" spans="1:11" s="5" customFormat="1" hidden="1">
      <c r="A286" s="106" t="s">
        <v>111</v>
      </c>
      <c r="B286" s="21" t="s">
        <v>624</v>
      </c>
      <c r="C286" s="22">
        <v>240</v>
      </c>
      <c r="D286" s="22">
        <v>111</v>
      </c>
      <c r="E286" s="23">
        <v>54802</v>
      </c>
      <c r="F286" s="85">
        <v>77.8</v>
      </c>
      <c r="G286" s="85">
        <v>60.199999999999996</v>
      </c>
      <c r="H286" s="107">
        <v>25.799999999999997</v>
      </c>
      <c r="K286" s="119"/>
    </row>
    <row r="287" spans="1:11" s="5" customFormat="1" hidden="1">
      <c r="A287" s="106" t="s">
        <v>112</v>
      </c>
      <c r="B287" s="21" t="s">
        <v>632</v>
      </c>
      <c r="C287" s="22">
        <v>675</v>
      </c>
      <c r="D287" s="22">
        <v>259</v>
      </c>
      <c r="E287" s="23">
        <v>157810</v>
      </c>
      <c r="F287" s="85">
        <v>81.5</v>
      </c>
      <c r="G287" s="85">
        <v>61.4</v>
      </c>
      <c r="H287" s="107">
        <v>36.799999999999997</v>
      </c>
      <c r="K287" s="119"/>
    </row>
    <row r="288" spans="1:11" s="5" customFormat="1" hidden="1">
      <c r="A288" s="106" t="s">
        <v>104</v>
      </c>
      <c r="B288" s="21" t="s">
        <v>609</v>
      </c>
      <c r="C288" s="22">
        <v>310</v>
      </c>
      <c r="D288" s="22">
        <v>140</v>
      </c>
      <c r="E288" s="23">
        <v>69196</v>
      </c>
      <c r="F288" s="85">
        <v>76.099999999999994</v>
      </c>
      <c r="G288" s="85">
        <v>55.399999999999991</v>
      </c>
      <c r="H288" s="107">
        <v>29.599999999999994</v>
      </c>
      <c r="K288" s="119"/>
    </row>
    <row r="289" spans="1:11" s="5" customFormat="1" hidden="1">
      <c r="A289" s="106" t="s">
        <v>110</v>
      </c>
      <c r="B289" s="21" t="s">
        <v>609</v>
      </c>
      <c r="C289" s="22">
        <v>952</v>
      </c>
      <c r="D289" s="22">
        <v>628</v>
      </c>
      <c r="E289" s="23">
        <v>84157</v>
      </c>
      <c r="F289" s="85">
        <v>77.900000000000006</v>
      </c>
      <c r="G289" s="85">
        <v>59.500000000000007</v>
      </c>
      <c r="H289" s="107">
        <v>25.100000000000009</v>
      </c>
      <c r="K289" s="119"/>
    </row>
    <row r="290" spans="1:11" s="5" customFormat="1" hidden="1">
      <c r="A290" s="106" t="s">
        <v>101</v>
      </c>
      <c r="B290" s="21" t="s">
        <v>490</v>
      </c>
      <c r="C290" s="22">
        <v>620</v>
      </c>
      <c r="D290" s="22">
        <v>278</v>
      </c>
      <c r="E290" s="23">
        <v>17436</v>
      </c>
      <c r="F290" s="85">
        <v>68.8</v>
      </c>
      <c r="G290" s="85">
        <v>49.4</v>
      </c>
      <c r="H290" s="107">
        <v>14.599999999999994</v>
      </c>
      <c r="K290" s="119"/>
    </row>
    <row r="291" spans="1:11" s="5" customFormat="1" hidden="1">
      <c r="A291" s="106" t="s">
        <v>107</v>
      </c>
      <c r="B291" s="21" t="s">
        <v>609</v>
      </c>
      <c r="C291" s="22">
        <v>556</v>
      </c>
      <c r="D291" s="22">
        <v>208</v>
      </c>
      <c r="E291" s="23">
        <v>14092</v>
      </c>
      <c r="F291" s="85">
        <v>66</v>
      </c>
      <c r="G291" s="85">
        <v>49.6</v>
      </c>
      <c r="H291" s="107">
        <v>11.700000000000003</v>
      </c>
      <c r="K291" s="119"/>
    </row>
    <row r="292" spans="1:11" s="5" customFormat="1" hidden="1">
      <c r="A292" s="106" t="s">
        <v>103</v>
      </c>
      <c r="B292" s="21" t="s">
        <v>632</v>
      </c>
      <c r="C292" s="22">
        <v>26</v>
      </c>
      <c r="D292" s="22">
        <v>12</v>
      </c>
      <c r="E292" s="23">
        <v>234249</v>
      </c>
      <c r="F292" s="85">
        <v>80</v>
      </c>
      <c r="G292" s="85">
        <v>61.9</v>
      </c>
      <c r="H292" s="107">
        <v>29.299999999999997</v>
      </c>
      <c r="K292" s="119"/>
    </row>
    <row r="293" spans="1:11" s="5" customFormat="1" hidden="1">
      <c r="A293" s="106" t="s">
        <v>102</v>
      </c>
      <c r="B293" s="21" t="s">
        <v>621</v>
      </c>
      <c r="C293" s="22">
        <v>224</v>
      </c>
      <c r="D293" s="22">
        <v>136</v>
      </c>
      <c r="E293" s="23">
        <v>17741</v>
      </c>
      <c r="F293" s="85">
        <v>71.900000000000006</v>
      </c>
      <c r="G293" s="85">
        <v>53.400000000000006</v>
      </c>
      <c r="H293" s="107">
        <v>27.100000000000009</v>
      </c>
      <c r="K293" s="119"/>
    </row>
    <row r="294" spans="1:11" s="5" customFormat="1" hidden="1">
      <c r="A294" s="106" t="s">
        <v>100</v>
      </c>
      <c r="B294" s="21" t="s">
        <v>485</v>
      </c>
      <c r="C294" s="22">
        <v>516</v>
      </c>
      <c r="D294" s="22">
        <v>184</v>
      </c>
      <c r="E294" s="23">
        <v>50342</v>
      </c>
      <c r="F294" s="85">
        <v>76.400000000000006</v>
      </c>
      <c r="G294" s="85">
        <v>56.100000000000009</v>
      </c>
      <c r="H294" s="107">
        <v>30.700000000000003</v>
      </c>
      <c r="K294" s="119"/>
    </row>
    <row r="295" spans="1:11" s="5" customFormat="1" hidden="1">
      <c r="A295" s="106" t="s">
        <v>99</v>
      </c>
      <c r="B295" s="21" t="s">
        <v>626</v>
      </c>
      <c r="C295" s="22">
        <v>962</v>
      </c>
      <c r="D295" s="22">
        <v>370</v>
      </c>
      <c r="E295" s="23">
        <v>41293</v>
      </c>
      <c r="F295" s="85">
        <v>72.900000000000006</v>
      </c>
      <c r="G295" s="85">
        <v>52.600000000000009</v>
      </c>
      <c r="H295" s="107">
        <v>25.5</v>
      </c>
      <c r="K295" s="119"/>
    </row>
    <row r="296" spans="1:11" s="5" customFormat="1" hidden="1">
      <c r="A296" s="106" t="s">
        <v>106</v>
      </c>
      <c r="B296" s="21" t="s">
        <v>609</v>
      </c>
      <c r="C296" s="22">
        <v>1492</v>
      </c>
      <c r="D296" s="22">
        <v>661</v>
      </c>
      <c r="E296" s="23">
        <v>17493</v>
      </c>
      <c r="F296" s="85">
        <v>69.2</v>
      </c>
      <c r="G296" s="85">
        <v>49.6</v>
      </c>
      <c r="H296" s="107">
        <v>24.6</v>
      </c>
      <c r="K296" s="119"/>
    </row>
    <row r="297" spans="1:11" s="5" customFormat="1" hidden="1">
      <c r="A297" s="106" t="s">
        <v>290</v>
      </c>
      <c r="B297" s="21" t="s">
        <v>622</v>
      </c>
      <c r="C297" s="22">
        <v>86</v>
      </c>
      <c r="D297" s="22">
        <v>44</v>
      </c>
      <c r="E297" s="23">
        <v>135738</v>
      </c>
      <c r="F297" s="85">
        <v>78.8</v>
      </c>
      <c r="G297" s="85">
        <v>62.599999999999994</v>
      </c>
      <c r="H297" s="107">
        <v>25.599999999999994</v>
      </c>
      <c r="K297" s="119"/>
    </row>
    <row r="298" spans="1:11" s="5" customFormat="1" hidden="1">
      <c r="A298" s="106" t="s">
        <v>287</v>
      </c>
      <c r="B298" s="21" t="s">
        <v>485</v>
      </c>
      <c r="C298" s="22">
        <v>113885</v>
      </c>
      <c r="D298" s="22">
        <v>52117</v>
      </c>
      <c r="E298" s="23">
        <v>139319</v>
      </c>
      <c r="F298" s="85">
        <v>76.400000000000006</v>
      </c>
      <c r="G298" s="85">
        <v>57.800000000000004</v>
      </c>
      <c r="H298" s="107">
        <v>24.700000000000003</v>
      </c>
      <c r="K298" s="119"/>
    </row>
    <row r="299" spans="1:11" s="5" customFormat="1" hidden="1">
      <c r="A299" s="106" t="s">
        <v>291</v>
      </c>
      <c r="B299" s="21" t="s">
        <v>629</v>
      </c>
      <c r="C299" s="22">
        <v>244</v>
      </c>
      <c r="D299" s="22">
        <v>150</v>
      </c>
      <c r="E299" s="23">
        <v>153047</v>
      </c>
      <c r="F299" s="85">
        <v>82.6</v>
      </c>
      <c r="G299" s="85">
        <v>62.099999999999994</v>
      </c>
      <c r="H299" s="107">
        <v>36.5</v>
      </c>
      <c r="K299" s="119"/>
    </row>
    <row r="300" spans="1:11" s="5" customFormat="1" hidden="1">
      <c r="A300" s="106" t="s">
        <v>293</v>
      </c>
      <c r="B300" s="21" t="s">
        <v>609</v>
      </c>
      <c r="C300" s="22">
        <v>9825</v>
      </c>
      <c r="D300" s="22">
        <v>3944</v>
      </c>
      <c r="E300" s="23">
        <v>21367</v>
      </c>
      <c r="F300" s="85">
        <v>69.5</v>
      </c>
      <c r="G300" s="85">
        <v>52.8</v>
      </c>
      <c r="H300" s="107">
        <v>19.600000000000001</v>
      </c>
      <c r="K300" s="119"/>
    </row>
    <row r="301" spans="1:11" s="5" customFormat="1" hidden="1">
      <c r="A301" s="106" t="s">
        <v>294</v>
      </c>
      <c r="B301" s="21" t="s">
        <v>622</v>
      </c>
      <c r="C301" s="22">
        <v>5459</v>
      </c>
      <c r="D301" s="22">
        <v>2857</v>
      </c>
      <c r="E301" s="23">
        <v>56742</v>
      </c>
      <c r="F301" s="85">
        <v>79</v>
      </c>
      <c r="G301" s="85">
        <v>59.4</v>
      </c>
      <c r="H301" s="107">
        <v>25.5</v>
      </c>
      <c r="K301" s="119"/>
    </row>
    <row r="302" spans="1:11" s="5" customFormat="1" hidden="1">
      <c r="A302" s="106" t="s">
        <v>286</v>
      </c>
      <c r="B302" s="21" t="s">
        <v>480</v>
      </c>
      <c r="C302" s="22">
        <v>601</v>
      </c>
      <c r="D302" s="22">
        <v>267</v>
      </c>
      <c r="E302" s="23">
        <v>66286</v>
      </c>
      <c r="F302" s="85">
        <v>77.3</v>
      </c>
      <c r="G302" s="85">
        <v>61.3</v>
      </c>
      <c r="H302" s="107">
        <v>29.6</v>
      </c>
      <c r="K302" s="119"/>
    </row>
    <row r="303" spans="1:11" hidden="1">
      <c r="A303" s="106" t="s">
        <v>292</v>
      </c>
      <c r="B303" s="21" t="s">
        <v>610</v>
      </c>
      <c r="C303" s="22">
        <v>956</v>
      </c>
      <c r="D303" s="22">
        <v>338</v>
      </c>
      <c r="E303" s="23">
        <v>35156</v>
      </c>
      <c r="F303" s="85">
        <v>70.900000000000006</v>
      </c>
      <c r="G303" s="85">
        <v>50.400000000000006</v>
      </c>
      <c r="H303" s="107">
        <v>19.100000000000009</v>
      </c>
      <c r="K303" s="119"/>
    </row>
    <row r="304" spans="1:11" hidden="1">
      <c r="A304" s="106" t="s">
        <v>283</v>
      </c>
      <c r="B304" s="21" t="s">
        <v>630</v>
      </c>
      <c r="C304" s="22">
        <v>445</v>
      </c>
      <c r="D304" s="22">
        <v>217</v>
      </c>
      <c r="E304" s="23">
        <v>113773</v>
      </c>
      <c r="F304" s="85">
        <v>77.7</v>
      </c>
      <c r="G304" s="85">
        <v>58.7</v>
      </c>
      <c r="H304" s="107">
        <v>32.700000000000003</v>
      </c>
      <c r="K304" s="119"/>
    </row>
    <row r="305" spans="1:11" hidden="1">
      <c r="A305" s="106" t="s">
        <v>289</v>
      </c>
      <c r="B305" s="21" t="s">
        <v>609</v>
      </c>
      <c r="C305" s="22">
        <v>447</v>
      </c>
      <c r="D305" s="22">
        <v>184</v>
      </c>
      <c r="E305" s="23">
        <v>23961</v>
      </c>
      <c r="F305" s="85">
        <v>71.900000000000006</v>
      </c>
      <c r="G305" s="85">
        <v>52.000000000000007</v>
      </c>
      <c r="H305" s="107">
        <v>24.600000000000009</v>
      </c>
      <c r="K305" s="119"/>
    </row>
    <row r="306" spans="1:11" hidden="1">
      <c r="A306" s="106" t="s">
        <v>285</v>
      </c>
      <c r="B306" s="21" t="s">
        <v>476</v>
      </c>
      <c r="C306" s="22">
        <v>489</v>
      </c>
      <c r="D306" s="22">
        <v>175</v>
      </c>
      <c r="E306" s="23">
        <v>20826</v>
      </c>
      <c r="F306" s="85">
        <v>71.7</v>
      </c>
      <c r="G306" s="85">
        <v>54.5</v>
      </c>
      <c r="H306" s="107">
        <v>19.300000000000004</v>
      </c>
      <c r="K306" s="119"/>
    </row>
    <row r="307" spans="1:11" hidden="1">
      <c r="A307" s="106" t="s">
        <v>284</v>
      </c>
      <c r="B307" s="21" t="s">
        <v>620</v>
      </c>
      <c r="C307" s="22">
        <v>5769</v>
      </c>
      <c r="D307" s="22">
        <v>2355</v>
      </c>
      <c r="E307" s="23">
        <v>67113</v>
      </c>
      <c r="F307" s="85">
        <v>78.5</v>
      </c>
      <c r="G307" s="85">
        <v>59</v>
      </c>
      <c r="H307" s="107">
        <v>36</v>
      </c>
      <c r="K307" s="119"/>
    </row>
    <row r="308" spans="1:11" hidden="1">
      <c r="A308" s="106" t="s">
        <v>282</v>
      </c>
      <c r="B308" s="21" t="s">
        <v>620</v>
      </c>
      <c r="C308" s="22">
        <v>3</v>
      </c>
      <c r="D308" s="22">
        <v>1</v>
      </c>
      <c r="E308" s="23">
        <v>78258</v>
      </c>
      <c r="F308" s="85">
        <v>74.2</v>
      </c>
      <c r="G308" s="85">
        <v>56.7</v>
      </c>
      <c r="H308" s="107">
        <v>28.300000000000004</v>
      </c>
      <c r="K308" s="119"/>
    </row>
    <row r="309" spans="1:11" hidden="1">
      <c r="A309" s="106" t="s">
        <v>281</v>
      </c>
      <c r="B309" s="21" t="s">
        <v>609</v>
      </c>
      <c r="C309" s="22">
        <v>631</v>
      </c>
      <c r="D309" s="22">
        <v>246</v>
      </c>
      <c r="E309" s="23">
        <v>89000</v>
      </c>
      <c r="F309" s="85">
        <v>75.8</v>
      </c>
      <c r="G309" s="85">
        <v>56.3</v>
      </c>
      <c r="H309" s="107">
        <v>30.699999999999996</v>
      </c>
      <c r="K309" s="119"/>
    </row>
    <row r="310" spans="1:11" hidden="1">
      <c r="A310" s="106" t="s">
        <v>288</v>
      </c>
      <c r="B310" s="21" t="s">
        <v>624</v>
      </c>
      <c r="C310" s="22">
        <v>4638</v>
      </c>
      <c r="D310" s="22">
        <v>2744</v>
      </c>
      <c r="E310" s="23">
        <v>148401</v>
      </c>
      <c r="F310" s="85">
        <v>74.900000000000006</v>
      </c>
      <c r="G310" s="85">
        <v>56.2</v>
      </c>
      <c r="H310" s="107">
        <v>31.500000000000007</v>
      </c>
      <c r="K310" s="119"/>
    </row>
    <row r="311" spans="1:11" hidden="1">
      <c r="A311" s="106" t="s">
        <v>388</v>
      </c>
      <c r="B311" s="21" t="s">
        <v>609</v>
      </c>
      <c r="C311" s="22">
        <v>314</v>
      </c>
      <c r="D311" s="22">
        <v>143</v>
      </c>
      <c r="E311" s="23">
        <v>15435</v>
      </c>
      <c r="F311" s="85">
        <v>71</v>
      </c>
      <c r="G311" s="85">
        <v>53.3</v>
      </c>
      <c r="H311" s="107">
        <v>16.600000000000001</v>
      </c>
      <c r="K311" s="119"/>
    </row>
    <row r="312" spans="1:11" hidden="1">
      <c r="A312" s="106" t="s">
        <v>385</v>
      </c>
      <c r="B312" s="21" t="s">
        <v>631</v>
      </c>
      <c r="C312" s="22">
        <v>35</v>
      </c>
      <c r="D312" s="22">
        <v>17</v>
      </c>
      <c r="E312" s="23">
        <v>89770</v>
      </c>
      <c r="F312" s="85">
        <v>78.599999999999994</v>
      </c>
      <c r="G312" s="85">
        <v>58.3</v>
      </c>
      <c r="H312" s="107">
        <v>30.7</v>
      </c>
      <c r="K312" s="119"/>
    </row>
    <row r="313" spans="1:11" hidden="1">
      <c r="A313" s="106" t="s">
        <v>389</v>
      </c>
      <c r="B313" s="21" t="s">
        <v>493</v>
      </c>
      <c r="C313" s="22">
        <v>630</v>
      </c>
      <c r="D313" s="22">
        <v>257</v>
      </c>
      <c r="E313" s="23">
        <v>27693</v>
      </c>
      <c r="F313" s="85">
        <v>70.2</v>
      </c>
      <c r="G313" s="85">
        <v>51.300000000000004</v>
      </c>
      <c r="H313" s="107">
        <v>15.100000000000001</v>
      </c>
      <c r="K313" s="119"/>
    </row>
    <row r="314" spans="1:11" hidden="1">
      <c r="A314" s="106" t="s">
        <v>391</v>
      </c>
      <c r="B314" s="21" t="s">
        <v>480</v>
      </c>
      <c r="C314" s="22">
        <v>247</v>
      </c>
      <c r="D314" s="22">
        <v>98</v>
      </c>
      <c r="E314" s="23">
        <v>25970</v>
      </c>
      <c r="F314" s="85">
        <v>73.2</v>
      </c>
      <c r="G314" s="85">
        <v>53.800000000000004</v>
      </c>
      <c r="H314" s="107">
        <v>24.9</v>
      </c>
      <c r="K314" s="119"/>
    </row>
    <row r="315" spans="1:11" hidden="1">
      <c r="A315" s="106" t="s">
        <v>392</v>
      </c>
      <c r="B315" s="21" t="s">
        <v>490</v>
      </c>
      <c r="C315" s="22">
        <v>115</v>
      </c>
      <c r="D315" s="22">
        <v>66</v>
      </c>
      <c r="E315" s="23">
        <v>56049</v>
      </c>
      <c r="F315" s="85">
        <v>75.099999999999994</v>
      </c>
      <c r="G315" s="85">
        <v>54.199999999999996</v>
      </c>
      <c r="H315" s="107">
        <v>31.299999999999997</v>
      </c>
      <c r="K315" s="119"/>
    </row>
    <row r="316" spans="1:11" hidden="1">
      <c r="A316" s="106" t="s">
        <v>384</v>
      </c>
      <c r="B316" s="21" t="s">
        <v>609</v>
      </c>
      <c r="C316" s="22">
        <v>381</v>
      </c>
      <c r="D316" s="22">
        <v>173</v>
      </c>
      <c r="E316" s="23">
        <v>41299</v>
      </c>
      <c r="F316" s="85">
        <v>71</v>
      </c>
      <c r="G316" s="85">
        <v>53.7</v>
      </c>
      <c r="H316" s="107">
        <v>22.4</v>
      </c>
      <c r="K316" s="119"/>
    </row>
    <row r="317" spans="1:11" hidden="1">
      <c r="A317" s="106" t="s">
        <v>390</v>
      </c>
      <c r="B317" s="21" t="s">
        <v>616</v>
      </c>
      <c r="C317" s="22">
        <v>665</v>
      </c>
      <c r="D317" s="22">
        <v>408</v>
      </c>
      <c r="E317" s="23">
        <v>14733</v>
      </c>
      <c r="F317" s="85">
        <v>70.900000000000006</v>
      </c>
      <c r="G317" s="85">
        <v>50.500000000000007</v>
      </c>
      <c r="H317" s="107">
        <v>23.100000000000009</v>
      </c>
      <c r="K317" s="119"/>
    </row>
    <row r="318" spans="1:11" hidden="1">
      <c r="A318" s="106" t="s">
        <v>381</v>
      </c>
      <c r="B318" s="21" t="s">
        <v>609</v>
      </c>
      <c r="C318" s="22">
        <v>527</v>
      </c>
      <c r="D318" s="22">
        <v>303</v>
      </c>
      <c r="E318" s="23">
        <v>37738</v>
      </c>
      <c r="F318" s="85">
        <v>75.400000000000006</v>
      </c>
      <c r="G318" s="85">
        <v>57.7</v>
      </c>
      <c r="H318" s="107">
        <v>31.700000000000003</v>
      </c>
      <c r="K318" s="119"/>
    </row>
    <row r="319" spans="1:11" hidden="1">
      <c r="A319" s="106" t="s">
        <v>387</v>
      </c>
      <c r="B319" s="21" t="s">
        <v>493</v>
      </c>
      <c r="C319" s="22">
        <v>651</v>
      </c>
      <c r="D319" s="22">
        <v>315</v>
      </c>
      <c r="E319" s="23">
        <v>68421</v>
      </c>
      <c r="F319" s="85">
        <v>77.5</v>
      </c>
      <c r="G319" s="85">
        <v>59.8</v>
      </c>
      <c r="H319" s="107">
        <v>24</v>
      </c>
      <c r="K319" s="119"/>
    </row>
    <row r="320" spans="1:11" hidden="1">
      <c r="A320" s="106" t="s">
        <v>383</v>
      </c>
      <c r="B320" s="21" t="s">
        <v>609</v>
      </c>
      <c r="C320" s="22">
        <v>22</v>
      </c>
      <c r="D320" s="22">
        <v>9</v>
      </c>
      <c r="E320" s="23">
        <v>265280</v>
      </c>
      <c r="F320" s="85">
        <v>80.8</v>
      </c>
      <c r="G320" s="85">
        <v>63.3</v>
      </c>
      <c r="H320" s="107">
        <v>37.5</v>
      </c>
      <c r="K320" s="119"/>
    </row>
    <row r="321" spans="1:11" hidden="1">
      <c r="A321" s="106" t="s">
        <v>382</v>
      </c>
      <c r="B321" s="21" t="s">
        <v>618</v>
      </c>
      <c r="C321" s="22">
        <v>7672</v>
      </c>
      <c r="D321" s="22">
        <v>3875</v>
      </c>
      <c r="E321" s="23">
        <v>34648</v>
      </c>
      <c r="F321" s="85">
        <v>66.5</v>
      </c>
      <c r="G321" s="85">
        <v>49.8</v>
      </c>
      <c r="H321" s="107">
        <v>22.5</v>
      </c>
      <c r="K321" s="119"/>
    </row>
    <row r="322" spans="1:11" hidden="1">
      <c r="A322" s="106" t="s">
        <v>380</v>
      </c>
      <c r="B322" s="21" t="s">
        <v>609</v>
      </c>
      <c r="C322" s="22">
        <v>118</v>
      </c>
      <c r="D322" s="22">
        <v>55</v>
      </c>
      <c r="E322" s="23">
        <v>34927</v>
      </c>
      <c r="F322" s="85">
        <v>70.7</v>
      </c>
      <c r="G322" s="85">
        <v>54.7</v>
      </c>
      <c r="H322" s="107">
        <v>17.800000000000004</v>
      </c>
      <c r="K322" s="119"/>
    </row>
    <row r="323" spans="1:11" hidden="1">
      <c r="A323" s="106" t="s">
        <v>379</v>
      </c>
      <c r="B323" s="21" t="s">
        <v>618</v>
      </c>
      <c r="C323" s="22">
        <v>815</v>
      </c>
      <c r="D323" s="22">
        <v>286</v>
      </c>
      <c r="E323" s="23">
        <v>32832</v>
      </c>
      <c r="F323" s="85">
        <v>72.900000000000006</v>
      </c>
      <c r="G323" s="85">
        <v>53.800000000000004</v>
      </c>
      <c r="H323" s="107">
        <v>19.600000000000009</v>
      </c>
      <c r="K323" s="119"/>
    </row>
    <row r="324" spans="1:11" hidden="1">
      <c r="A324" s="106" t="s">
        <v>386</v>
      </c>
      <c r="B324" s="21" t="s">
        <v>493</v>
      </c>
      <c r="C324" s="22">
        <v>20</v>
      </c>
      <c r="D324" s="22">
        <v>12</v>
      </c>
      <c r="E324" s="23">
        <v>11431</v>
      </c>
      <c r="F324" s="85">
        <v>66.8</v>
      </c>
      <c r="G324" s="85">
        <v>49.5</v>
      </c>
      <c r="H324" s="107">
        <v>17.299999999999997</v>
      </c>
      <c r="K324" s="119"/>
    </row>
    <row r="325" spans="1:11" hidden="1">
      <c r="A325" s="106" t="s">
        <v>66</v>
      </c>
      <c r="B325" s="21" t="s">
        <v>637</v>
      </c>
      <c r="C325" s="22">
        <v>530</v>
      </c>
      <c r="D325" s="22">
        <v>221</v>
      </c>
      <c r="E325" s="23">
        <v>134939</v>
      </c>
      <c r="F325" s="85">
        <v>79.5</v>
      </c>
      <c r="G325" s="85">
        <v>60.6</v>
      </c>
      <c r="H325" s="107">
        <v>28.9</v>
      </c>
      <c r="K325" s="119"/>
    </row>
    <row r="326" spans="1:11" hidden="1">
      <c r="A326" s="106" t="s">
        <v>63</v>
      </c>
      <c r="B326" s="21" t="s">
        <v>609</v>
      </c>
      <c r="C326" s="22">
        <v>895</v>
      </c>
      <c r="D326" s="22">
        <v>301</v>
      </c>
      <c r="E326" s="23">
        <v>84378</v>
      </c>
      <c r="F326" s="85">
        <v>76.5</v>
      </c>
      <c r="G326" s="85">
        <v>59.8</v>
      </c>
      <c r="H326" s="107">
        <v>28.299999999999997</v>
      </c>
      <c r="K326" s="119"/>
    </row>
    <row r="327" spans="1:11" hidden="1">
      <c r="A327" s="106" t="s">
        <v>67</v>
      </c>
      <c r="B327" s="21" t="s">
        <v>488</v>
      </c>
      <c r="C327" s="22">
        <v>294</v>
      </c>
      <c r="D327" s="22">
        <v>193</v>
      </c>
      <c r="E327" s="23">
        <v>77966</v>
      </c>
      <c r="F327" s="85">
        <v>78.8</v>
      </c>
      <c r="G327" s="85">
        <v>62</v>
      </c>
      <c r="H327" s="107">
        <v>34.199999999999996</v>
      </c>
      <c r="K327" s="119"/>
    </row>
    <row r="328" spans="1:11" hidden="1">
      <c r="A328" s="106" t="s">
        <v>69</v>
      </c>
      <c r="B328" s="21" t="s">
        <v>633</v>
      </c>
      <c r="C328" s="22">
        <v>5</v>
      </c>
      <c r="D328" s="22">
        <v>2</v>
      </c>
      <c r="E328" s="23">
        <v>219815</v>
      </c>
      <c r="F328" s="85">
        <v>81.599999999999994</v>
      </c>
      <c r="G328" s="85">
        <v>61.699999999999996</v>
      </c>
      <c r="H328" s="107">
        <v>33.199999999999996</v>
      </c>
      <c r="K328" s="119"/>
    </row>
    <row r="329" spans="1:11" hidden="1">
      <c r="A329" s="106" t="s">
        <v>70</v>
      </c>
      <c r="B329" s="21" t="s">
        <v>627</v>
      </c>
      <c r="C329" s="22">
        <v>896</v>
      </c>
      <c r="D329" s="22">
        <v>417</v>
      </c>
      <c r="E329" s="23">
        <v>72622</v>
      </c>
      <c r="F329" s="85">
        <v>75.599999999999994</v>
      </c>
      <c r="G329" s="85">
        <v>58.6</v>
      </c>
      <c r="H329" s="107">
        <v>28.999999999999993</v>
      </c>
      <c r="K329" s="119"/>
    </row>
    <row r="330" spans="1:11" hidden="1">
      <c r="A330" s="106" t="s">
        <v>62</v>
      </c>
      <c r="B330" s="21" t="s">
        <v>491</v>
      </c>
      <c r="C330" s="22">
        <v>1412</v>
      </c>
      <c r="D330" s="22">
        <v>617</v>
      </c>
      <c r="E330" s="23">
        <v>169489</v>
      </c>
      <c r="F330" s="85">
        <v>83.3</v>
      </c>
      <c r="G330" s="85">
        <v>67.099999999999994</v>
      </c>
      <c r="H330" s="107">
        <v>32.299999999999997</v>
      </c>
      <c r="K330" s="119"/>
    </row>
    <row r="331" spans="1:11" hidden="1">
      <c r="A331" s="106" t="s">
        <v>68</v>
      </c>
      <c r="B331" s="21" t="s">
        <v>609</v>
      </c>
      <c r="C331" s="22">
        <v>14674</v>
      </c>
      <c r="D331" s="22">
        <v>5272</v>
      </c>
      <c r="E331" s="23">
        <v>153495</v>
      </c>
      <c r="F331" s="85">
        <v>71.900000000000006</v>
      </c>
      <c r="G331" s="85">
        <v>54.7</v>
      </c>
      <c r="H331" s="107">
        <v>23.100000000000009</v>
      </c>
      <c r="K331" s="119"/>
    </row>
    <row r="332" spans="1:11" hidden="1">
      <c r="A332" s="106" t="s">
        <v>59</v>
      </c>
      <c r="B332" s="21" t="s">
        <v>492</v>
      </c>
      <c r="C332" s="22">
        <v>626</v>
      </c>
      <c r="D332" s="22">
        <v>336</v>
      </c>
      <c r="E332" s="23">
        <v>33508</v>
      </c>
      <c r="F332" s="85">
        <v>69.8</v>
      </c>
      <c r="G332" s="85">
        <v>51.8</v>
      </c>
      <c r="H332" s="107">
        <v>26</v>
      </c>
      <c r="K332" s="119"/>
    </row>
    <row r="333" spans="1:11" hidden="1">
      <c r="A333" s="106" t="s">
        <v>65</v>
      </c>
      <c r="B333" s="21" t="s">
        <v>632</v>
      </c>
      <c r="C333" s="22">
        <v>13</v>
      </c>
      <c r="D333" s="22">
        <v>8</v>
      </c>
      <c r="E333" s="23">
        <v>107806</v>
      </c>
      <c r="F333" s="85">
        <v>79.8</v>
      </c>
      <c r="G333" s="85">
        <v>60.4</v>
      </c>
      <c r="H333" s="107">
        <v>29.699999999999996</v>
      </c>
      <c r="K333" s="119"/>
    </row>
    <row r="334" spans="1:11" hidden="1">
      <c r="A334" s="106" t="s">
        <v>61</v>
      </c>
      <c r="B334" s="21" t="s">
        <v>627</v>
      </c>
      <c r="C334" s="22">
        <v>25</v>
      </c>
      <c r="D334" s="22">
        <v>9</v>
      </c>
      <c r="E334" s="23">
        <v>63784</v>
      </c>
      <c r="F334" s="85">
        <v>77.3</v>
      </c>
      <c r="G334" s="85">
        <v>58.599999999999994</v>
      </c>
      <c r="H334" s="107">
        <v>33.699999999999996</v>
      </c>
      <c r="K334" s="119"/>
    </row>
    <row r="335" spans="1:11" hidden="1">
      <c r="A335" s="106" t="s">
        <v>60</v>
      </c>
      <c r="B335" s="21" t="s">
        <v>628</v>
      </c>
      <c r="C335" s="22">
        <v>3</v>
      </c>
      <c r="D335" s="22">
        <v>1</v>
      </c>
      <c r="E335" s="23">
        <v>47564</v>
      </c>
      <c r="F335" s="85">
        <v>73.7</v>
      </c>
      <c r="G335" s="85">
        <v>57.1</v>
      </c>
      <c r="H335" s="107">
        <v>30.6</v>
      </c>
      <c r="K335" s="119"/>
    </row>
    <row r="336" spans="1:11" hidden="1">
      <c r="A336" s="106" t="s">
        <v>58</v>
      </c>
      <c r="B336" s="21" t="s">
        <v>478</v>
      </c>
      <c r="C336" s="22">
        <v>3469</v>
      </c>
      <c r="D336" s="22">
        <v>2071</v>
      </c>
      <c r="E336" s="23">
        <v>152211</v>
      </c>
      <c r="F336" s="85">
        <v>81.7</v>
      </c>
      <c r="G336" s="85">
        <v>65</v>
      </c>
      <c r="H336" s="107">
        <v>30.700000000000003</v>
      </c>
      <c r="K336" s="119"/>
    </row>
    <row r="337" spans="1:11" hidden="1">
      <c r="A337" s="106" t="s">
        <v>57</v>
      </c>
      <c r="B337" s="21" t="s">
        <v>493</v>
      </c>
      <c r="C337" s="22">
        <v>286</v>
      </c>
      <c r="D337" s="22">
        <v>156</v>
      </c>
      <c r="E337" s="23">
        <v>54981</v>
      </c>
      <c r="F337" s="85">
        <v>74.900000000000006</v>
      </c>
      <c r="G337" s="85">
        <v>55.7</v>
      </c>
      <c r="H337" s="107">
        <v>22.800000000000004</v>
      </c>
      <c r="K337" s="119"/>
    </row>
    <row r="338" spans="1:11" hidden="1">
      <c r="A338" s="106" t="s">
        <v>64</v>
      </c>
      <c r="B338" s="21" t="s">
        <v>616</v>
      </c>
      <c r="C338" s="22">
        <v>64</v>
      </c>
      <c r="D338" s="22">
        <v>23</v>
      </c>
      <c r="E338" s="23">
        <v>11917</v>
      </c>
      <c r="F338" s="85">
        <v>69.400000000000006</v>
      </c>
      <c r="G338" s="85">
        <v>51.500000000000007</v>
      </c>
      <c r="H338" s="107">
        <v>21.200000000000003</v>
      </c>
      <c r="K338" s="119"/>
    </row>
    <row r="339" spans="1:11" hidden="1">
      <c r="A339" s="106" t="s">
        <v>80</v>
      </c>
      <c r="B339" s="21" t="s">
        <v>480</v>
      </c>
      <c r="C339" s="22">
        <v>675</v>
      </c>
      <c r="D339" s="22">
        <v>285</v>
      </c>
      <c r="E339" s="23">
        <v>23290</v>
      </c>
      <c r="F339" s="85">
        <v>68.5</v>
      </c>
      <c r="G339" s="85">
        <v>51.8</v>
      </c>
      <c r="H339" s="107">
        <v>15.100000000000001</v>
      </c>
      <c r="K339" s="119"/>
    </row>
    <row r="340" spans="1:11" hidden="1">
      <c r="A340" s="106" t="s">
        <v>77</v>
      </c>
      <c r="B340" s="21" t="s">
        <v>633</v>
      </c>
      <c r="C340" s="22">
        <v>816</v>
      </c>
      <c r="D340" s="22">
        <v>325</v>
      </c>
      <c r="E340" s="23">
        <v>82201</v>
      </c>
      <c r="F340" s="85">
        <v>79.599999999999994</v>
      </c>
      <c r="G340" s="85">
        <v>60.099999999999994</v>
      </c>
      <c r="H340" s="107">
        <v>35.699999999999996</v>
      </c>
      <c r="K340" s="119"/>
    </row>
    <row r="341" spans="1:11" hidden="1">
      <c r="A341" s="106" t="s">
        <v>81</v>
      </c>
      <c r="B341" s="21" t="s">
        <v>622</v>
      </c>
      <c r="C341" s="22">
        <v>104</v>
      </c>
      <c r="D341" s="22">
        <v>56</v>
      </c>
      <c r="E341" s="23">
        <v>185328</v>
      </c>
      <c r="F341" s="85">
        <v>83.7</v>
      </c>
      <c r="G341" s="85">
        <v>65.300000000000011</v>
      </c>
      <c r="H341" s="107">
        <v>29.200000000000003</v>
      </c>
      <c r="K341" s="119"/>
    </row>
    <row r="342" spans="1:11" hidden="1">
      <c r="A342" s="106" t="s">
        <v>83</v>
      </c>
      <c r="B342" s="21" t="s">
        <v>488</v>
      </c>
      <c r="C342" s="22">
        <v>654</v>
      </c>
      <c r="D342" s="22">
        <v>372</v>
      </c>
      <c r="E342" s="23">
        <v>33545</v>
      </c>
      <c r="F342" s="85">
        <v>72.900000000000006</v>
      </c>
      <c r="G342" s="85">
        <v>55.500000000000007</v>
      </c>
      <c r="H342" s="107">
        <v>29.400000000000006</v>
      </c>
      <c r="K342" s="119"/>
    </row>
    <row r="343" spans="1:11" hidden="1">
      <c r="A343" s="106" t="s">
        <v>84</v>
      </c>
      <c r="B343" s="21" t="s">
        <v>609</v>
      </c>
      <c r="C343" s="22">
        <v>1001</v>
      </c>
      <c r="D343" s="22">
        <v>661</v>
      </c>
      <c r="E343" s="23">
        <v>27573</v>
      </c>
      <c r="F343" s="85">
        <v>72</v>
      </c>
      <c r="G343" s="85">
        <v>55.3</v>
      </c>
      <c r="H343" s="107">
        <v>28.9</v>
      </c>
      <c r="K343" s="119"/>
    </row>
    <row r="344" spans="1:11" hidden="1">
      <c r="A344" s="106" t="s">
        <v>76</v>
      </c>
      <c r="B344" s="21" t="s">
        <v>618</v>
      </c>
      <c r="C344" s="22">
        <v>630</v>
      </c>
      <c r="D344" s="22">
        <v>419</v>
      </c>
      <c r="E344" s="23">
        <v>14425</v>
      </c>
      <c r="F344" s="85">
        <v>67.900000000000006</v>
      </c>
      <c r="G344" s="85">
        <v>50.7</v>
      </c>
      <c r="H344" s="107">
        <v>20.300000000000004</v>
      </c>
      <c r="K344" s="119"/>
    </row>
    <row r="345" spans="1:11" hidden="1">
      <c r="A345" s="106" t="s">
        <v>82</v>
      </c>
      <c r="B345" s="21" t="s">
        <v>620</v>
      </c>
      <c r="C345" s="22">
        <v>323</v>
      </c>
      <c r="D345" s="22">
        <v>193</v>
      </c>
      <c r="E345" s="23">
        <v>57481</v>
      </c>
      <c r="F345" s="85">
        <v>77.8</v>
      </c>
      <c r="G345" s="85">
        <v>58.199999999999996</v>
      </c>
      <c r="H345" s="107">
        <v>23.599999999999994</v>
      </c>
      <c r="K345" s="119"/>
    </row>
    <row r="346" spans="1:11" hidden="1">
      <c r="A346" s="106" t="s">
        <v>73</v>
      </c>
      <c r="B346" s="21" t="s">
        <v>616</v>
      </c>
      <c r="C346" s="22">
        <v>1882</v>
      </c>
      <c r="D346" s="22">
        <v>955</v>
      </c>
      <c r="E346" s="23">
        <v>107612</v>
      </c>
      <c r="F346" s="85">
        <v>75.400000000000006</v>
      </c>
      <c r="G346" s="85">
        <v>58.2</v>
      </c>
      <c r="H346" s="107">
        <v>26.600000000000009</v>
      </c>
      <c r="K346" s="119"/>
    </row>
    <row r="347" spans="1:11" hidden="1">
      <c r="A347" s="106" t="s">
        <v>79</v>
      </c>
      <c r="B347" s="21" t="s">
        <v>475</v>
      </c>
      <c r="C347" s="22">
        <v>11409</v>
      </c>
      <c r="D347" s="22">
        <v>6129</v>
      </c>
      <c r="E347" s="23">
        <v>70431</v>
      </c>
      <c r="F347" s="85">
        <v>73.5</v>
      </c>
      <c r="G347" s="85">
        <v>55.3</v>
      </c>
      <c r="H347" s="107">
        <v>25.799999999999997</v>
      </c>
      <c r="K347" s="119"/>
    </row>
    <row r="348" spans="1:11" hidden="1">
      <c r="A348" s="106" t="s">
        <v>75</v>
      </c>
      <c r="B348" s="21" t="s">
        <v>480</v>
      </c>
      <c r="C348" s="22">
        <v>137</v>
      </c>
      <c r="D348" s="22">
        <v>88</v>
      </c>
      <c r="E348" s="23">
        <v>54928</v>
      </c>
      <c r="F348" s="85">
        <v>75.599999999999994</v>
      </c>
      <c r="G348" s="85">
        <v>58.1</v>
      </c>
      <c r="H348" s="107">
        <v>23.1</v>
      </c>
      <c r="K348" s="119"/>
    </row>
    <row r="349" spans="1:11" hidden="1">
      <c r="A349" s="106" t="s">
        <v>74</v>
      </c>
      <c r="B349" s="21" t="s">
        <v>636</v>
      </c>
      <c r="C349" s="22">
        <v>1886</v>
      </c>
      <c r="D349" s="22">
        <v>922</v>
      </c>
      <c r="E349" s="23">
        <v>34579</v>
      </c>
      <c r="F349" s="85">
        <v>70.400000000000006</v>
      </c>
      <c r="G349" s="85">
        <v>52.900000000000006</v>
      </c>
      <c r="H349" s="107">
        <v>19.100000000000009</v>
      </c>
      <c r="K349" s="119"/>
    </row>
    <row r="350" spans="1:11" hidden="1">
      <c r="A350" s="106" t="s">
        <v>72</v>
      </c>
      <c r="B350" s="21" t="s">
        <v>619</v>
      </c>
      <c r="C350" s="22">
        <v>73</v>
      </c>
      <c r="D350" s="22">
        <v>34</v>
      </c>
      <c r="E350" s="23">
        <v>136119</v>
      </c>
      <c r="F350" s="85">
        <v>82.3</v>
      </c>
      <c r="G350" s="85">
        <v>62.4</v>
      </c>
      <c r="H350" s="107">
        <v>35.5</v>
      </c>
      <c r="K350" s="119"/>
    </row>
    <row r="351" spans="1:11" hidden="1">
      <c r="A351" s="106" t="s">
        <v>71</v>
      </c>
      <c r="B351" s="21" t="s">
        <v>482</v>
      </c>
      <c r="C351" s="22">
        <v>4094</v>
      </c>
      <c r="D351" s="22">
        <v>2298</v>
      </c>
      <c r="E351" s="23">
        <v>23300</v>
      </c>
      <c r="F351" s="85">
        <v>65.7</v>
      </c>
      <c r="G351" s="85">
        <v>46.7</v>
      </c>
      <c r="H351" s="107">
        <v>22.3</v>
      </c>
      <c r="K351" s="119"/>
    </row>
    <row r="352" spans="1:11" hidden="1">
      <c r="A352" s="106" t="s">
        <v>78</v>
      </c>
      <c r="B352" s="21" t="s">
        <v>636</v>
      </c>
      <c r="C352" s="22">
        <v>319</v>
      </c>
      <c r="D352" s="22">
        <v>112</v>
      </c>
      <c r="E352" s="23">
        <v>129993</v>
      </c>
      <c r="F352" s="85">
        <v>77.5</v>
      </c>
      <c r="G352" s="85">
        <v>56.6</v>
      </c>
      <c r="H352" s="107">
        <v>25.5</v>
      </c>
      <c r="K352" s="119"/>
    </row>
    <row r="353" spans="1:11" hidden="1">
      <c r="A353" s="106" t="s">
        <v>360</v>
      </c>
      <c r="B353" s="21" t="s">
        <v>609</v>
      </c>
      <c r="C353" s="22">
        <v>15</v>
      </c>
      <c r="D353" s="22">
        <v>9</v>
      </c>
      <c r="E353" s="23">
        <v>33716</v>
      </c>
      <c r="F353" s="85">
        <v>72</v>
      </c>
      <c r="G353" s="85">
        <v>53.8</v>
      </c>
      <c r="H353" s="107">
        <v>27.6</v>
      </c>
      <c r="K353" s="119"/>
    </row>
    <row r="354" spans="1:11" hidden="1">
      <c r="A354" s="106" t="s">
        <v>357</v>
      </c>
      <c r="B354" s="21" t="s">
        <v>615</v>
      </c>
      <c r="C354" s="22">
        <v>2685</v>
      </c>
      <c r="D354" s="22">
        <v>1304</v>
      </c>
      <c r="E354" s="23">
        <v>84318</v>
      </c>
      <c r="F354" s="85">
        <v>74.099999999999994</v>
      </c>
      <c r="G354" s="85">
        <v>53.499999999999993</v>
      </c>
      <c r="H354" s="107">
        <v>18.499999999999993</v>
      </c>
      <c r="K354" s="119"/>
    </row>
    <row r="355" spans="1:11" hidden="1">
      <c r="A355" s="106" t="s">
        <v>361</v>
      </c>
      <c r="B355" s="21" t="s">
        <v>609</v>
      </c>
      <c r="C355" s="22">
        <v>4284</v>
      </c>
      <c r="D355" s="22">
        <v>1890</v>
      </c>
      <c r="E355" s="23">
        <v>53062</v>
      </c>
      <c r="F355" s="85">
        <v>75.7</v>
      </c>
      <c r="G355" s="85">
        <v>57.900000000000006</v>
      </c>
      <c r="H355" s="107">
        <v>22.5</v>
      </c>
      <c r="K355" s="119"/>
    </row>
    <row r="356" spans="1:11" hidden="1">
      <c r="A356" s="106" t="s">
        <v>363</v>
      </c>
      <c r="B356" s="21" t="s">
        <v>609</v>
      </c>
      <c r="C356" s="22">
        <v>86</v>
      </c>
      <c r="D356" s="22">
        <v>41</v>
      </c>
      <c r="E356" s="23">
        <v>17608</v>
      </c>
      <c r="F356" s="85">
        <v>66.5</v>
      </c>
      <c r="G356" s="85">
        <v>47.9</v>
      </c>
      <c r="H356" s="107">
        <v>17.799999999999997</v>
      </c>
      <c r="K356" s="119"/>
    </row>
    <row r="357" spans="1:11" hidden="1">
      <c r="A357" s="106" t="s">
        <v>364</v>
      </c>
      <c r="B357" s="21" t="s">
        <v>609</v>
      </c>
      <c r="C357" s="22">
        <v>21269</v>
      </c>
      <c r="D357" s="22">
        <v>7322</v>
      </c>
      <c r="E357" s="23">
        <v>77645</v>
      </c>
      <c r="F357" s="85">
        <v>75.2</v>
      </c>
      <c r="G357" s="85">
        <v>56.800000000000004</v>
      </c>
      <c r="H357" s="107">
        <v>29.5</v>
      </c>
      <c r="K357" s="119"/>
    </row>
    <row r="358" spans="1:11" hidden="1">
      <c r="A358" s="106" t="s">
        <v>356</v>
      </c>
      <c r="B358" s="21" t="s">
        <v>609</v>
      </c>
      <c r="C358" s="22">
        <v>3696</v>
      </c>
      <c r="D358" s="22">
        <v>1276</v>
      </c>
      <c r="E358" s="23">
        <v>126927</v>
      </c>
      <c r="F358" s="85">
        <v>76.400000000000006</v>
      </c>
      <c r="G358" s="85">
        <v>57.100000000000009</v>
      </c>
      <c r="H358" s="107">
        <v>21.800000000000004</v>
      </c>
      <c r="K358" s="119"/>
    </row>
    <row r="359" spans="1:11" hidden="1">
      <c r="A359" s="106" t="s">
        <v>362</v>
      </c>
      <c r="B359" s="21" t="s">
        <v>609</v>
      </c>
      <c r="C359" s="22">
        <v>687</v>
      </c>
      <c r="D359" s="22">
        <v>255</v>
      </c>
      <c r="E359" s="23">
        <v>67852</v>
      </c>
      <c r="F359" s="85">
        <v>78.5</v>
      </c>
      <c r="G359" s="85">
        <v>60.6</v>
      </c>
      <c r="H359" s="107">
        <v>23.2</v>
      </c>
      <c r="K359" s="119"/>
    </row>
    <row r="360" spans="1:11" hidden="1">
      <c r="A360" s="106" t="s">
        <v>353</v>
      </c>
      <c r="B360" s="21" t="s">
        <v>634</v>
      </c>
      <c r="C360" s="22">
        <v>734</v>
      </c>
      <c r="D360" s="22">
        <v>273</v>
      </c>
      <c r="E360" s="23">
        <v>26321</v>
      </c>
      <c r="F360" s="85">
        <v>69</v>
      </c>
      <c r="G360" s="85">
        <v>48.6</v>
      </c>
      <c r="H360" s="107">
        <v>26</v>
      </c>
      <c r="K360" s="119"/>
    </row>
    <row r="361" spans="1:11" hidden="1">
      <c r="A361" s="106" t="s">
        <v>359</v>
      </c>
      <c r="B361" s="21" t="s">
        <v>609</v>
      </c>
      <c r="C361" s="22">
        <v>3</v>
      </c>
      <c r="D361" s="22">
        <v>1</v>
      </c>
      <c r="E361" s="23">
        <v>229610</v>
      </c>
      <c r="F361" s="85">
        <v>82.3</v>
      </c>
      <c r="G361" s="85">
        <v>62.9</v>
      </c>
      <c r="H361" s="107">
        <v>38</v>
      </c>
      <c r="K361" s="119"/>
    </row>
    <row r="362" spans="1:11" hidden="1">
      <c r="A362" s="106" t="s">
        <v>355</v>
      </c>
      <c r="B362" s="21" t="s">
        <v>609</v>
      </c>
      <c r="C362" s="22">
        <v>22</v>
      </c>
      <c r="D362" s="22">
        <v>9</v>
      </c>
      <c r="E362" s="23">
        <v>30785</v>
      </c>
      <c r="F362" s="85">
        <v>69.3</v>
      </c>
      <c r="G362" s="85">
        <v>52.9</v>
      </c>
      <c r="H362" s="107">
        <v>15</v>
      </c>
      <c r="K362" s="119"/>
    </row>
    <row r="363" spans="1:11" hidden="1">
      <c r="A363" s="106" t="s">
        <v>354</v>
      </c>
      <c r="B363" s="21" t="s">
        <v>490</v>
      </c>
      <c r="C363" s="22">
        <v>218</v>
      </c>
      <c r="D363" s="22">
        <v>120</v>
      </c>
      <c r="E363" s="23">
        <v>117694</v>
      </c>
      <c r="F363" s="85">
        <v>78</v>
      </c>
      <c r="G363" s="85">
        <v>59.7</v>
      </c>
      <c r="H363" s="107">
        <v>26.299999999999997</v>
      </c>
      <c r="K363" s="119"/>
    </row>
    <row r="364" spans="1:11" hidden="1">
      <c r="A364" s="106" t="s">
        <v>352</v>
      </c>
      <c r="B364" s="21" t="s">
        <v>485</v>
      </c>
      <c r="C364" s="22">
        <v>849</v>
      </c>
      <c r="D364" s="22">
        <v>460</v>
      </c>
      <c r="E364" s="23">
        <v>64190</v>
      </c>
      <c r="F364" s="85">
        <v>73.3</v>
      </c>
      <c r="G364" s="85">
        <v>56.3</v>
      </c>
      <c r="H364" s="107">
        <v>25.299999999999997</v>
      </c>
      <c r="K364" s="119"/>
    </row>
    <row r="365" spans="1:11" hidden="1">
      <c r="A365" s="106" t="s">
        <v>351</v>
      </c>
      <c r="B365" s="21" t="s">
        <v>609</v>
      </c>
      <c r="C365" s="22">
        <v>350</v>
      </c>
      <c r="D365" s="22">
        <v>168</v>
      </c>
      <c r="E365" s="23">
        <v>213766</v>
      </c>
      <c r="F365" s="85">
        <v>83.7</v>
      </c>
      <c r="G365" s="85">
        <v>63.900000000000006</v>
      </c>
      <c r="H365" s="107">
        <v>28.6</v>
      </c>
      <c r="K365" s="119"/>
    </row>
    <row r="366" spans="1:11" hidden="1">
      <c r="A366" s="106" t="s">
        <v>358</v>
      </c>
      <c r="B366" s="21" t="s">
        <v>620</v>
      </c>
      <c r="C366" s="22">
        <v>1165</v>
      </c>
      <c r="D366" s="22">
        <v>485</v>
      </c>
      <c r="E366" s="23">
        <v>178739</v>
      </c>
      <c r="F366" s="85">
        <v>80.2</v>
      </c>
      <c r="G366" s="85">
        <v>61.9</v>
      </c>
      <c r="H366" s="107">
        <v>27.6</v>
      </c>
      <c r="K366" s="119"/>
    </row>
    <row r="367" spans="1:11" hidden="1">
      <c r="A367" s="106" t="s">
        <v>94</v>
      </c>
      <c r="B367" s="21" t="s">
        <v>609</v>
      </c>
      <c r="C367" s="22">
        <v>9</v>
      </c>
      <c r="D367" s="22">
        <v>3</v>
      </c>
      <c r="E367" s="23">
        <v>12332</v>
      </c>
      <c r="F367" s="85">
        <v>68.3</v>
      </c>
      <c r="G367" s="85">
        <v>50.5</v>
      </c>
      <c r="H367" s="107">
        <v>24.699999999999996</v>
      </c>
      <c r="K367" s="119"/>
    </row>
    <row r="368" spans="1:11" hidden="1">
      <c r="A368" s="106" t="s">
        <v>91</v>
      </c>
      <c r="B368" s="21" t="s">
        <v>614</v>
      </c>
      <c r="C368" s="22">
        <v>631</v>
      </c>
      <c r="D368" s="22">
        <v>212</v>
      </c>
      <c r="E368" s="23">
        <v>142246</v>
      </c>
      <c r="F368" s="85">
        <v>79.5</v>
      </c>
      <c r="G368" s="85">
        <v>60.4</v>
      </c>
      <c r="H368" s="107">
        <v>28.200000000000003</v>
      </c>
      <c r="K368" s="119"/>
    </row>
    <row r="369" spans="1:11" hidden="1">
      <c r="A369" s="106" t="s">
        <v>95</v>
      </c>
      <c r="B369" s="21" t="s">
        <v>479</v>
      </c>
      <c r="C369" s="22">
        <v>8604</v>
      </c>
      <c r="D369" s="22">
        <v>3216</v>
      </c>
      <c r="E369" s="23">
        <v>40111</v>
      </c>
      <c r="F369" s="85">
        <v>80.400000000000006</v>
      </c>
      <c r="G369" s="85">
        <v>62.2</v>
      </c>
      <c r="H369" s="107">
        <v>33.400000000000006</v>
      </c>
      <c r="K369" s="119"/>
    </row>
    <row r="370" spans="1:11" hidden="1">
      <c r="A370" s="106" t="s">
        <v>97</v>
      </c>
      <c r="B370" s="21" t="s">
        <v>477</v>
      </c>
      <c r="C370" s="22">
        <v>304</v>
      </c>
      <c r="D370" s="22">
        <v>124</v>
      </c>
      <c r="E370" s="23">
        <v>30221</v>
      </c>
      <c r="F370" s="85">
        <v>69.7</v>
      </c>
      <c r="G370" s="85">
        <v>53.400000000000006</v>
      </c>
      <c r="H370" s="107">
        <v>25.200000000000003</v>
      </c>
      <c r="K370" s="119"/>
    </row>
    <row r="371" spans="1:11" hidden="1">
      <c r="A371" s="106" t="s">
        <v>98</v>
      </c>
      <c r="B371" s="21" t="s">
        <v>618</v>
      </c>
      <c r="C371" s="22">
        <v>466</v>
      </c>
      <c r="D371" s="22">
        <v>166</v>
      </c>
      <c r="E371" s="23">
        <v>76124</v>
      </c>
      <c r="F371" s="85">
        <v>78.400000000000006</v>
      </c>
      <c r="G371" s="85">
        <v>60.100000000000009</v>
      </c>
      <c r="H371" s="107">
        <v>29.300000000000004</v>
      </c>
      <c r="K371" s="119"/>
    </row>
    <row r="372" spans="1:11" hidden="1">
      <c r="A372" s="106" t="s">
        <v>90</v>
      </c>
      <c r="B372" s="21" t="s">
        <v>609</v>
      </c>
      <c r="C372" s="22">
        <v>771</v>
      </c>
      <c r="D372" s="22">
        <v>431</v>
      </c>
      <c r="E372" s="23">
        <v>114635</v>
      </c>
      <c r="F372" s="85">
        <v>77.3</v>
      </c>
      <c r="G372" s="85">
        <v>58.9</v>
      </c>
      <c r="H372" s="107">
        <v>35</v>
      </c>
      <c r="K372" s="119"/>
    </row>
    <row r="373" spans="1:11" hidden="1">
      <c r="A373" s="106" t="s">
        <v>96</v>
      </c>
      <c r="B373" s="21" t="s">
        <v>609</v>
      </c>
      <c r="C373" s="22">
        <v>7711</v>
      </c>
      <c r="D373" s="22">
        <v>2824</v>
      </c>
      <c r="E373" s="23">
        <v>178646</v>
      </c>
      <c r="F373" s="85">
        <v>83.5</v>
      </c>
      <c r="G373" s="85">
        <v>65.7</v>
      </c>
      <c r="H373" s="107">
        <v>37</v>
      </c>
      <c r="K373" s="119"/>
    </row>
    <row r="374" spans="1:11" hidden="1">
      <c r="A374" s="106" t="s">
        <v>87</v>
      </c>
      <c r="B374" s="21" t="s">
        <v>613</v>
      </c>
      <c r="C374" s="22">
        <v>789</v>
      </c>
      <c r="D374" s="22">
        <v>511</v>
      </c>
      <c r="E374" s="23">
        <v>56967</v>
      </c>
      <c r="F374" s="85">
        <v>76.5</v>
      </c>
      <c r="G374" s="85">
        <v>60.2</v>
      </c>
      <c r="H374" s="107">
        <v>33.6</v>
      </c>
      <c r="K374" s="119"/>
    </row>
    <row r="375" spans="1:11" hidden="1">
      <c r="A375" s="106" t="s">
        <v>93</v>
      </c>
      <c r="B375" s="21" t="s">
        <v>468</v>
      </c>
      <c r="C375" s="22">
        <v>486</v>
      </c>
      <c r="D375" s="22">
        <v>264</v>
      </c>
      <c r="E375" s="23">
        <v>18806</v>
      </c>
      <c r="F375" s="85">
        <v>72.099999999999994</v>
      </c>
      <c r="G375" s="85">
        <v>52.099999999999994</v>
      </c>
      <c r="H375" s="107">
        <v>26.7</v>
      </c>
      <c r="K375" s="119"/>
    </row>
    <row r="376" spans="1:11" hidden="1">
      <c r="A376" s="106" t="s">
        <v>89</v>
      </c>
      <c r="B376" s="21" t="s">
        <v>609</v>
      </c>
      <c r="C376" s="22">
        <v>3</v>
      </c>
      <c r="D376" s="22">
        <v>1</v>
      </c>
      <c r="E376" s="23">
        <v>13674</v>
      </c>
      <c r="F376" s="85">
        <v>69.900000000000006</v>
      </c>
      <c r="G376" s="85">
        <v>52.500000000000007</v>
      </c>
      <c r="H376" s="107">
        <v>25.400000000000006</v>
      </c>
      <c r="K376" s="119"/>
    </row>
    <row r="377" spans="1:11" hidden="1">
      <c r="A377" s="106" t="s">
        <v>88</v>
      </c>
      <c r="B377" s="21" t="s">
        <v>609</v>
      </c>
      <c r="C377" s="22">
        <v>127</v>
      </c>
      <c r="D377" s="22">
        <v>83</v>
      </c>
      <c r="E377" s="23">
        <v>76634</v>
      </c>
      <c r="F377" s="85">
        <v>77.400000000000006</v>
      </c>
      <c r="G377" s="85">
        <v>57.400000000000006</v>
      </c>
      <c r="H377" s="107">
        <v>21.600000000000009</v>
      </c>
      <c r="K377" s="119"/>
    </row>
    <row r="378" spans="1:11" hidden="1">
      <c r="A378" s="106" t="s">
        <v>86</v>
      </c>
      <c r="B378" s="21" t="s">
        <v>618</v>
      </c>
      <c r="C378" s="22">
        <v>37334</v>
      </c>
      <c r="D378" s="22">
        <v>12886</v>
      </c>
      <c r="E378" s="23">
        <v>27469</v>
      </c>
      <c r="F378" s="85">
        <v>75.2</v>
      </c>
      <c r="G378" s="85">
        <v>59.2</v>
      </c>
      <c r="H378" s="107">
        <v>31.200000000000003</v>
      </c>
      <c r="K378" s="119"/>
    </row>
    <row r="379" spans="1:11" hidden="1">
      <c r="A379" s="106" t="s">
        <v>85</v>
      </c>
      <c r="B379" s="21" t="s">
        <v>629</v>
      </c>
      <c r="C379" s="22">
        <v>843</v>
      </c>
      <c r="D379" s="22">
        <v>479</v>
      </c>
      <c r="E379" s="23">
        <v>19740</v>
      </c>
      <c r="F379" s="85">
        <v>69.7</v>
      </c>
      <c r="G379" s="85">
        <v>53.6</v>
      </c>
      <c r="H379" s="107">
        <v>20.700000000000003</v>
      </c>
      <c r="K379" s="119"/>
    </row>
    <row r="380" spans="1:11" hidden="1">
      <c r="A380" s="106" t="s">
        <v>92</v>
      </c>
      <c r="B380" s="21" t="s">
        <v>609</v>
      </c>
      <c r="C380" s="22">
        <v>6723</v>
      </c>
      <c r="D380" s="22">
        <v>3361</v>
      </c>
      <c r="E380" s="23">
        <v>22626</v>
      </c>
      <c r="F380" s="85">
        <v>68</v>
      </c>
      <c r="G380" s="85">
        <v>47.6</v>
      </c>
      <c r="H380" s="107">
        <v>21.5</v>
      </c>
      <c r="K380" s="119"/>
    </row>
    <row r="381" spans="1:11" hidden="1">
      <c r="A381" s="106" t="s">
        <v>150</v>
      </c>
      <c r="B381" s="21" t="s">
        <v>627</v>
      </c>
      <c r="C381" s="22">
        <v>193</v>
      </c>
      <c r="D381" s="22">
        <v>97</v>
      </c>
      <c r="E381" s="23">
        <v>50149</v>
      </c>
      <c r="F381" s="85">
        <v>74.400000000000006</v>
      </c>
      <c r="G381" s="85">
        <v>56.4</v>
      </c>
      <c r="H381" s="107">
        <v>28.600000000000009</v>
      </c>
      <c r="K381" s="119"/>
    </row>
    <row r="382" spans="1:11" hidden="1">
      <c r="A382" s="106" t="s">
        <v>147</v>
      </c>
      <c r="B382" s="21" t="s">
        <v>620</v>
      </c>
      <c r="C382" s="22">
        <v>63009</v>
      </c>
      <c r="D382" s="22">
        <v>24478</v>
      </c>
      <c r="E382" s="23">
        <v>47235</v>
      </c>
      <c r="F382" s="85">
        <v>69.3</v>
      </c>
      <c r="G382" s="85">
        <v>52.3</v>
      </c>
      <c r="H382" s="107">
        <v>14.5</v>
      </c>
      <c r="K382" s="119"/>
    </row>
    <row r="383" spans="1:11" hidden="1">
      <c r="A383" s="106" t="s">
        <v>151</v>
      </c>
      <c r="B383" s="21" t="s">
        <v>609</v>
      </c>
      <c r="C383" s="22">
        <v>1288</v>
      </c>
      <c r="D383" s="22">
        <v>589</v>
      </c>
      <c r="E383" s="23">
        <v>89051</v>
      </c>
      <c r="F383" s="85">
        <v>80.3</v>
      </c>
      <c r="G383" s="85">
        <v>62.3</v>
      </c>
      <c r="H383" s="107">
        <v>27.599999999999994</v>
      </c>
      <c r="K383" s="119"/>
    </row>
    <row r="384" spans="1:11" hidden="1">
      <c r="A384" s="106" t="s">
        <v>153</v>
      </c>
      <c r="B384" s="21" t="s">
        <v>624</v>
      </c>
      <c r="C384" s="22">
        <v>6945</v>
      </c>
      <c r="D384" s="22">
        <v>2523</v>
      </c>
      <c r="E384" s="23">
        <v>153213</v>
      </c>
      <c r="F384" s="85">
        <v>77.8</v>
      </c>
      <c r="G384" s="85">
        <v>61.699999999999996</v>
      </c>
      <c r="H384" s="107">
        <v>24.8</v>
      </c>
      <c r="K384" s="119"/>
    </row>
    <row r="385" spans="1:11" hidden="1">
      <c r="A385" s="106" t="s">
        <v>154</v>
      </c>
      <c r="B385" s="21" t="s">
        <v>616</v>
      </c>
      <c r="C385" s="22">
        <v>801</v>
      </c>
      <c r="D385" s="22">
        <v>292</v>
      </c>
      <c r="E385" s="23">
        <v>89230</v>
      </c>
      <c r="F385" s="85">
        <v>79.099999999999994</v>
      </c>
      <c r="G385" s="85">
        <v>60.5</v>
      </c>
      <c r="H385" s="107">
        <v>32.999999999999993</v>
      </c>
      <c r="K385" s="119"/>
    </row>
    <row r="386" spans="1:11" hidden="1">
      <c r="A386" s="106" t="s">
        <v>146</v>
      </c>
      <c r="B386" s="21" t="s">
        <v>609</v>
      </c>
      <c r="C386" s="22">
        <v>2111</v>
      </c>
      <c r="D386" s="22">
        <v>1225</v>
      </c>
      <c r="E386" s="23">
        <v>87397</v>
      </c>
      <c r="F386" s="85">
        <v>78.8</v>
      </c>
      <c r="G386" s="85">
        <v>59.4</v>
      </c>
      <c r="H386" s="107">
        <v>33.099999999999994</v>
      </c>
      <c r="K386" s="119"/>
    </row>
    <row r="387" spans="1:11" hidden="1">
      <c r="A387" s="106" t="s">
        <v>152</v>
      </c>
      <c r="B387" s="21" t="s">
        <v>616</v>
      </c>
      <c r="C387" s="22">
        <v>3166</v>
      </c>
      <c r="D387" s="22">
        <v>1441</v>
      </c>
      <c r="E387" s="23">
        <v>19105</v>
      </c>
      <c r="F387" s="85">
        <v>67.900000000000006</v>
      </c>
      <c r="G387" s="85">
        <v>51.300000000000004</v>
      </c>
      <c r="H387" s="107">
        <v>19.800000000000004</v>
      </c>
      <c r="K387" s="119"/>
    </row>
    <row r="388" spans="1:11" hidden="1">
      <c r="A388" s="106" t="s">
        <v>143</v>
      </c>
      <c r="B388" s="21" t="s">
        <v>476</v>
      </c>
      <c r="C388" s="22">
        <v>1614</v>
      </c>
      <c r="D388" s="22">
        <v>1060</v>
      </c>
      <c r="E388" s="23">
        <v>62211</v>
      </c>
      <c r="F388" s="85">
        <v>78.3</v>
      </c>
      <c r="G388" s="85">
        <v>62.3</v>
      </c>
      <c r="H388" s="107">
        <v>24.599999999999994</v>
      </c>
      <c r="K388" s="119"/>
    </row>
    <row r="389" spans="1:11" hidden="1">
      <c r="A389" s="106" t="s">
        <v>149</v>
      </c>
      <c r="B389" s="21" t="s">
        <v>479</v>
      </c>
      <c r="C389" s="22">
        <v>3</v>
      </c>
      <c r="D389" s="22">
        <v>1</v>
      </c>
      <c r="E389" s="23">
        <v>58638</v>
      </c>
      <c r="F389" s="85">
        <v>74.2</v>
      </c>
      <c r="G389" s="85">
        <v>57</v>
      </c>
      <c r="H389" s="107">
        <v>27.6</v>
      </c>
      <c r="K389" s="119"/>
    </row>
    <row r="390" spans="1:11" hidden="1">
      <c r="A390" s="106" t="s">
        <v>145</v>
      </c>
      <c r="B390" s="21" t="s">
        <v>609</v>
      </c>
      <c r="C390" s="22">
        <v>7</v>
      </c>
      <c r="D390" s="22">
        <v>3</v>
      </c>
      <c r="E390" s="23">
        <v>42326</v>
      </c>
      <c r="F390" s="85">
        <v>75.900000000000006</v>
      </c>
      <c r="G390" s="85">
        <v>57.500000000000007</v>
      </c>
      <c r="H390" s="107">
        <v>26.100000000000009</v>
      </c>
      <c r="K390" s="119"/>
    </row>
    <row r="391" spans="1:11" hidden="1">
      <c r="A391" s="106" t="s">
        <v>144</v>
      </c>
      <c r="B391" s="21" t="s">
        <v>493</v>
      </c>
      <c r="C391" s="22">
        <v>1176</v>
      </c>
      <c r="D391" s="22">
        <v>557</v>
      </c>
      <c r="E391" s="23">
        <v>191983</v>
      </c>
      <c r="F391" s="85">
        <v>82.4</v>
      </c>
      <c r="G391" s="85">
        <v>63.8</v>
      </c>
      <c r="H391" s="107">
        <v>26.500000000000007</v>
      </c>
      <c r="K391" s="119"/>
    </row>
    <row r="392" spans="1:11" hidden="1">
      <c r="A392" s="106" t="s">
        <v>142</v>
      </c>
      <c r="B392" s="21" t="s">
        <v>630</v>
      </c>
      <c r="C392" s="22">
        <v>663</v>
      </c>
      <c r="D392" s="22">
        <v>427</v>
      </c>
      <c r="E392" s="23">
        <v>105420</v>
      </c>
      <c r="F392" s="85">
        <v>77.099999999999994</v>
      </c>
      <c r="G392" s="85">
        <v>60.899999999999991</v>
      </c>
      <c r="H392" s="107">
        <v>29.299999999999997</v>
      </c>
      <c r="K392" s="119"/>
    </row>
    <row r="393" spans="1:11" hidden="1">
      <c r="A393" s="106" t="s">
        <v>141</v>
      </c>
      <c r="B393" s="21" t="s">
        <v>487</v>
      </c>
      <c r="C393" s="22">
        <v>21419</v>
      </c>
      <c r="D393" s="22">
        <v>10179</v>
      </c>
      <c r="E393" s="23">
        <v>101583</v>
      </c>
      <c r="F393" s="85">
        <v>70.400000000000006</v>
      </c>
      <c r="G393" s="85">
        <v>51.8</v>
      </c>
      <c r="H393" s="107">
        <v>15.600000000000009</v>
      </c>
      <c r="K393" s="119"/>
    </row>
    <row r="394" spans="1:11" hidden="1">
      <c r="A394" s="106" t="s">
        <v>148</v>
      </c>
      <c r="B394" s="21" t="s">
        <v>610</v>
      </c>
      <c r="C394" s="22">
        <v>607</v>
      </c>
      <c r="D394" s="22">
        <v>213</v>
      </c>
      <c r="E394" s="23">
        <v>100089</v>
      </c>
      <c r="F394" s="85">
        <v>76.7</v>
      </c>
      <c r="G394" s="85">
        <v>56.5</v>
      </c>
      <c r="H394" s="107">
        <v>30.700000000000003</v>
      </c>
      <c r="K394" s="119"/>
    </row>
    <row r="395" spans="1:11" hidden="1">
      <c r="A395" s="106" t="s">
        <v>444</v>
      </c>
      <c r="B395" s="21" t="s">
        <v>476</v>
      </c>
      <c r="C395" s="22">
        <v>4470</v>
      </c>
      <c r="D395" s="22">
        <v>1678</v>
      </c>
      <c r="E395" s="23">
        <v>147692</v>
      </c>
      <c r="F395" s="85">
        <v>80.5</v>
      </c>
      <c r="G395" s="85">
        <v>60.8</v>
      </c>
      <c r="H395" s="107">
        <v>37.5</v>
      </c>
      <c r="K395" s="119"/>
    </row>
    <row r="396" spans="1:11" hidden="1">
      <c r="A396" s="106" t="s">
        <v>441</v>
      </c>
      <c r="B396" s="21" t="s">
        <v>612</v>
      </c>
      <c r="C396" s="22">
        <v>91</v>
      </c>
      <c r="D396" s="22">
        <v>32</v>
      </c>
      <c r="E396" s="23">
        <v>217903</v>
      </c>
      <c r="F396" s="85">
        <v>84.8</v>
      </c>
      <c r="G396" s="85">
        <v>64.599999999999994</v>
      </c>
      <c r="H396" s="107">
        <v>41.1</v>
      </c>
      <c r="K396" s="119"/>
    </row>
    <row r="397" spans="1:11" hidden="1">
      <c r="A397" s="106" t="s">
        <v>445</v>
      </c>
      <c r="B397" s="21" t="s">
        <v>612</v>
      </c>
      <c r="C397" s="22">
        <v>14639</v>
      </c>
      <c r="D397" s="22">
        <v>9226</v>
      </c>
      <c r="E397" s="23">
        <v>24182</v>
      </c>
      <c r="F397" s="85">
        <v>79.400000000000006</v>
      </c>
      <c r="G397" s="85">
        <v>59.400000000000006</v>
      </c>
      <c r="H397" s="107">
        <v>34.200000000000003</v>
      </c>
      <c r="K397" s="119"/>
    </row>
    <row r="398" spans="1:11" hidden="1">
      <c r="A398" s="106" t="s">
        <v>447</v>
      </c>
      <c r="B398" s="21" t="s">
        <v>609</v>
      </c>
      <c r="C398" s="22">
        <v>94712</v>
      </c>
      <c r="D398" s="22">
        <v>45045</v>
      </c>
      <c r="E398" s="23">
        <v>24870</v>
      </c>
      <c r="F398" s="85">
        <v>60.9</v>
      </c>
      <c r="G398" s="85">
        <v>40.9</v>
      </c>
      <c r="H398" s="107">
        <v>7.1000000000000014</v>
      </c>
      <c r="K398" s="119"/>
    </row>
    <row r="399" spans="1:11" hidden="1">
      <c r="A399" s="106" t="s">
        <v>448</v>
      </c>
      <c r="B399" s="21" t="s">
        <v>609</v>
      </c>
      <c r="C399" s="22">
        <v>509</v>
      </c>
      <c r="D399" s="22">
        <v>243</v>
      </c>
      <c r="E399" s="23">
        <v>53739</v>
      </c>
      <c r="F399" s="85">
        <v>73.3</v>
      </c>
      <c r="G399" s="85">
        <v>53.8</v>
      </c>
      <c r="H399" s="107">
        <v>28.699999999999996</v>
      </c>
      <c r="K399" s="119"/>
    </row>
    <row r="400" spans="1:11" hidden="1">
      <c r="A400" s="106" t="s">
        <v>440</v>
      </c>
      <c r="B400" s="21" t="s">
        <v>618</v>
      </c>
      <c r="C400" s="22">
        <v>130623</v>
      </c>
      <c r="D400" s="22">
        <v>74433</v>
      </c>
      <c r="E400" s="23">
        <v>21981</v>
      </c>
      <c r="F400" s="85">
        <v>80.099999999999994</v>
      </c>
      <c r="G400" s="85">
        <v>59.599999999999994</v>
      </c>
      <c r="H400" s="107">
        <v>32.699999999999996</v>
      </c>
      <c r="K400" s="119"/>
    </row>
    <row r="401" spans="1:11" hidden="1">
      <c r="A401" s="106" t="s">
        <v>446</v>
      </c>
      <c r="B401" s="21" t="s">
        <v>635</v>
      </c>
      <c r="C401" s="22">
        <v>402</v>
      </c>
      <c r="D401" s="22">
        <v>199</v>
      </c>
      <c r="E401" s="23">
        <v>25192</v>
      </c>
      <c r="F401" s="85">
        <v>69.900000000000006</v>
      </c>
      <c r="G401" s="85">
        <v>52.2</v>
      </c>
      <c r="H401" s="107">
        <v>23.200000000000003</v>
      </c>
      <c r="K401" s="119"/>
    </row>
    <row r="402" spans="1:11" hidden="1">
      <c r="A402" s="106" t="s">
        <v>437</v>
      </c>
      <c r="B402" s="21" t="s">
        <v>627</v>
      </c>
      <c r="C402" s="22">
        <v>7166</v>
      </c>
      <c r="D402" s="22">
        <v>3689</v>
      </c>
      <c r="E402" s="23">
        <v>24113</v>
      </c>
      <c r="F402" s="85">
        <v>74.3</v>
      </c>
      <c r="G402" s="85">
        <v>57.2</v>
      </c>
      <c r="H402" s="107">
        <v>24.4</v>
      </c>
      <c r="K402" s="119"/>
    </row>
    <row r="403" spans="1:11" hidden="1">
      <c r="A403" s="106" t="s">
        <v>443</v>
      </c>
      <c r="B403" s="21" t="s">
        <v>631</v>
      </c>
      <c r="C403" s="22">
        <v>1008</v>
      </c>
      <c r="D403" s="22">
        <v>343</v>
      </c>
      <c r="E403" s="23">
        <v>51787</v>
      </c>
      <c r="F403" s="85">
        <v>74.8</v>
      </c>
      <c r="G403" s="85">
        <v>54.9</v>
      </c>
      <c r="H403" s="107">
        <v>25.6</v>
      </c>
      <c r="K403" s="119"/>
    </row>
    <row r="404" spans="1:11" hidden="1">
      <c r="A404" s="106" t="s">
        <v>439</v>
      </c>
      <c r="B404" s="21" t="s">
        <v>486</v>
      </c>
      <c r="C404" s="22">
        <v>32</v>
      </c>
      <c r="D404" s="22">
        <v>11</v>
      </c>
      <c r="E404" s="23">
        <v>88534</v>
      </c>
      <c r="F404" s="85">
        <v>77.400000000000006</v>
      </c>
      <c r="G404" s="85">
        <v>58.900000000000006</v>
      </c>
      <c r="H404" s="107">
        <v>29.1</v>
      </c>
      <c r="K404" s="119"/>
    </row>
    <row r="405" spans="1:11" hidden="1">
      <c r="A405" s="106" t="s">
        <v>438</v>
      </c>
      <c r="B405" s="21" t="s">
        <v>476</v>
      </c>
      <c r="C405" s="22">
        <v>887</v>
      </c>
      <c r="D405" s="22">
        <v>444</v>
      </c>
      <c r="E405" s="23">
        <v>86835</v>
      </c>
      <c r="F405" s="85">
        <v>76.900000000000006</v>
      </c>
      <c r="G405" s="85">
        <v>59.100000000000009</v>
      </c>
      <c r="H405" s="107">
        <v>32.800000000000004</v>
      </c>
    </row>
    <row r="406" spans="1:11" hidden="1">
      <c r="A406" s="106" t="s">
        <v>436</v>
      </c>
      <c r="B406" s="21" t="s">
        <v>493</v>
      </c>
      <c r="C406" s="22">
        <v>625</v>
      </c>
      <c r="D406" s="22">
        <v>209</v>
      </c>
      <c r="E406" s="23">
        <v>43687</v>
      </c>
      <c r="F406" s="85">
        <v>72.3</v>
      </c>
      <c r="G406" s="85">
        <v>53.5</v>
      </c>
      <c r="H406" s="107">
        <v>27.699999999999996</v>
      </c>
    </row>
    <row r="407" spans="1:11" hidden="1">
      <c r="A407" s="106" t="s">
        <v>435</v>
      </c>
      <c r="B407" s="21" t="s">
        <v>609</v>
      </c>
      <c r="C407" s="22">
        <v>1535</v>
      </c>
      <c r="D407" s="22">
        <v>756</v>
      </c>
      <c r="E407" s="23">
        <v>190657</v>
      </c>
      <c r="F407" s="85">
        <v>79.599999999999994</v>
      </c>
      <c r="G407" s="85">
        <v>58.999999999999993</v>
      </c>
      <c r="H407" s="107">
        <v>29.799999999999997</v>
      </c>
    </row>
    <row r="408" spans="1:11" hidden="1">
      <c r="A408" s="106" t="s">
        <v>442</v>
      </c>
      <c r="B408" s="21" t="s">
        <v>613</v>
      </c>
      <c r="C408" s="22">
        <v>1663</v>
      </c>
      <c r="D408" s="22">
        <v>747</v>
      </c>
      <c r="E408" s="23">
        <v>133468</v>
      </c>
      <c r="F408" s="85">
        <v>77.3</v>
      </c>
      <c r="G408" s="85">
        <v>60.3</v>
      </c>
      <c r="H408" s="107">
        <v>29.4</v>
      </c>
    </row>
    <row r="409" spans="1:11" hidden="1">
      <c r="A409" s="106" t="s">
        <v>122</v>
      </c>
      <c r="B409" s="21" t="s">
        <v>635</v>
      </c>
      <c r="C409" s="22">
        <v>540</v>
      </c>
      <c r="D409" s="22">
        <v>314</v>
      </c>
      <c r="E409" s="23">
        <v>22349</v>
      </c>
      <c r="F409" s="85">
        <v>68.400000000000006</v>
      </c>
      <c r="G409" s="85">
        <v>51.7</v>
      </c>
      <c r="H409" s="107">
        <v>16.300000000000004</v>
      </c>
    </row>
    <row r="410" spans="1:11" hidden="1">
      <c r="A410" s="106" t="s">
        <v>119</v>
      </c>
      <c r="B410" s="21" t="s">
        <v>479</v>
      </c>
      <c r="C410" s="22">
        <v>126537</v>
      </c>
      <c r="D410" s="22">
        <v>69389</v>
      </c>
      <c r="E410" s="23">
        <v>111328</v>
      </c>
      <c r="F410" s="85">
        <v>66.7</v>
      </c>
      <c r="G410" s="85">
        <v>49.1</v>
      </c>
      <c r="H410" s="107">
        <v>22.700000000000003</v>
      </c>
    </row>
    <row r="411" spans="1:11" hidden="1">
      <c r="A411" s="106" t="s">
        <v>123</v>
      </c>
      <c r="B411" s="21" t="s">
        <v>482</v>
      </c>
      <c r="C411" s="22">
        <v>301</v>
      </c>
      <c r="D411" s="22">
        <v>192</v>
      </c>
      <c r="E411" s="23">
        <v>59869</v>
      </c>
      <c r="F411" s="85">
        <v>77.7</v>
      </c>
      <c r="G411" s="85">
        <v>57.5</v>
      </c>
      <c r="H411" s="107">
        <v>31.200000000000003</v>
      </c>
    </row>
    <row r="412" spans="1:11" hidden="1">
      <c r="A412" s="106" t="s">
        <v>125</v>
      </c>
      <c r="B412" s="21" t="s">
        <v>634</v>
      </c>
      <c r="C412" s="22">
        <v>109304</v>
      </c>
      <c r="D412" s="22">
        <v>36887</v>
      </c>
      <c r="E412" s="23">
        <v>50764</v>
      </c>
      <c r="F412" s="85">
        <v>80.400000000000006</v>
      </c>
      <c r="G412" s="85">
        <v>60.400000000000006</v>
      </c>
      <c r="H412" s="107">
        <v>25.000000000000007</v>
      </c>
    </row>
    <row r="413" spans="1:11" hidden="1">
      <c r="A413" s="106" t="s">
        <v>126</v>
      </c>
      <c r="B413" s="21" t="s">
        <v>623</v>
      </c>
      <c r="C413" s="22">
        <v>594</v>
      </c>
      <c r="D413" s="22">
        <v>244</v>
      </c>
      <c r="E413" s="23">
        <v>30721</v>
      </c>
      <c r="F413" s="85">
        <v>74.3</v>
      </c>
      <c r="G413" s="85">
        <v>54.199999999999996</v>
      </c>
      <c r="H413" s="107">
        <v>22.4</v>
      </c>
    </row>
    <row r="414" spans="1:11" hidden="1">
      <c r="A414" s="106" t="s">
        <v>118</v>
      </c>
      <c r="B414" s="21" t="s">
        <v>611</v>
      </c>
      <c r="C414" s="22">
        <v>453</v>
      </c>
      <c r="D414" s="22">
        <v>193</v>
      </c>
      <c r="E414" s="23">
        <v>33485</v>
      </c>
      <c r="F414" s="85">
        <v>73.5</v>
      </c>
      <c r="G414" s="85">
        <v>56.7</v>
      </c>
      <c r="H414" s="107">
        <v>24.7</v>
      </c>
    </row>
    <row r="415" spans="1:11" hidden="1">
      <c r="A415" s="106" t="s">
        <v>124</v>
      </c>
      <c r="B415" s="21" t="s">
        <v>609</v>
      </c>
      <c r="C415" s="22">
        <v>644</v>
      </c>
      <c r="D415" s="22">
        <v>308</v>
      </c>
      <c r="E415" s="23">
        <v>52175</v>
      </c>
      <c r="F415" s="85">
        <v>76.099999999999994</v>
      </c>
      <c r="G415" s="85">
        <v>55.199999999999996</v>
      </c>
      <c r="H415" s="107">
        <v>32.299999999999997</v>
      </c>
    </row>
    <row r="416" spans="1:11" hidden="1">
      <c r="A416" s="106" t="s">
        <v>115</v>
      </c>
      <c r="B416" s="21" t="s">
        <v>481</v>
      </c>
      <c r="C416" s="22">
        <v>2347</v>
      </c>
      <c r="D416" s="22">
        <v>983</v>
      </c>
      <c r="E416" s="23">
        <v>108333</v>
      </c>
      <c r="F416" s="85">
        <v>79.2</v>
      </c>
      <c r="G416" s="85">
        <v>62.6</v>
      </c>
      <c r="H416" s="107">
        <v>34.799999999999997</v>
      </c>
    </row>
    <row r="417" spans="1:8" hidden="1">
      <c r="A417" s="106" t="s">
        <v>121</v>
      </c>
      <c r="B417" s="21" t="s">
        <v>609</v>
      </c>
      <c r="C417" s="22">
        <v>87</v>
      </c>
      <c r="D417" s="22">
        <v>40</v>
      </c>
      <c r="E417" s="23">
        <v>30129</v>
      </c>
      <c r="F417" s="85">
        <v>71.8</v>
      </c>
      <c r="G417" s="85">
        <v>54.5</v>
      </c>
      <c r="H417" s="107">
        <v>16.699999999999996</v>
      </c>
    </row>
    <row r="418" spans="1:8" hidden="1">
      <c r="A418" s="106" t="s">
        <v>117</v>
      </c>
      <c r="B418" s="21" t="s">
        <v>609</v>
      </c>
      <c r="C418" s="22">
        <v>25481</v>
      </c>
      <c r="D418" s="22">
        <v>15082</v>
      </c>
      <c r="E418" s="23">
        <v>54425</v>
      </c>
      <c r="F418" s="85">
        <v>84.2</v>
      </c>
      <c r="G418" s="85">
        <v>64.400000000000006</v>
      </c>
      <c r="H418" s="107">
        <v>28.6</v>
      </c>
    </row>
    <row r="419" spans="1:8" hidden="1">
      <c r="A419" s="106" t="s">
        <v>116</v>
      </c>
      <c r="B419" s="21" t="s">
        <v>609</v>
      </c>
      <c r="C419" s="22">
        <v>2812</v>
      </c>
      <c r="D419" s="22">
        <v>991</v>
      </c>
      <c r="E419" s="23">
        <v>20649</v>
      </c>
      <c r="F419" s="85">
        <v>70.099999999999994</v>
      </c>
      <c r="G419" s="85">
        <v>50.099999999999994</v>
      </c>
      <c r="H419" s="107">
        <v>27.499999999999993</v>
      </c>
    </row>
    <row r="420" spans="1:8" hidden="1">
      <c r="A420" s="106" t="s">
        <v>114</v>
      </c>
      <c r="B420" s="21" t="s">
        <v>609</v>
      </c>
      <c r="C420" s="22">
        <v>545</v>
      </c>
      <c r="D420" s="22">
        <v>193</v>
      </c>
      <c r="E420" s="23">
        <v>76540</v>
      </c>
      <c r="F420" s="85">
        <v>76.099999999999994</v>
      </c>
      <c r="G420" s="85">
        <v>57.3</v>
      </c>
      <c r="H420" s="107">
        <v>20.999999999999993</v>
      </c>
    </row>
    <row r="421" spans="1:8" hidden="1">
      <c r="A421" s="106" t="s">
        <v>113</v>
      </c>
      <c r="B421" s="21" t="s">
        <v>637</v>
      </c>
      <c r="C421" s="22">
        <v>5836</v>
      </c>
      <c r="D421" s="22">
        <v>3260</v>
      </c>
      <c r="E421" s="23">
        <v>44643</v>
      </c>
      <c r="F421" s="85">
        <v>74.7</v>
      </c>
      <c r="G421" s="85">
        <v>54.6</v>
      </c>
      <c r="H421" s="107">
        <v>22.6</v>
      </c>
    </row>
    <row r="422" spans="1:8" hidden="1">
      <c r="A422" s="111" t="s">
        <v>120</v>
      </c>
      <c r="B422" s="112" t="s">
        <v>609</v>
      </c>
      <c r="C422" s="113">
        <v>31516</v>
      </c>
      <c r="D422" s="113">
        <v>11562</v>
      </c>
      <c r="E422" s="114">
        <v>139075</v>
      </c>
      <c r="F422" s="115">
        <v>72.5</v>
      </c>
      <c r="G422" s="115">
        <v>52.8</v>
      </c>
      <c r="H422" s="116">
        <v>24.700000000000003</v>
      </c>
    </row>
    <row r="1000" spans="648:648">
      <c r="XX1000" s="105">
        <v>125713</v>
      </c>
    </row>
  </sheetData>
  <sortState xmlns:xlrd2="http://schemas.microsoft.com/office/spreadsheetml/2017/richdata2" ref="A3:F422">
    <sortCondition ref="A3:A422"/>
  </sortState>
  <conditionalFormatting sqref="E3:E422">
    <cfRule type="top10" dxfId="1" priority="1" rank="1"/>
  </conditionalFormatting>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03BB82-A6A3-4D31-B5BC-39EE80C132AC}">
  <sheetPr codeName="Arkusz3">
    <tabColor theme="5" tint="0.79998168889431442"/>
  </sheetPr>
  <dimension ref="B2:XX1000"/>
  <sheetViews>
    <sheetView showGridLines="0" topLeftCell="A10" zoomScale="70" zoomScaleNormal="70" workbookViewId="0">
      <selection activeCell="D42" sqref="D42:I47"/>
    </sheetView>
  </sheetViews>
  <sheetFormatPr defaultRowHeight="15.75"/>
  <cols>
    <col min="1" max="1" width="5.625" customWidth="1"/>
    <col min="2" max="52" width="4" customWidth="1"/>
    <col min="53" max="53" width="3.875" customWidth="1"/>
    <col min="54" max="55" width="11" customWidth="1"/>
    <col min="58" max="58" width="53.5" bestFit="1" customWidth="1"/>
    <col min="59" max="59" width="1.625" customWidth="1"/>
    <col min="60" max="60" width="11.875" bestFit="1" customWidth="1"/>
    <col min="69" max="69" width="14.75" customWidth="1"/>
    <col min="70" max="70" width="15.25" customWidth="1"/>
    <col min="71" max="71" width="10.375" customWidth="1"/>
    <col min="72" max="72" width="13.875" customWidth="1"/>
    <col min="73" max="73" width="14.125" customWidth="1"/>
    <col min="74" max="74" width="12.25" customWidth="1"/>
    <col min="75" max="75" width="14.5" customWidth="1"/>
    <col min="76" max="76" width="14.375" customWidth="1"/>
    <col min="78" max="79" width="11.75" bestFit="1" customWidth="1"/>
    <col min="80" max="80" width="7.625" bestFit="1" customWidth="1"/>
  </cols>
  <sheetData>
    <row r="2" spans="2:79" ht="44.25" customHeight="1">
      <c r="C2" s="78">
        <v>1</v>
      </c>
      <c r="D2" s="78">
        <v>2</v>
      </c>
      <c r="E2" s="78">
        <v>3</v>
      </c>
      <c r="F2" s="78">
        <v>4</v>
      </c>
      <c r="G2" s="78">
        <v>5</v>
      </c>
      <c r="H2" s="78">
        <v>6</v>
      </c>
      <c r="I2" s="78">
        <v>7</v>
      </c>
      <c r="J2" s="78">
        <v>8</v>
      </c>
      <c r="K2" s="78">
        <v>9</v>
      </c>
      <c r="L2" s="78">
        <v>10</v>
      </c>
      <c r="M2" s="78">
        <v>11</v>
      </c>
      <c r="N2" s="78">
        <v>12</v>
      </c>
      <c r="O2" s="78">
        <v>13</v>
      </c>
      <c r="P2" s="78">
        <v>14</v>
      </c>
      <c r="Q2" s="78">
        <v>15</v>
      </c>
      <c r="R2" s="78">
        <v>16</v>
      </c>
      <c r="S2" s="78">
        <v>17</v>
      </c>
      <c r="T2" s="78">
        <v>18</v>
      </c>
      <c r="U2" s="78">
        <v>19</v>
      </c>
      <c r="V2" s="78">
        <v>20</v>
      </c>
      <c r="W2" s="78">
        <v>21</v>
      </c>
      <c r="X2" s="78">
        <v>22</v>
      </c>
      <c r="Y2" s="78">
        <v>23</v>
      </c>
      <c r="Z2" s="78">
        <v>24</v>
      </c>
      <c r="AA2" s="78">
        <v>25</v>
      </c>
      <c r="AB2" s="78">
        <v>26</v>
      </c>
      <c r="AC2" s="78">
        <v>27</v>
      </c>
      <c r="AD2" s="78">
        <v>28</v>
      </c>
      <c r="AE2" s="78">
        <v>29</v>
      </c>
      <c r="AF2" s="78">
        <v>30</v>
      </c>
      <c r="AG2" s="78">
        <v>31</v>
      </c>
      <c r="AH2" s="78">
        <v>32</v>
      </c>
      <c r="AI2" s="78">
        <v>33</v>
      </c>
      <c r="AJ2" s="78">
        <v>34</v>
      </c>
      <c r="AK2" s="78">
        <v>35</v>
      </c>
      <c r="AL2" s="78">
        <v>36</v>
      </c>
      <c r="AM2" s="78">
        <v>37</v>
      </c>
      <c r="AN2" s="78">
        <v>38</v>
      </c>
      <c r="AO2" s="78">
        <v>39</v>
      </c>
      <c r="AP2" s="78">
        <v>40</v>
      </c>
      <c r="AQ2" s="78">
        <v>41</v>
      </c>
      <c r="AR2" s="78">
        <v>42</v>
      </c>
      <c r="AS2" s="78">
        <v>43</v>
      </c>
      <c r="AT2" s="78">
        <v>44</v>
      </c>
      <c r="AU2" s="78">
        <v>45</v>
      </c>
      <c r="AV2" s="78">
        <v>46</v>
      </c>
      <c r="AW2" s="78">
        <v>47</v>
      </c>
      <c r="AX2" s="78">
        <v>48</v>
      </c>
      <c r="AY2" s="78">
        <v>49</v>
      </c>
      <c r="AZ2" s="78">
        <v>50</v>
      </c>
      <c r="BB2" s="84" t="s">
        <v>651</v>
      </c>
      <c r="BC2" s="83"/>
      <c r="BQ2" s="117" t="s">
        <v>42</v>
      </c>
      <c r="BR2" s="117" t="s">
        <v>37</v>
      </c>
      <c r="BS2" s="117" t="s">
        <v>38</v>
      </c>
      <c r="BT2" s="117" t="s">
        <v>39</v>
      </c>
      <c r="BU2" s="117" t="s">
        <v>40</v>
      </c>
      <c r="BV2" s="117" t="s">
        <v>587</v>
      </c>
      <c r="BW2" s="117" t="s">
        <v>588</v>
      </c>
      <c r="BX2" s="117" t="s">
        <v>589</v>
      </c>
      <c r="BZ2" s="118" t="s">
        <v>42</v>
      </c>
    </row>
    <row r="3" spans="2:79" ht="24" customHeight="1">
      <c r="B3" s="78">
        <v>1</v>
      </c>
      <c r="C3" s="7" t="s">
        <v>499</v>
      </c>
      <c r="D3" s="8" t="s">
        <v>499</v>
      </c>
      <c r="E3" s="8" t="s">
        <v>499</v>
      </c>
      <c r="F3" s="8" t="s">
        <v>499</v>
      </c>
      <c r="G3" s="8" t="s">
        <v>499</v>
      </c>
      <c r="H3" s="8" t="s">
        <v>499</v>
      </c>
      <c r="I3" s="8" t="s">
        <v>499</v>
      </c>
      <c r="J3" s="8" t="s">
        <v>499</v>
      </c>
      <c r="K3" s="8" t="s">
        <v>499</v>
      </c>
      <c r="L3" s="8" t="s">
        <v>499</v>
      </c>
      <c r="M3" s="8" t="s">
        <v>499</v>
      </c>
      <c r="N3" s="8" t="s">
        <v>499</v>
      </c>
      <c r="O3" s="8" t="s">
        <v>499</v>
      </c>
      <c r="P3" s="8" t="s">
        <v>499</v>
      </c>
      <c r="Q3" s="8" t="s">
        <v>499</v>
      </c>
      <c r="R3" s="8" t="s">
        <v>499</v>
      </c>
      <c r="S3" s="8" t="s">
        <v>499</v>
      </c>
      <c r="T3" s="82" t="s">
        <v>45</v>
      </c>
      <c r="U3" s="8" t="s">
        <v>499</v>
      </c>
      <c r="V3" s="8" t="s">
        <v>499</v>
      </c>
      <c r="W3" s="8" t="s">
        <v>499</v>
      </c>
      <c r="X3" s="8" t="s">
        <v>499</v>
      </c>
      <c r="Y3" s="8" t="s">
        <v>499</v>
      </c>
      <c r="Z3" s="8" t="s">
        <v>499</v>
      </c>
      <c r="AA3" s="8" t="s">
        <v>499</v>
      </c>
      <c r="AB3" s="8" t="s">
        <v>499</v>
      </c>
      <c r="AC3" s="8" t="s">
        <v>499</v>
      </c>
      <c r="AD3" s="15" t="s">
        <v>499</v>
      </c>
      <c r="AE3" s="15" t="s">
        <v>499</v>
      </c>
      <c r="AF3" s="8" t="s">
        <v>499</v>
      </c>
      <c r="AG3" s="8" t="s">
        <v>499</v>
      </c>
      <c r="AH3" s="8" t="s">
        <v>499</v>
      </c>
      <c r="AI3" s="8" t="s">
        <v>499</v>
      </c>
      <c r="AJ3" s="8" t="s">
        <v>499</v>
      </c>
      <c r="AK3" s="8" t="s">
        <v>499</v>
      </c>
      <c r="AL3" s="82" t="s">
        <v>188</v>
      </c>
      <c r="AM3" s="8" t="s">
        <v>499</v>
      </c>
      <c r="AN3" s="8" t="s">
        <v>499</v>
      </c>
      <c r="AO3" s="8" t="s">
        <v>499</v>
      </c>
      <c r="AP3" s="8" t="s">
        <v>499</v>
      </c>
      <c r="AQ3" s="8" t="s">
        <v>499</v>
      </c>
      <c r="AR3" s="8" t="s">
        <v>499</v>
      </c>
      <c r="AS3" s="8" t="s">
        <v>499</v>
      </c>
      <c r="AT3" s="8" t="s">
        <v>499</v>
      </c>
      <c r="AU3" s="8" t="s">
        <v>499</v>
      </c>
      <c r="AV3" s="8" t="s">
        <v>499</v>
      </c>
      <c r="AW3" s="8" t="s">
        <v>499</v>
      </c>
      <c r="AX3" s="8" t="s">
        <v>499</v>
      </c>
      <c r="AY3" s="8" t="s">
        <v>499</v>
      </c>
      <c r="AZ3" s="9" t="s">
        <v>499</v>
      </c>
      <c r="BB3" s="18"/>
      <c r="BC3" s="19"/>
      <c r="BF3" t="str" cm="1">
        <f t="array" ref="BF3:BF52">_xlfn.BYROW(C3:AZ52,_xlfn.LAMBDA(_xlpm.row,_xlfn.TEXTJOIN(":",TRUE,_xlpm.row)))</f>
        <v>Northland:Plainsbury</v>
      </c>
      <c r="BH3" cm="1">
        <f t="array" ref="BH3:BI3">_xlfn.XLOOKUP(_xlfn.TEXTSPLIT(BF3,":"),$BQ$3:$BQ$135,$BS$3:$BS$135,0)</f>
        <v>57303</v>
      </c>
      <c r="BI3">
        <v>14209</v>
      </c>
      <c r="BN3">
        <f>SUM(BH3:BM3)</f>
        <v>71512</v>
      </c>
      <c r="BQ3" t="s">
        <v>332</v>
      </c>
      <c r="BR3" t="s">
        <v>609</v>
      </c>
      <c r="BS3">
        <v>50</v>
      </c>
      <c r="BT3">
        <v>30</v>
      </c>
      <c r="BU3">
        <v>17623</v>
      </c>
      <c r="BV3">
        <v>67.8</v>
      </c>
      <c r="BW3">
        <v>47.6</v>
      </c>
      <c r="BX3">
        <v>14.099999999999994</v>
      </c>
      <c r="BZ3" t="str">
        <f>AV32</f>
        <v>Middlewood</v>
      </c>
      <c r="CA3" cm="1">
        <f t="array" ref="CA3:CA9">_xlfn.XLOOKUP(BZ3:BZ9,BQ3:BQ135,BU3:BU135*BT3:BT135/BS3:BS135)</f>
        <v>37305.835748792269</v>
      </c>
    </row>
    <row r="4" spans="2:79" ht="24" customHeight="1">
      <c r="B4" s="78">
        <v>2</v>
      </c>
      <c r="C4" s="10" t="s">
        <v>499</v>
      </c>
      <c r="D4" s="6" t="s">
        <v>499</v>
      </c>
      <c r="E4" s="79" t="s">
        <v>458</v>
      </c>
      <c r="F4" s="6" t="s">
        <v>499</v>
      </c>
      <c r="G4" s="6" t="s">
        <v>499</v>
      </c>
      <c r="H4" s="6" t="s">
        <v>499</v>
      </c>
      <c r="I4" s="6" t="s">
        <v>499</v>
      </c>
      <c r="J4" s="6" t="s">
        <v>499</v>
      </c>
      <c r="K4" s="6" t="s">
        <v>499</v>
      </c>
      <c r="L4" s="6" t="s">
        <v>499</v>
      </c>
      <c r="M4" s="6" t="s">
        <v>499</v>
      </c>
      <c r="N4" s="6" t="s">
        <v>499</v>
      </c>
      <c r="O4" s="6" t="s">
        <v>499</v>
      </c>
      <c r="P4" s="6" t="s">
        <v>499</v>
      </c>
      <c r="Q4" s="6" t="s">
        <v>499</v>
      </c>
      <c r="R4" s="6" t="s">
        <v>499</v>
      </c>
      <c r="S4" s="6" t="s">
        <v>499</v>
      </c>
      <c r="T4" s="6" t="s">
        <v>499</v>
      </c>
      <c r="U4" s="6" t="s">
        <v>499</v>
      </c>
      <c r="V4" s="6" t="s">
        <v>499</v>
      </c>
      <c r="W4" s="6" t="s">
        <v>499</v>
      </c>
      <c r="X4" s="6" t="s">
        <v>499</v>
      </c>
      <c r="Y4" s="6" t="s">
        <v>499</v>
      </c>
      <c r="Z4" s="6" t="s">
        <v>499</v>
      </c>
      <c r="AA4" s="6" t="s">
        <v>499</v>
      </c>
      <c r="AB4" s="6" t="s">
        <v>499</v>
      </c>
      <c r="AC4" s="6" t="s">
        <v>499</v>
      </c>
      <c r="AD4" s="16" t="s">
        <v>499</v>
      </c>
      <c r="AE4" s="16" t="s">
        <v>499</v>
      </c>
      <c r="AF4" s="6" t="s">
        <v>499</v>
      </c>
      <c r="AG4" s="6" t="s">
        <v>499</v>
      </c>
      <c r="AH4" s="6" t="s">
        <v>499</v>
      </c>
      <c r="AI4" s="6" t="s">
        <v>499</v>
      </c>
      <c r="AJ4" s="6" t="s">
        <v>499</v>
      </c>
      <c r="AK4" s="6" t="s">
        <v>499</v>
      </c>
      <c r="AL4" s="6" t="s">
        <v>499</v>
      </c>
      <c r="AM4" s="6" t="s">
        <v>499</v>
      </c>
      <c r="AN4" s="6" t="s">
        <v>499</v>
      </c>
      <c r="AO4" s="6" t="s">
        <v>499</v>
      </c>
      <c r="AP4" s="6" t="s">
        <v>499</v>
      </c>
      <c r="AQ4" s="6" t="s">
        <v>499</v>
      </c>
      <c r="AR4" s="6" t="s">
        <v>499</v>
      </c>
      <c r="AS4" s="6" t="s">
        <v>499</v>
      </c>
      <c r="AT4" s="6" t="s">
        <v>499</v>
      </c>
      <c r="AU4" s="6" t="s">
        <v>499</v>
      </c>
      <c r="AV4" s="6" t="s">
        <v>499</v>
      </c>
      <c r="AW4" s="6" t="s">
        <v>499</v>
      </c>
      <c r="AX4" s="6" t="s">
        <v>499</v>
      </c>
      <c r="AY4" s="6" t="s">
        <v>499</v>
      </c>
      <c r="AZ4" s="11" t="s">
        <v>499</v>
      </c>
      <c r="BB4" s="29" t="s">
        <v>580</v>
      </c>
      <c r="BC4" s="30"/>
      <c r="BF4" t="str">
        <v>Centre Bend</v>
      </c>
      <c r="BH4" cm="1">
        <f t="array" ref="BH4">_xlfn.XLOOKUP(_xlfn.TEXTSPLIT(BF4,":"),$BQ$3:$BQ$135,$BS$3:$BS$135,0)</f>
        <v>140595</v>
      </c>
      <c r="BN4">
        <f t="shared" ref="BN4:BN53" si="0">SUM(BH4:BM4)</f>
        <v>140595</v>
      </c>
      <c r="BQ4" t="s">
        <v>328</v>
      </c>
      <c r="BR4" t="s">
        <v>609</v>
      </c>
      <c r="BS4">
        <v>40</v>
      </c>
      <c r="BT4">
        <v>24</v>
      </c>
      <c r="BU4">
        <v>250632</v>
      </c>
      <c r="BV4">
        <v>83.8</v>
      </c>
      <c r="BW4">
        <v>66.900000000000006</v>
      </c>
      <c r="BX4">
        <v>31.9</v>
      </c>
      <c r="BZ4" t="str">
        <f>AU35</f>
        <v>Townwood</v>
      </c>
      <c r="CA4">
        <v>11311.317269076306</v>
      </c>
    </row>
    <row r="5" spans="2:79" ht="24" customHeight="1">
      <c r="B5" s="78">
        <v>3</v>
      </c>
      <c r="C5" s="10" t="s">
        <v>499</v>
      </c>
      <c r="D5" s="6" t="s">
        <v>499</v>
      </c>
      <c r="E5" s="6" t="s">
        <v>499</v>
      </c>
      <c r="F5" s="6" t="s">
        <v>499</v>
      </c>
      <c r="G5" s="6" t="s">
        <v>499</v>
      </c>
      <c r="H5" s="6" t="s">
        <v>499</v>
      </c>
      <c r="I5" s="6" t="s">
        <v>499</v>
      </c>
      <c r="J5" s="6" t="s">
        <v>499</v>
      </c>
      <c r="K5" s="6" t="s">
        <v>499</v>
      </c>
      <c r="L5" s="6" t="s">
        <v>499</v>
      </c>
      <c r="M5" s="6" t="s">
        <v>499</v>
      </c>
      <c r="N5" s="79" t="s">
        <v>238</v>
      </c>
      <c r="O5" s="6" t="s">
        <v>499</v>
      </c>
      <c r="P5" s="79" t="s">
        <v>199</v>
      </c>
      <c r="Q5" s="6" t="s">
        <v>499</v>
      </c>
      <c r="R5" s="6" t="s">
        <v>499</v>
      </c>
      <c r="S5" s="6" t="s">
        <v>499</v>
      </c>
      <c r="T5" s="6" t="s">
        <v>499</v>
      </c>
      <c r="U5" s="6" t="s">
        <v>499</v>
      </c>
      <c r="V5" s="6" t="s">
        <v>499</v>
      </c>
      <c r="W5" s="6" t="s">
        <v>499</v>
      </c>
      <c r="X5" s="6" t="s">
        <v>499</v>
      </c>
      <c r="Y5" s="6" t="s">
        <v>499</v>
      </c>
      <c r="Z5" s="6" t="s">
        <v>499</v>
      </c>
      <c r="AA5" s="6" t="s">
        <v>499</v>
      </c>
      <c r="AB5" s="6" t="s">
        <v>499</v>
      </c>
      <c r="AC5" s="6" t="s">
        <v>499</v>
      </c>
      <c r="AD5" s="16" t="s">
        <v>499</v>
      </c>
      <c r="AE5" s="16" t="s">
        <v>499</v>
      </c>
      <c r="AF5" s="6" t="s">
        <v>499</v>
      </c>
      <c r="AG5" s="6" t="s">
        <v>499</v>
      </c>
      <c r="AH5" s="6" t="s">
        <v>499</v>
      </c>
      <c r="AI5" s="6" t="s">
        <v>499</v>
      </c>
      <c r="AJ5" s="6" t="s">
        <v>499</v>
      </c>
      <c r="AK5" s="79" t="s">
        <v>420</v>
      </c>
      <c r="AL5" s="6" t="s">
        <v>499</v>
      </c>
      <c r="AM5" s="6" t="s">
        <v>499</v>
      </c>
      <c r="AN5" s="6" t="s">
        <v>499</v>
      </c>
      <c r="AO5" s="6" t="s">
        <v>499</v>
      </c>
      <c r="AP5" s="6" t="s">
        <v>499</v>
      </c>
      <c r="AQ5" s="6" t="s">
        <v>499</v>
      </c>
      <c r="AR5" s="6" t="s">
        <v>499</v>
      </c>
      <c r="AS5" s="6" t="s">
        <v>499</v>
      </c>
      <c r="AT5" s="6" t="s">
        <v>499</v>
      </c>
      <c r="AU5" s="6" t="s">
        <v>499</v>
      </c>
      <c r="AV5" s="6" t="s">
        <v>499</v>
      </c>
      <c r="AW5" s="6" t="s">
        <v>499</v>
      </c>
      <c r="AX5" s="6" t="s">
        <v>499</v>
      </c>
      <c r="AY5" s="6" t="s">
        <v>499</v>
      </c>
      <c r="AZ5" s="11" t="s">
        <v>499</v>
      </c>
      <c r="BB5" s="20"/>
      <c r="BC5" s="19"/>
      <c r="BF5" t="str">
        <v>Cornburg:Metroland:Highburg</v>
      </c>
      <c r="BH5" cm="1">
        <f t="array" ref="BH5:BJ5">_xlfn.XLOOKUP(_xlfn.TEXTSPLIT(BF5,":"),$BQ$3:$BQ$135,$BS$3:$BS$135,0)</f>
        <v>124</v>
      </c>
      <c r="BI5">
        <v>386</v>
      </c>
      <c r="BJ5">
        <v>540</v>
      </c>
      <c r="BN5">
        <f t="shared" si="0"/>
        <v>1050</v>
      </c>
      <c r="BQ5" t="s">
        <v>331</v>
      </c>
      <c r="BR5" t="s">
        <v>609</v>
      </c>
      <c r="BS5">
        <v>272</v>
      </c>
      <c r="BT5">
        <v>145</v>
      </c>
      <c r="BU5">
        <v>245604</v>
      </c>
      <c r="BV5">
        <v>82.6</v>
      </c>
      <c r="BW5">
        <v>62.099999999999994</v>
      </c>
      <c r="BX5">
        <v>34.599999999999994</v>
      </c>
      <c r="BZ5" t="str">
        <f>AH25</f>
        <v>Lakelawn</v>
      </c>
      <c r="CA5">
        <v>30026.799999999999</v>
      </c>
    </row>
    <row r="6" spans="2:79" ht="24" customHeight="1">
      <c r="B6" s="78">
        <v>4</v>
      </c>
      <c r="C6" s="10" t="s">
        <v>499</v>
      </c>
      <c r="D6" s="6" t="s">
        <v>499</v>
      </c>
      <c r="E6" s="6" t="s">
        <v>499</v>
      </c>
      <c r="F6" s="6" t="s">
        <v>499</v>
      </c>
      <c r="G6" s="6" t="s">
        <v>499</v>
      </c>
      <c r="H6" s="6" t="s">
        <v>499</v>
      </c>
      <c r="I6" s="6" t="s">
        <v>499</v>
      </c>
      <c r="J6" s="6" t="s">
        <v>499</v>
      </c>
      <c r="K6" s="6" t="s">
        <v>499</v>
      </c>
      <c r="L6" s="79" t="s">
        <v>245</v>
      </c>
      <c r="M6" s="6" t="s">
        <v>499</v>
      </c>
      <c r="N6" s="6" t="s">
        <v>499</v>
      </c>
      <c r="O6" s="79" t="s">
        <v>181</v>
      </c>
      <c r="P6" s="6" t="s">
        <v>499</v>
      </c>
      <c r="Q6" s="6" t="s">
        <v>499</v>
      </c>
      <c r="R6" s="16" t="s">
        <v>499</v>
      </c>
      <c r="S6" s="79" t="s">
        <v>198</v>
      </c>
      <c r="T6" s="6" t="s">
        <v>499</v>
      </c>
      <c r="U6" s="6" t="s">
        <v>499</v>
      </c>
      <c r="V6" s="6" t="s">
        <v>499</v>
      </c>
      <c r="W6" s="79" t="s">
        <v>256</v>
      </c>
      <c r="X6" s="79" t="s">
        <v>174</v>
      </c>
      <c r="Y6" s="6" t="s">
        <v>499</v>
      </c>
      <c r="Z6" s="6" t="s">
        <v>499</v>
      </c>
      <c r="AA6" s="6" t="s">
        <v>499</v>
      </c>
      <c r="AB6" s="6" t="s">
        <v>499</v>
      </c>
      <c r="AC6" s="6" t="s">
        <v>499</v>
      </c>
      <c r="AD6" s="16" t="s">
        <v>499</v>
      </c>
      <c r="AE6" s="16" t="s">
        <v>499</v>
      </c>
      <c r="AF6" s="6" t="s">
        <v>499</v>
      </c>
      <c r="AG6" s="6" t="s">
        <v>499</v>
      </c>
      <c r="AH6" s="6" t="s">
        <v>499</v>
      </c>
      <c r="AI6" s="6" t="s">
        <v>499</v>
      </c>
      <c r="AJ6" s="6" t="s">
        <v>499</v>
      </c>
      <c r="AK6" s="6" t="s">
        <v>499</v>
      </c>
      <c r="AL6" s="6" t="s">
        <v>499</v>
      </c>
      <c r="AM6" s="6" t="s">
        <v>499</v>
      </c>
      <c r="AN6" s="6" t="s">
        <v>499</v>
      </c>
      <c r="AO6" s="6" t="s">
        <v>499</v>
      </c>
      <c r="AP6" s="6" t="s">
        <v>499</v>
      </c>
      <c r="AQ6" s="6" t="s">
        <v>499</v>
      </c>
      <c r="AR6" s="6" t="s">
        <v>499</v>
      </c>
      <c r="AS6" s="6" t="s">
        <v>499</v>
      </c>
      <c r="AT6" s="6" t="s">
        <v>499</v>
      </c>
      <c r="AU6" s="6" t="s">
        <v>499</v>
      </c>
      <c r="AV6" s="6" t="s">
        <v>499</v>
      </c>
      <c r="AW6" s="6" t="s">
        <v>499</v>
      </c>
      <c r="AX6" s="6" t="s">
        <v>499</v>
      </c>
      <c r="AY6" s="6" t="s">
        <v>499</v>
      </c>
      <c r="AZ6" s="11" t="s">
        <v>499</v>
      </c>
      <c r="BB6" s="31" t="s">
        <v>581</v>
      </c>
      <c r="BC6" s="32"/>
      <c r="BF6" t="str">
        <v>Coal City:Oilboro:Metroview:Oaktown:Oilbury</v>
      </c>
      <c r="BH6" cm="1">
        <f t="array" ref="BH6:BL6">_xlfn.XLOOKUP(_xlfn.TEXTSPLIT(BF6,":"),$BQ$3:$BQ$135,$BS$3:$BS$135,0)</f>
        <v>894</v>
      </c>
      <c r="BI6">
        <v>86</v>
      </c>
      <c r="BJ6">
        <v>27558</v>
      </c>
      <c r="BK6">
        <v>1864</v>
      </c>
      <c r="BL6">
        <v>518</v>
      </c>
      <c r="BN6">
        <f t="shared" si="0"/>
        <v>30920</v>
      </c>
      <c r="BQ6" t="s">
        <v>327</v>
      </c>
      <c r="BR6" t="s">
        <v>609</v>
      </c>
      <c r="BS6">
        <v>665</v>
      </c>
      <c r="BT6">
        <v>224</v>
      </c>
      <c r="BU6">
        <v>204807</v>
      </c>
      <c r="BV6">
        <v>81.5</v>
      </c>
      <c r="BW6">
        <v>65.2</v>
      </c>
      <c r="BX6">
        <v>32</v>
      </c>
      <c r="BZ6" t="str">
        <f>AC18</f>
        <v>Townton</v>
      </c>
      <c r="CA6">
        <v>4558</v>
      </c>
    </row>
    <row r="7" spans="2:79" ht="24" customHeight="1">
      <c r="B7" s="78">
        <v>5</v>
      </c>
      <c r="C7" s="10" t="s">
        <v>499</v>
      </c>
      <c r="D7" s="6" t="s">
        <v>499</v>
      </c>
      <c r="E7" s="6" t="s">
        <v>499</v>
      </c>
      <c r="F7" s="6" t="s">
        <v>499</v>
      </c>
      <c r="G7" s="6" t="s">
        <v>499</v>
      </c>
      <c r="H7" s="6" t="s">
        <v>499</v>
      </c>
      <c r="I7" s="6" t="s">
        <v>499</v>
      </c>
      <c r="J7" s="6" t="s">
        <v>499</v>
      </c>
      <c r="K7" s="6" t="s">
        <v>499</v>
      </c>
      <c r="L7" s="6" t="s">
        <v>499</v>
      </c>
      <c r="M7" s="6" t="s">
        <v>499</v>
      </c>
      <c r="N7" s="6" t="s">
        <v>499</v>
      </c>
      <c r="O7" s="6" t="s">
        <v>499</v>
      </c>
      <c r="P7" s="6" t="s">
        <v>499</v>
      </c>
      <c r="Q7" s="6" t="s">
        <v>499</v>
      </c>
      <c r="R7" s="16" t="s">
        <v>499</v>
      </c>
      <c r="S7" s="16" t="s">
        <v>499</v>
      </c>
      <c r="T7" s="16" t="s">
        <v>499</v>
      </c>
      <c r="U7" s="79" t="s">
        <v>224</v>
      </c>
      <c r="V7" s="6" t="s">
        <v>499</v>
      </c>
      <c r="W7" s="6" t="s">
        <v>499</v>
      </c>
      <c r="X7" s="6" t="s">
        <v>499</v>
      </c>
      <c r="Y7" s="79" t="s">
        <v>177</v>
      </c>
      <c r="Z7" s="6" t="s">
        <v>499</v>
      </c>
      <c r="AA7" s="79" t="s">
        <v>372</v>
      </c>
      <c r="AB7" s="6" t="s">
        <v>499</v>
      </c>
      <c r="AC7" s="6" t="s">
        <v>499</v>
      </c>
      <c r="AD7" s="16" t="s">
        <v>499</v>
      </c>
      <c r="AE7" s="16" t="s">
        <v>499</v>
      </c>
      <c r="AF7" s="6" t="s">
        <v>499</v>
      </c>
      <c r="AG7" s="79" t="s">
        <v>90</v>
      </c>
      <c r="AH7" s="6" t="s">
        <v>499</v>
      </c>
      <c r="AI7" s="6" t="s">
        <v>499</v>
      </c>
      <c r="AJ7" s="6" t="s">
        <v>499</v>
      </c>
      <c r="AK7" s="6" t="s">
        <v>499</v>
      </c>
      <c r="AL7" s="79" t="s">
        <v>435</v>
      </c>
      <c r="AM7" s="6" t="s">
        <v>499</v>
      </c>
      <c r="AN7" s="6" t="s">
        <v>499</v>
      </c>
      <c r="AO7" s="6" t="s">
        <v>499</v>
      </c>
      <c r="AP7" s="6" t="s">
        <v>499</v>
      </c>
      <c r="AQ7" s="6" t="s">
        <v>499</v>
      </c>
      <c r="AR7" s="6" t="s">
        <v>499</v>
      </c>
      <c r="AS7" s="6" t="s">
        <v>499</v>
      </c>
      <c r="AT7" s="6" t="s">
        <v>499</v>
      </c>
      <c r="AU7" s="6" t="s">
        <v>499</v>
      </c>
      <c r="AV7" s="79" t="s">
        <v>211</v>
      </c>
      <c r="AW7" s="6" t="s">
        <v>499</v>
      </c>
      <c r="AX7" s="6" t="s">
        <v>499</v>
      </c>
      <c r="AY7" s="6" t="s">
        <v>499</v>
      </c>
      <c r="AZ7" s="11" t="s">
        <v>499</v>
      </c>
      <c r="BF7" t="str">
        <v>Farmburg:Oillawn:Cloudwood:Townbury:Westville:Farmville</v>
      </c>
      <c r="BH7" cm="1">
        <f t="array" ref="BH7:BM7">_xlfn.XLOOKUP(_xlfn.TEXTSPLIT(BF7,":"),$BQ$3:$BQ$135,$BS$3:$BS$135,0)</f>
        <v>74</v>
      </c>
      <c r="BI7">
        <v>10</v>
      </c>
      <c r="BJ7">
        <v>654</v>
      </c>
      <c r="BK7">
        <v>771</v>
      </c>
      <c r="BL7">
        <v>1535</v>
      </c>
      <c r="BM7">
        <v>437</v>
      </c>
      <c r="BN7">
        <f t="shared" si="0"/>
        <v>3481</v>
      </c>
      <c r="BQ7" t="s">
        <v>330</v>
      </c>
      <c r="BR7" t="s">
        <v>609</v>
      </c>
      <c r="BS7">
        <v>14</v>
      </c>
      <c r="BT7">
        <v>8</v>
      </c>
      <c r="BU7">
        <v>23590</v>
      </c>
      <c r="BV7">
        <v>73.400000000000006</v>
      </c>
      <c r="BW7">
        <v>55.8</v>
      </c>
      <c r="BX7">
        <v>22.100000000000009</v>
      </c>
      <c r="BZ7" t="str">
        <f>Z18</f>
        <v>Metroville</v>
      </c>
      <c r="CA7">
        <v>26225.894389438945</v>
      </c>
    </row>
    <row r="8" spans="2:79" ht="24" customHeight="1">
      <c r="B8" s="78">
        <v>6</v>
      </c>
      <c r="C8" s="10" t="s">
        <v>499</v>
      </c>
      <c r="D8" s="6" t="s">
        <v>499</v>
      </c>
      <c r="E8" s="6" t="s">
        <v>499</v>
      </c>
      <c r="F8" s="79" t="s">
        <v>408</v>
      </c>
      <c r="G8" s="6" t="s">
        <v>499</v>
      </c>
      <c r="H8" s="6" t="s">
        <v>499</v>
      </c>
      <c r="I8" s="6" t="s">
        <v>499</v>
      </c>
      <c r="J8" s="6" t="s">
        <v>499</v>
      </c>
      <c r="K8" s="6" t="s">
        <v>499</v>
      </c>
      <c r="L8" s="6" t="s">
        <v>499</v>
      </c>
      <c r="M8" s="6" t="s">
        <v>499</v>
      </c>
      <c r="N8" s="6" t="s">
        <v>499</v>
      </c>
      <c r="O8" s="6" t="s">
        <v>499</v>
      </c>
      <c r="P8" s="6" t="s">
        <v>499</v>
      </c>
      <c r="Q8" s="6" t="s">
        <v>499</v>
      </c>
      <c r="R8" s="6" t="s">
        <v>499</v>
      </c>
      <c r="S8" s="6" t="s">
        <v>499</v>
      </c>
      <c r="T8" s="16" t="s">
        <v>499</v>
      </c>
      <c r="U8" s="16" t="s">
        <v>499</v>
      </c>
      <c r="V8" s="16" t="s">
        <v>499</v>
      </c>
      <c r="W8" s="6" t="s">
        <v>499</v>
      </c>
      <c r="X8" s="6" t="s">
        <v>499</v>
      </c>
      <c r="Y8" s="6" t="s">
        <v>499</v>
      </c>
      <c r="Z8" s="6" t="s">
        <v>499</v>
      </c>
      <c r="AA8" s="6" t="s">
        <v>499</v>
      </c>
      <c r="AB8" s="6" t="s">
        <v>499</v>
      </c>
      <c r="AC8" s="6" t="s">
        <v>499</v>
      </c>
      <c r="AD8" s="16" t="s">
        <v>499</v>
      </c>
      <c r="AE8" s="16" t="s">
        <v>499</v>
      </c>
      <c r="AF8" s="6" t="s">
        <v>499</v>
      </c>
      <c r="AG8" s="6" t="s">
        <v>499</v>
      </c>
      <c r="AH8" s="6" t="s">
        <v>499</v>
      </c>
      <c r="AI8" s="6" t="s">
        <v>499</v>
      </c>
      <c r="AJ8" s="79" t="s">
        <v>249</v>
      </c>
      <c r="AK8" s="6" t="s">
        <v>499</v>
      </c>
      <c r="AL8" s="6" t="s">
        <v>499</v>
      </c>
      <c r="AM8" s="6" t="s">
        <v>499</v>
      </c>
      <c r="AN8" s="6" t="s">
        <v>499</v>
      </c>
      <c r="AO8" s="6" t="s">
        <v>499</v>
      </c>
      <c r="AP8" s="6" t="s">
        <v>499</v>
      </c>
      <c r="AQ8" s="6" t="s">
        <v>499</v>
      </c>
      <c r="AR8" s="6" t="s">
        <v>499</v>
      </c>
      <c r="AS8" s="6" t="s">
        <v>499</v>
      </c>
      <c r="AT8" s="6" t="s">
        <v>499</v>
      </c>
      <c r="AU8" s="6" t="s">
        <v>499</v>
      </c>
      <c r="AV8" s="6" t="s">
        <v>499</v>
      </c>
      <c r="AW8" s="6" t="s">
        <v>499</v>
      </c>
      <c r="AX8" s="6" t="s">
        <v>499</v>
      </c>
      <c r="AY8" s="6" t="s">
        <v>499</v>
      </c>
      <c r="AZ8" s="11" t="s">
        <v>499</v>
      </c>
      <c r="BF8" t="str">
        <v>Highview:Coal Junction</v>
      </c>
      <c r="BH8" cm="1">
        <f t="array" ref="BH8:BI8">_xlfn.XLOOKUP(_xlfn.TEXTSPLIT(BF8,":"),$BQ$3:$BQ$135,$BS$3:$BS$135,0)</f>
        <v>631</v>
      </c>
      <c r="BI8">
        <v>91</v>
      </c>
      <c r="BN8">
        <f t="shared" si="0"/>
        <v>722</v>
      </c>
      <c r="BQ8" t="s">
        <v>458</v>
      </c>
      <c r="BR8" t="s">
        <v>609</v>
      </c>
      <c r="BS8">
        <v>140595</v>
      </c>
      <c r="BT8">
        <v>50247</v>
      </c>
      <c r="BU8">
        <v>22288</v>
      </c>
      <c r="BV8">
        <v>66.5</v>
      </c>
      <c r="BW8">
        <v>46</v>
      </c>
      <c r="BX8">
        <v>15.399999999999999</v>
      </c>
      <c r="BZ8" t="str">
        <f>U7</f>
        <v>Farmburg</v>
      </c>
      <c r="CA8">
        <v>41922.364864864867</v>
      </c>
    </row>
    <row r="9" spans="2:79" ht="24" customHeight="1">
      <c r="B9" s="78">
        <v>7</v>
      </c>
      <c r="C9" s="10" t="s">
        <v>499</v>
      </c>
      <c r="D9" s="6" t="s">
        <v>499</v>
      </c>
      <c r="E9" s="6" t="s">
        <v>499</v>
      </c>
      <c r="F9" s="6" t="s">
        <v>499</v>
      </c>
      <c r="G9" s="6" t="s">
        <v>499</v>
      </c>
      <c r="H9" s="6" t="s">
        <v>499</v>
      </c>
      <c r="I9" s="6" t="s">
        <v>499</v>
      </c>
      <c r="J9" s="6" t="s">
        <v>499</v>
      </c>
      <c r="K9" s="6" t="s">
        <v>499</v>
      </c>
      <c r="L9" s="6" t="s">
        <v>499</v>
      </c>
      <c r="M9" s="6" t="s">
        <v>499</v>
      </c>
      <c r="N9" s="6" t="s">
        <v>499</v>
      </c>
      <c r="O9" s="6" t="s">
        <v>499</v>
      </c>
      <c r="P9" s="6" t="s">
        <v>499</v>
      </c>
      <c r="Q9" s="6" t="s">
        <v>499</v>
      </c>
      <c r="R9" s="6" t="s">
        <v>499</v>
      </c>
      <c r="S9" s="6" t="s">
        <v>499</v>
      </c>
      <c r="T9" s="6" t="s">
        <v>499</v>
      </c>
      <c r="U9" s="6" t="s">
        <v>499</v>
      </c>
      <c r="V9" s="16" t="s">
        <v>499</v>
      </c>
      <c r="W9" s="16" t="s">
        <v>499</v>
      </c>
      <c r="X9" s="16" t="s">
        <v>499</v>
      </c>
      <c r="Y9" s="6" t="s">
        <v>499</v>
      </c>
      <c r="Z9" s="6" t="s">
        <v>499</v>
      </c>
      <c r="AA9" s="6" t="s">
        <v>499</v>
      </c>
      <c r="AB9" s="6" t="s">
        <v>499</v>
      </c>
      <c r="AC9" s="6" t="s">
        <v>499</v>
      </c>
      <c r="AD9" s="16" t="s">
        <v>499</v>
      </c>
      <c r="AE9" s="16" t="s">
        <v>499</v>
      </c>
      <c r="AF9" s="6" t="s">
        <v>499</v>
      </c>
      <c r="AG9" s="6" t="s">
        <v>499</v>
      </c>
      <c r="AH9" s="6" t="s">
        <v>499</v>
      </c>
      <c r="AI9" s="6" t="s">
        <v>499</v>
      </c>
      <c r="AJ9" s="6" t="s">
        <v>499</v>
      </c>
      <c r="AK9" s="6" t="s">
        <v>499</v>
      </c>
      <c r="AL9" s="6" t="s">
        <v>499</v>
      </c>
      <c r="AM9" s="79" t="s">
        <v>332</v>
      </c>
      <c r="AN9" s="6" t="s">
        <v>499</v>
      </c>
      <c r="AO9" s="6" t="s">
        <v>499</v>
      </c>
      <c r="AP9" s="6" t="s">
        <v>499</v>
      </c>
      <c r="AQ9" s="6" t="s">
        <v>499</v>
      </c>
      <c r="AR9" s="6" t="s">
        <v>499</v>
      </c>
      <c r="AS9" s="6" t="s">
        <v>499</v>
      </c>
      <c r="AT9" s="6" t="s">
        <v>499</v>
      </c>
      <c r="AU9" s="6" t="s">
        <v>499</v>
      </c>
      <c r="AV9" s="6" t="s">
        <v>499</v>
      </c>
      <c r="AW9" s="6" t="s">
        <v>499</v>
      </c>
      <c r="AX9" s="6" t="s">
        <v>499</v>
      </c>
      <c r="AY9" s="6" t="s">
        <v>499</v>
      </c>
      <c r="AZ9" s="11" t="s">
        <v>499</v>
      </c>
      <c r="BF9" t="str">
        <v>Bird Bend</v>
      </c>
      <c r="BH9" cm="1">
        <f t="array" ref="BH9">_xlfn.XLOOKUP(_xlfn.TEXTSPLIT(BF9,":"),$BQ$3:$BQ$135,$BS$3:$BS$135,0)</f>
        <v>50</v>
      </c>
      <c r="BN9">
        <f t="shared" si="0"/>
        <v>50</v>
      </c>
      <c r="BQ9" t="s">
        <v>461</v>
      </c>
      <c r="BR9" t="s">
        <v>609</v>
      </c>
      <c r="BS9">
        <v>18</v>
      </c>
      <c r="BT9">
        <v>7</v>
      </c>
      <c r="BU9">
        <v>36722</v>
      </c>
      <c r="BV9">
        <v>70.7</v>
      </c>
      <c r="BW9">
        <v>52</v>
      </c>
      <c r="BX9">
        <v>25.300000000000004</v>
      </c>
      <c r="BZ9" t="str">
        <f>S6</f>
        <v>Metroview</v>
      </c>
      <c r="CA9">
        <v>69798.184193337685</v>
      </c>
    </row>
    <row r="10" spans="2:79" ht="24" customHeight="1">
      <c r="B10" s="78">
        <v>8</v>
      </c>
      <c r="C10" s="10" t="s">
        <v>499</v>
      </c>
      <c r="D10" s="6" t="s">
        <v>499</v>
      </c>
      <c r="E10" s="6" t="s">
        <v>499</v>
      </c>
      <c r="F10" s="6" t="s">
        <v>499</v>
      </c>
      <c r="G10" s="6" t="s">
        <v>499</v>
      </c>
      <c r="H10" s="6" t="s">
        <v>499</v>
      </c>
      <c r="I10" s="6" t="s">
        <v>499</v>
      </c>
      <c r="J10" s="6" t="s">
        <v>499</v>
      </c>
      <c r="K10" s="6" t="s">
        <v>499</v>
      </c>
      <c r="L10" s="6" t="s">
        <v>499</v>
      </c>
      <c r="M10" s="6" t="s">
        <v>499</v>
      </c>
      <c r="N10" s="6" t="s">
        <v>499</v>
      </c>
      <c r="O10" s="6" t="s">
        <v>499</v>
      </c>
      <c r="P10" s="6" t="s">
        <v>499</v>
      </c>
      <c r="Q10" s="6" t="s">
        <v>499</v>
      </c>
      <c r="R10" s="6" t="s">
        <v>499</v>
      </c>
      <c r="S10" s="6" t="s">
        <v>499</v>
      </c>
      <c r="T10" s="6" t="s">
        <v>499</v>
      </c>
      <c r="U10" s="79" t="s">
        <v>430</v>
      </c>
      <c r="V10" s="6" t="s">
        <v>499</v>
      </c>
      <c r="W10" s="6" t="s">
        <v>499</v>
      </c>
      <c r="X10" s="16" t="s">
        <v>499</v>
      </c>
      <c r="Y10" s="16" t="s">
        <v>499</v>
      </c>
      <c r="Z10" s="6" t="s">
        <v>499</v>
      </c>
      <c r="AA10" s="6" t="s">
        <v>499</v>
      </c>
      <c r="AB10" s="6" t="s">
        <v>499</v>
      </c>
      <c r="AC10" s="6" t="s">
        <v>499</v>
      </c>
      <c r="AD10" s="16" t="s">
        <v>499</v>
      </c>
      <c r="AE10" s="16" t="s">
        <v>499</v>
      </c>
      <c r="AF10" s="6" t="s">
        <v>499</v>
      </c>
      <c r="AG10" s="6" t="s">
        <v>499</v>
      </c>
      <c r="AH10" s="6" t="s">
        <v>499</v>
      </c>
      <c r="AI10" s="6" t="s">
        <v>499</v>
      </c>
      <c r="AJ10" s="6" t="s">
        <v>499</v>
      </c>
      <c r="AK10" s="6" t="s">
        <v>499</v>
      </c>
      <c r="AL10" s="6" t="s">
        <v>499</v>
      </c>
      <c r="AM10" s="6" t="s">
        <v>499</v>
      </c>
      <c r="AN10" s="79" t="s">
        <v>68</v>
      </c>
      <c r="AO10" s="6" t="s">
        <v>499</v>
      </c>
      <c r="AP10" s="6" t="s">
        <v>499</v>
      </c>
      <c r="AQ10" s="6" t="s">
        <v>499</v>
      </c>
      <c r="AR10" s="6" t="s">
        <v>499</v>
      </c>
      <c r="AS10" s="6" t="s">
        <v>499</v>
      </c>
      <c r="AT10" s="6" t="s">
        <v>499</v>
      </c>
      <c r="AU10" s="6" t="s">
        <v>499</v>
      </c>
      <c r="AV10" s="79" t="s">
        <v>117</v>
      </c>
      <c r="AW10" s="6" t="s">
        <v>499</v>
      </c>
      <c r="AX10" s="6" t="s">
        <v>499</v>
      </c>
      <c r="AY10" s="6" t="s">
        <v>499</v>
      </c>
      <c r="AZ10" s="81" t="s">
        <v>250</v>
      </c>
      <c r="BF10" t="str">
        <v>East Bend:Southfield:Woodton:Coalfield</v>
      </c>
      <c r="BH10" cm="1">
        <f t="array" ref="BH10:BK10">_xlfn.XLOOKUP(_xlfn.TEXTSPLIT(BF10,":"),$BQ$3:$BQ$135,$BS$3:$BS$135,0)</f>
        <v>520</v>
      </c>
      <c r="BI10">
        <v>14674</v>
      </c>
      <c r="BJ10">
        <v>25481</v>
      </c>
      <c r="BK10">
        <v>849</v>
      </c>
      <c r="BN10">
        <f t="shared" si="0"/>
        <v>41524</v>
      </c>
      <c r="BQ10" t="s">
        <v>462</v>
      </c>
      <c r="BR10" t="s">
        <v>609</v>
      </c>
      <c r="BS10">
        <v>1209</v>
      </c>
      <c r="BT10">
        <v>452</v>
      </c>
      <c r="BU10">
        <v>114219</v>
      </c>
      <c r="BV10">
        <v>77.5</v>
      </c>
      <c r="BW10">
        <v>60.2</v>
      </c>
      <c r="BX10">
        <v>22.2</v>
      </c>
    </row>
    <row r="11" spans="2:79" ht="24" customHeight="1">
      <c r="B11" s="78">
        <v>9</v>
      </c>
      <c r="C11" s="10" t="s">
        <v>499</v>
      </c>
      <c r="D11" s="6" t="s">
        <v>499</v>
      </c>
      <c r="E11" s="6" t="s">
        <v>499</v>
      </c>
      <c r="F11" s="6" t="s">
        <v>499</v>
      </c>
      <c r="G11" s="6" t="s">
        <v>499</v>
      </c>
      <c r="H11" s="6" t="s">
        <v>499</v>
      </c>
      <c r="I11" s="6" t="s">
        <v>499</v>
      </c>
      <c r="J11" s="6" t="s">
        <v>499</v>
      </c>
      <c r="K11" s="6" t="s">
        <v>499</v>
      </c>
      <c r="L11" s="6" t="s">
        <v>499</v>
      </c>
      <c r="M11" s="6" t="s">
        <v>499</v>
      </c>
      <c r="N11" s="6" t="s">
        <v>499</v>
      </c>
      <c r="O11" s="6" t="s">
        <v>499</v>
      </c>
      <c r="P11" s="6" t="s">
        <v>499</v>
      </c>
      <c r="Q11" s="6" t="s">
        <v>499</v>
      </c>
      <c r="R11" s="6" t="s">
        <v>499</v>
      </c>
      <c r="S11" s="6" t="s">
        <v>499</v>
      </c>
      <c r="T11" s="79" t="s">
        <v>396</v>
      </c>
      <c r="U11" s="6" t="s">
        <v>499</v>
      </c>
      <c r="V11" s="6" t="s">
        <v>499</v>
      </c>
      <c r="W11" s="6" t="s">
        <v>499</v>
      </c>
      <c r="X11" s="6" t="s">
        <v>499</v>
      </c>
      <c r="Y11" s="16" t="s">
        <v>499</v>
      </c>
      <c r="Z11" s="16" t="s">
        <v>499</v>
      </c>
      <c r="AA11" s="6" t="s">
        <v>499</v>
      </c>
      <c r="AB11" s="6" t="s">
        <v>499</v>
      </c>
      <c r="AC11" s="6" t="s">
        <v>499</v>
      </c>
      <c r="AD11" s="16" t="s">
        <v>499</v>
      </c>
      <c r="AE11" s="16" t="s">
        <v>499</v>
      </c>
      <c r="AF11" s="6" t="s">
        <v>499</v>
      </c>
      <c r="AG11" s="6" t="s">
        <v>499</v>
      </c>
      <c r="AH11" s="6" t="s">
        <v>499</v>
      </c>
      <c r="AI11" s="6" t="s">
        <v>499</v>
      </c>
      <c r="AJ11" s="6" t="s">
        <v>499</v>
      </c>
      <c r="AK11" s="79" t="s">
        <v>425</v>
      </c>
      <c r="AL11" s="6" t="s">
        <v>499</v>
      </c>
      <c r="AM11" s="6" t="s">
        <v>499</v>
      </c>
      <c r="AN11" s="6" t="s">
        <v>499</v>
      </c>
      <c r="AO11" s="6" t="s">
        <v>499</v>
      </c>
      <c r="AP11" s="6" t="s">
        <v>499</v>
      </c>
      <c r="AQ11" s="6" t="s">
        <v>499</v>
      </c>
      <c r="AR11" s="6" t="s">
        <v>499</v>
      </c>
      <c r="AS11" s="6" t="s">
        <v>499</v>
      </c>
      <c r="AT11" s="6" t="s">
        <v>499</v>
      </c>
      <c r="AU11" s="6" t="s">
        <v>499</v>
      </c>
      <c r="AV11" s="6" t="s">
        <v>499</v>
      </c>
      <c r="AW11" s="6" t="s">
        <v>499</v>
      </c>
      <c r="AX11" s="6" t="s">
        <v>499</v>
      </c>
      <c r="AY11" s="6" t="s">
        <v>499</v>
      </c>
      <c r="AZ11" s="11" t="s">
        <v>499</v>
      </c>
      <c r="BB11" s="25"/>
      <c r="BC11" s="25"/>
      <c r="BF11" t="str">
        <v>Lowtown:Eastton</v>
      </c>
      <c r="BH11" cm="1">
        <f t="array" ref="BH11:BI11">_xlfn.XLOOKUP(_xlfn.TEXTSPLIT(BF11,":"),$BQ$3:$BQ$135,$BS$3:$BS$135,0)</f>
        <v>3</v>
      </c>
      <c r="BI11">
        <v>703</v>
      </c>
      <c r="BN11">
        <f t="shared" si="0"/>
        <v>706</v>
      </c>
      <c r="BQ11" t="s">
        <v>449</v>
      </c>
      <c r="BR11" t="s">
        <v>609</v>
      </c>
      <c r="BS11">
        <v>5734</v>
      </c>
      <c r="BT11">
        <v>3126</v>
      </c>
      <c r="BU11">
        <v>20905</v>
      </c>
      <c r="BV11">
        <v>69.900000000000006</v>
      </c>
      <c r="BW11">
        <v>52.500000000000007</v>
      </c>
      <c r="BX11">
        <v>15.700000000000003</v>
      </c>
      <c r="BZ11" t="s">
        <v>677</v>
      </c>
      <c r="CA11">
        <f>AVERAGE(_xlfn.ANCHORARRAY(CA3))</f>
        <v>31592.628066501438</v>
      </c>
    </row>
    <row r="12" spans="2:79" ht="24" customHeight="1">
      <c r="B12" s="78">
        <v>10</v>
      </c>
      <c r="C12" s="80" t="s">
        <v>339</v>
      </c>
      <c r="D12" s="6" t="s">
        <v>499</v>
      </c>
      <c r="E12" s="6" t="s">
        <v>499</v>
      </c>
      <c r="F12" s="6" t="s">
        <v>499</v>
      </c>
      <c r="G12" s="6" t="s">
        <v>499</v>
      </c>
      <c r="H12" s="6" t="s">
        <v>499</v>
      </c>
      <c r="I12" s="6" t="s">
        <v>499</v>
      </c>
      <c r="J12" s="6" t="s">
        <v>499</v>
      </c>
      <c r="K12" s="6" t="s">
        <v>499</v>
      </c>
      <c r="L12" s="6" t="s">
        <v>499</v>
      </c>
      <c r="M12" s="6" t="s">
        <v>499</v>
      </c>
      <c r="N12" s="6" t="s">
        <v>499</v>
      </c>
      <c r="O12" s="6" t="s">
        <v>499</v>
      </c>
      <c r="P12" s="6" t="s">
        <v>499</v>
      </c>
      <c r="Q12" s="6" t="s">
        <v>499</v>
      </c>
      <c r="R12" s="6" t="s">
        <v>499</v>
      </c>
      <c r="S12" s="6" t="s">
        <v>499</v>
      </c>
      <c r="T12" s="6" t="s">
        <v>499</v>
      </c>
      <c r="U12" s="6" t="s">
        <v>499</v>
      </c>
      <c r="V12" s="6" t="s">
        <v>499</v>
      </c>
      <c r="W12" s="6" t="s">
        <v>499</v>
      </c>
      <c r="X12" s="6" t="s">
        <v>499</v>
      </c>
      <c r="Y12" s="6" t="s">
        <v>499</v>
      </c>
      <c r="Z12" s="16" t="s">
        <v>499</v>
      </c>
      <c r="AA12" s="6" t="s">
        <v>499</v>
      </c>
      <c r="AB12" s="6" t="s">
        <v>499</v>
      </c>
      <c r="AC12" s="6" t="s">
        <v>499</v>
      </c>
      <c r="AD12" s="16" t="s">
        <v>499</v>
      </c>
      <c r="AE12" s="16" t="s">
        <v>499</v>
      </c>
      <c r="AF12" s="6" t="s">
        <v>499</v>
      </c>
      <c r="AG12" s="6" t="s">
        <v>499</v>
      </c>
      <c r="AH12" s="6" t="s">
        <v>499</v>
      </c>
      <c r="AI12" s="6" t="s">
        <v>499</v>
      </c>
      <c r="AJ12" s="6" t="s">
        <v>499</v>
      </c>
      <c r="AK12" s="79" t="s">
        <v>365</v>
      </c>
      <c r="AL12" s="6" t="s">
        <v>499</v>
      </c>
      <c r="AM12" s="6" t="s">
        <v>499</v>
      </c>
      <c r="AN12" s="6" t="s">
        <v>499</v>
      </c>
      <c r="AO12" s="6" t="s">
        <v>499</v>
      </c>
      <c r="AP12" s="6" t="s">
        <v>499</v>
      </c>
      <c r="AQ12" s="6" t="s">
        <v>499</v>
      </c>
      <c r="AR12" s="6" t="s">
        <v>499</v>
      </c>
      <c r="AS12" s="6" t="s">
        <v>499</v>
      </c>
      <c r="AT12" s="6" t="s">
        <v>499</v>
      </c>
      <c r="AU12" s="6" t="s">
        <v>499</v>
      </c>
      <c r="AV12" s="6" t="s">
        <v>499</v>
      </c>
      <c r="AW12" s="6" t="s">
        <v>499</v>
      </c>
      <c r="AX12" s="6" t="s">
        <v>499</v>
      </c>
      <c r="AY12" s="6" t="s">
        <v>499</v>
      </c>
      <c r="AZ12" s="11" t="s">
        <v>499</v>
      </c>
      <c r="BB12" s="26"/>
      <c r="BC12" s="26"/>
      <c r="BF12" t="str">
        <v>Lakeland:Cloudville</v>
      </c>
      <c r="BH12" cm="1">
        <f t="array" ref="BH12:BI12">_xlfn.XLOOKUP(_xlfn.TEXTSPLIT(BF12,":"),$BQ$3:$BQ$135,$BS$3:$BS$135,0)</f>
        <v>597</v>
      </c>
      <c r="BI12">
        <v>515</v>
      </c>
      <c r="BN12">
        <f t="shared" si="0"/>
        <v>1112</v>
      </c>
      <c r="BQ12" t="s">
        <v>376</v>
      </c>
      <c r="BR12" t="s">
        <v>609</v>
      </c>
      <c r="BS12">
        <v>3929</v>
      </c>
      <c r="BT12">
        <v>2571</v>
      </c>
      <c r="BU12">
        <v>35821</v>
      </c>
      <c r="BV12">
        <v>73.5</v>
      </c>
      <c r="BW12">
        <v>55.5</v>
      </c>
      <c r="BX12">
        <v>25.9</v>
      </c>
    </row>
    <row r="13" spans="2:79" ht="24" customHeight="1">
      <c r="B13" s="78">
        <v>11</v>
      </c>
      <c r="C13" s="10" t="s">
        <v>499</v>
      </c>
      <c r="D13" s="6" t="s">
        <v>499</v>
      </c>
      <c r="E13" s="6" t="s">
        <v>499</v>
      </c>
      <c r="F13" s="6" t="s">
        <v>499</v>
      </c>
      <c r="G13" s="6" t="s">
        <v>499</v>
      </c>
      <c r="H13" s="6" t="s">
        <v>499</v>
      </c>
      <c r="I13" s="6" t="s">
        <v>499</v>
      </c>
      <c r="J13" s="6" t="s">
        <v>499</v>
      </c>
      <c r="K13" s="6" t="s">
        <v>499</v>
      </c>
      <c r="L13" s="6" t="s">
        <v>499</v>
      </c>
      <c r="M13" s="6" t="s">
        <v>499</v>
      </c>
      <c r="N13" s="6" t="s">
        <v>499</v>
      </c>
      <c r="O13" s="6" t="s">
        <v>499</v>
      </c>
      <c r="P13" s="6" t="s">
        <v>499</v>
      </c>
      <c r="Q13" s="6" t="s">
        <v>499</v>
      </c>
      <c r="R13" s="6" t="s">
        <v>499</v>
      </c>
      <c r="S13" s="79" t="s">
        <v>133</v>
      </c>
      <c r="T13" s="6" t="s">
        <v>499</v>
      </c>
      <c r="U13" s="6" t="s">
        <v>499</v>
      </c>
      <c r="V13" s="6" t="s">
        <v>499</v>
      </c>
      <c r="W13" s="6" t="s">
        <v>499</v>
      </c>
      <c r="X13" s="6" t="s">
        <v>499</v>
      </c>
      <c r="Y13" s="6" t="s">
        <v>499</v>
      </c>
      <c r="Z13" s="16" t="s">
        <v>499</v>
      </c>
      <c r="AA13" s="6" t="s">
        <v>499</v>
      </c>
      <c r="AB13" s="6" t="s">
        <v>499</v>
      </c>
      <c r="AC13" s="6" t="s">
        <v>499</v>
      </c>
      <c r="AD13" s="16" t="s">
        <v>499</v>
      </c>
      <c r="AE13" s="16" t="s">
        <v>499</v>
      </c>
      <c r="AF13" s="6" t="s">
        <v>499</v>
      </c>
      <c r="AG13" s="6" t="s">
        <v>499</v>
      </c>
      <c r="AH13" s="6" t="s">
        <v>499</v>
      </c>
      <c r="AI13" s="6" t="s">
        <v>499</v>
      </c>
      <c r="AJ13" s="6" t="s">
        <v>499</v>
      </c>
      <c r="AK13" s="6" t="s">
        <v>499</v>
      </c>
      <c r="AL13" s="6" t="s">
        <v>499</v>
      </c>
      <c r="AM13" s="6" t="s">
        <v>499</v>
      </c>
      <c r="AN13" s="6" t="s">
        <v>499</v>
      </c>
      <c r="AO13" s="6" t="s">
        <v>499</v>
      </c>
      <c r="AP13" s="6" t="s">
        <v>499</v>
      </c>
      <c r="AQ13" s="6" t="s">
        <v>499</v>
      </c>
      <c r="AR13" s="6" t="s">
        <v>499</v>
      </c>
      <c r="AS13" s="6" t="s">
        <v>499</v>
      </c>
      <c r="AT13" s="6" t="s">
        <v>499</v>
      </c>
      <c r="AU13" s="6" t="s">
        <v>499</v>
      </c>
      <c r="AV13" s="6" t="s">
        <v>499</v>
      </c>
      <c r="AW13" s="6" t="s">
        <v>499</v>
      </c>
      <c r="AX13" s="6" t="s">
        <v>499</v>
      </c>
      <c r="AY13" s="6" t="s">
        <v>499</v>
      </c>
      <c r="AZ13" s="11" t="s">
        <v>499</v>
      </c>
      <c r="BB13" s="27"/>
      <c r="BC13" s="27"/>
      <c r="BF13" t="str">
        <v>New City</v>
      </c>
      <c r="BH13" cm="1">
        <f t="array" ref="BH13">_xlfn.XLOOKUP(_xlfn.TEXTSPLIT(BF13,":"),$BQ$3:$BQ$135,$BS$3:$BS$135,0)</f>
        <v>13061</v>
      </c>
      <c r="BN13">
        <f t="shared" si="0"/>
        <v>13061</v>
      </c>
      <c r="BQ13" t="s">
        <v>365</v>
      </c>
      <c r="BR13" t="s">
        <v>609</v>
      </c>
      <c r="BS13">
        <v>515</v>
      </c>
      <c r="BT13">
        <v>249</v>
      </c>
      <c r="BU13">
        <v>34339</v>
      </c>
      <c r="BV13">
        <v>72.5</v>
      </c>
      <c r="BW13">
        <v>56.1</v>
      </c>
      <c r="BX13">
        <v>21.5</v>
      </c>
    </row>
    <row r="14" spans="2:79" ht="24" customHeight="1">
      <c r="B14" s="78">
        <v>12</v>
      </c>
      <c r="C14" s="10" t="s">
        <v>499</v>
      </c>
      <c r="D14" s="6" t="s">
        <v>499</v>
      </c>
      <c r="E14" s="6" t="s">
        <v>499</v>
      </c>
      <c r="F14" s="6" t="s">
        <v>499</v>
      </c>
      <c r="G14" s="6" t="s">
        <v>499</v>
      </c>
      <c r="H14" s="6" t="s">
        <v>499</v>
      </c>
      <c r="I14" s="6" t="s">
        <v>499</v>
      </c>
      <c r="J14" s="6" t="s">
        <v>499</v>
      </c>
      <c r="K14" s="6" t="s">
        <v>499</v>
      </c>
      <c r="L14" s="79" t="s">
        <v>63</v>
      </c>
      <c r="M14" s="6" t="s">
        <v>499</v>
      </c>
      <c r="N14" s="6" t="s">
        <v>499</v>
      </c>
      <c r="O14" s="6" t="s">
        <v>499</v>
      </c>
      <c r="P14" s="6" t="s">
        <v>499</v>
      </c>
      <c r="Q14" s="6" t="s">
        <v>499</v>
      </c>
      <c r="R14" s="6" t="s">
        <v>499</v>
      </c>
      <c r="S14" s="6" t="s">
        <v>499</v>
      </c>
      <c r="T14" s="6" t="s">
        <v>499</v>
      </c>
      <c r="U14" s="6" t="s">
        <v>499</v>
      </c>
      <c r="V14" s="6" t="s">
        <v>499</v>
      </c>
      <c r="W14" s="6" t="s">
        <v>499</v>
      </c>
      <c r="X14" s="6" t="s">
        <v>499</v>
      </c>
      <c r="Y14" s="16" t="s">
        <v>499</v>
      </c>
      <c r="Z14" s="16" t="s">
        <v>499</v>
      </c>
      <c r="AA14" s="6" t="s">
        <v>499</v>
      </c>
      <c r="AB14" s="6" t="s">
        <v>499</v>
      </c>
      <c r="AC14" s="6" t="s">
        <v>499</v>
      </c>
      <c r="AD14" s="16" t="s">
        <v>499</v>
      </c>
      <c r="AE14" s="16" t="s">
        <v>499</v>
      </c>
      <c r="AF14" s="6" t="s">
        <v>499</v>
      </c>
      <c r="AG14" s="6" t="s">
        <v>499</v>
      </c>
      <c r="AH14" s="6" t="s">
        <v>499</v>
      </c>
      <c r="AI14" s="6" t="s">
        <v>499</v>
      </c>
      <c r="AJ14" s="6" t="s">
        <v>499</v>
      </c>
      <c r="AK14" s="6" t="s">
        <v>499</v>
      </c>
      <c r="AL14" s="6" t="s">
        <v>499</v>
      </c>
      <c r="AM14" s="6" t="s">
        <v>499</v>
      </c>
      <c r="AN14" s="6" t="s">
        <v>499</v>
      </c>
      <c r="AO14" s="6" t="s">
        <v>499</v>
      </c>
      <c r="AP14" s="79" t="s">
        <v>308</v>
      </c>
      <c r="AQ14" s="6" t="s">
        <v>499</v>
      </c>
      <c r="AR14" s="79" t="s">
        <v>359</v>
      </c>
      <c r="AS14" s="6" t="s">
        <v>499</v>
      </c>
      <c r="AT14" s="6" t="s">
        <v>499</v>
      </c>
      <c r="AU14" s="6" t="s">
        <v>499</v>
      </c>
      <c r="AV14" s="6" t="s">
        <v>499</v>
      </c>
      <c r="AW14" s="6" t="s">
        <v>499</v>
      </c>
      <c r="AX14" s="6" t="s">
        <v>499</v>
      </c>
      <c r="AY14" s="79" t="s">
        <v>184</v>
      </c>
      <c r="AZ14" s="11" t="s">
        <v>499</v>
      </c>
      <c r="BB14" s="27"/>
      <c r="BC14" s="27"/>
      <c r="BF14" t="str">
        <v>South City:Freeburg:Sunlawn:Plainsview</v>
      </c>
      <c r="BH14" cm="1">
        <f t="array" ref="BH14:BK14">_xlfn.XLOOKUP(_xlfn.TEXTSPLIT(BF14,":"),$BQ$3:$BQ$135,$BS$3:$BS$135,0)</f>
        <v>895</v>
      </c>
      <c r="BI14">
        <v>636</v>
      </c>
      <c r="BJ14">
        <v>3</v>
      </c>
      <c r="BK14">
        <v>972</v>
      </c>
      <c r="BN14">
        <f t="shared" si="0"/>
        <v>2506</v>
      </c>
      <c r="BQ14" t="s">
        <v>372</v>
      </c>
      <c r="BR14" t="s">
        <v>609</v>
      </c>
      <c r="BS14">
        <v>654</v>
      </c>
      <c r="BT14">
        <v>303</v>
      </c>
      <c r="BU14">
        <v>26493</v>
      </c>
      <c r="BV14">
        <v>68.8</v>
      </c>
      <c r="BW14">
        <v>50.9</v>
      </c>
      <c r="BX14">
        <v>25</v>
      </c>
    </row>
    <row r="15" spans="2:79" ht="24" customHeight="1">
      <c r="B15" s="78">
        <v>13</v>
      </c>
      <c r="C15" s="10" t="s">
        <v>499</v>
      </c>
      <c r="D15" s="6" t="s">
        <v>499</v>
      </c>
      <c r="E15" s="6" t="s">
        <v>499</v>
      </c>
      <c r="F15" s="6" t="s">
        <v>499</v>
      </c>
      <c r="G15" s="6" t="s">
        <v>499</v>
      </c>
      <c r="H15" s="6" t="s">
        <v>499</v>
      </c>
      <c r="I15" s="6" t="s">
        <v>499</v>
      </c>
      <c r="J15" s="6" t="s">
        <v>499</v>
      </c>
      <c r="K15" s="6" t="s">
        <v>499</v>
      </c>
      <c r="L15" s="6" t="s">
        <v>499</v>
      </c>
      <c r="M15" s="6" t="s">
        <v>499</v>
      </c>
      <c r="N15" s="6" t="s">
        <v>499</v>
      </c>
      <c r="O15" s="6" t="s">
        <v>499</v>
      </c>
      <c r="P15" s="6" t="s">
        <v>499</v>
      </c>
      <c r="Q15" s="6" t="s">
        <v>499</v>
      </c>
      <c r="R15" s="6" t="s">
        <v>499</v>
      </c>
      <c r="S15" s="6" t="s">
        <v>499</v>
      </c>
      <c r="T15" s="79" t="s">
        <v>243</v>
      </c>
      <c r="U15" s="6" t="s">
        <v>499</v>
      </c>
      <c r="V15" s="6" t="s">
        <v>499</v>
      </c>
      <c r="W15" s="6" t="s">
        <v>499</v>
      </c>
      <c r="X15" s="6" t="s">
        <v>499</v>
      </c>
      <c r="Y15" s="16" t="s">
        <v>499</v>
      </c>
      <c r="Z15" s="6" t="s">
        <v>499</v>
      </c>
      <c r="AA15" s="6" t="s">
        <v>499</v>
      </c>
      <c r="AB15" s="6" t="s">
        <v>499</v>
      </c>
      <c r="AC15" s="6" t="s">
        <v>499</v>
      </c>
      <c r="AD15" s="16" t="s">
        <v>499</v>
      </c>
      <c r="AE15" s="16" t="s">
        <v>499</v>
      </c>
      <c r="AF15" s="6" t="s">
        <v>499</v>
      </c>
      <c r="AG15" s="6" t="s">
        <v>499</v>
      </c>
      <c r="AH15" s="6" t="s">
        <v>499</v>
      </c>
      <c r="AI15" s="6" t="s">
        <v>499</v>
      </c>
      <c r="AJ15" s="6" t="s">
        <v>499</v>
      </c>
      <c r="AK15" s="6" t="s">
        <v>499</v>
      </c>
      <c r="AL15" s="6" t="s">
        <v>499</v>
      </c>
      <c r="AM15" s="6" t="s">
        <v>499</v>
      </c>
      <c r="AN15" s="6" t="s">
        <v>499</v>
      </c>
      <c r="AO15" s="6" t="s">
        <v>499</v>
      </c>
      <c r="AP15" s="6" t="s">
        <v>499</v>
      </c>
      <c r="AQ15" s="6" t="s">
        <v>499</v>
      </c>
      <c r="AR15" s="6" t="s">
        <v>499</v>
      </c>
      <c r="AS15" s="6" t="s">
        <v>499</v>
      </c>
      <c r="AT15" s="6" t="s">
        <v>499</v>
      </c>
      <c r="AU15" s="79" t="s">
        <v>289</v>
      </c>
      <c r="AV15" s="6" t="s">
        <v>499</v>
      </c>
      <c r="AW15" s="6" t="s">
        <v>499</v>
      </c>
      <c r="AX15" s="6" t="s">
        <v>499</v>
      </c>
      <c r="AY15" s="6" t="s">
        <v>499</v>
      </c>
      <c r="AZ15" s="11" t="s">
        <v>499</v>
      </c>
      <c r="BB15" s="27"/>
      <c r="BC15" s="27"/>
      <c r="BF15" t="str">
        <v>Coalton:Rocklawn</v>
      </c>
      <c r="BH15" cm="1">
        <f t="array" ref="BH15:BI15">_xlfn.XLOOKUP(_xlfn.TEXTSPLIT(BF15,":"),$BQ$3:$BQ$135,$BS$3:$BS$135,0)</f>
        <v>104914</v>
      </c>
      <c r="BI15">
        <v>447</v>
      </c>
      <c r="BN15">
        <f t="shared" si="0"/>
        <v>105361</v>
      </c>
      <c r="BQ15" t="s">
        <v>245</v>
      </c>
      <c r="BR15" t="s">
        <v>609</v>
      </c>
      <c r="BS15">
        <v>894</v>
      </c>
      <c r="BT15">
        <v>366</v>
      </c>
      <c r="BU15">
        <v>117241</v>
      </c>
      <c r="BV15">
        <v>78.3</v>
      </c>
      <c r="BW15">
        <v>57.8</v>
      </c>
      <c r="BX15">
        <v>24.9</v>
      </c>
    </row>
    <row r="16" spans="2:79" ht="24" customHeight="1">
      <c r="B16" s="78">
        <v>14</v>
      </c>
      <c r="C16" s="10" t="s">
        <v>499</v>
      </c>
      <c r="D16" s="6" t="s">
        <v>499</v>
      </c>
      <c r="E16" s="6" t="s">
        <v>499</v>
      </c>
      <c r="F16" s="6" t="s">
        <v>499</v>
      </c>
      <c r="G16" s="6" t="s">
        <v>499</v>
      </c>
      <c r="H16" s="6" t="s">
        <v>499</v>
      </c>
      <c r="I16" s="6" t="s">
        <v>499</v>
      </c>
      <c r="J16" s="6" t="s">
        <v>499</v>
      </c>
      <c r="K16" s="6" t="s">
        <v>499</v>
      </c>
      <c r="L16" s="79" t="s">
        <v>307</v>
      </c>
      <c r="M16" s="6" t="s">
        <v>499</v>
      </c>
      <c r="N16" s="6" t="s">
        <v>499</v>
      </c>
      <c r="O16" s="6" t="s">
        <v>499</v>
      </c>
      <c r="P16" s="6" t="s">
        <v>499</v>
      </c>
      <c r="Q16" s="6" t="s">
        <v>499</v>
      </c>
      <c r="R16" s="6" t="s">
        <v>499</v>
      </c>
      <c r="S16" s="6" t="s">
        <v>499</v>
      </c>
      <c r="T16" s="6" t="s">
        <v>499</v>
      </c>
      <c r="U16" s="6" t="s">
        <v>499</v>
      </c>
      <c r="V16" s="79" t="s">
        <v>135</v>
      </c>
      <c r="W16" s="6" t="s">
        <v>499</v>
      </c>
      <c r="X16" s="6" t="s">
        <v>499</v>
      </c>
      <c r="Y16" s="16" t="s">
        <v>499</v>
      </c>
      <c r="Z16" s="16" t="s">
        <v>499</v>
      </c>
      <c r="AA16" s="6" t="s">
        <v>499</v>
      </c>
      <c r="AB16" s="6" t="s">
        <v>499</v>
      </c>
      <c r="AC16" s="6" t="s">
        <v>499</v>
      </c>
      <c r="AD16" s="16" t="s">
        <v>499</v>
      </c>
      <c r="AE16" s="16" t="s">
        <v>499</v>
      </c>
      <c r="AF16" s="6" t="s">
        <v>499</v>
      </c>
      <c r="AG16" s="6" t="s">
        <v>499</v>
      </c>
      <c r="AH16" s="6" t="s">
        <v>499</v>
      </c>
      <c r="AI16" s="6" t="s">
        <v>499</v>
      </c>
      <c r="AJ16" s="6" t="s">
        <v>499</v>
      </c>
      <c r="AK16" s="6" t="s">
        <v>499</v>
      </c>
      <c r="AL16" s="6" t="s">
        <v>499</v>
      </c>
      <c r="AM16" s="6" t="s">
        <v>499</v>
      </c>
      <c r="AN16" s="6" t="s">
        <v>499</v>
      </c>
      <c r="AO16" s="6" t="s">
        <v>499</v>
      </c>
      <c r="AP16" s="6" t="s">
        <v>499</v>
      </c>
      <c r="AQ16" s="6" t="s">
        <v>499</v>
      </c>
      <c r="AR16" s="6" t="s">
        <v>499</v>
      </c>
      <c r="AS16" s="6" t="s">
        <v>499</v>
      </c>
      <c r="AT16" s="6" t="s">
        <v>499</v>
      </c>
      <c r="AU16" s="6" t="s">
        <v>499</v>
      </c>
      <c r="AV16" s="6" t="s">
        <v>499</v>
      </c>
      <c r="AW16" s="6" t="s">
        <v>499</v>
      </c>
      <c r="AX16" s="6" t="s">
        <v>499</v>
      </c>
      <c r="AY16" s="6" t="s">
        <v>499</v>
      </c>
      <c r="AZ16" s="11" t="s">
        <v>499</v>
      </c>
      <c r="BB16" s="28"/>
      <c r="BC16" s="28"/>
      <c r="BF16" t="str">
        <v>Freeboro:Newlawn</v>
      </c>
      <c r="BH16" cm="1">
        <f t="array" ref="BH16:BI16">_xlfn.XLOOKUP(_xlfn.TEXTSPLIT(BF16,":"),$BQ$3:$BQ$135,$BS$3:$BS$135,0)</f>
        <v>636</v>
      </c>
      <c r="BI16">
        <v>1946</v>
      </c>
      <c r="BN16">
        <f t="shared" si="0"/>
        <v>2582</v>
      </c>
      <c r="BQ16" t="s">
        <v>249</v>
      </c>
      <c r="BR16" t="s">
        <v>609</v>
      </c>
      <c r="BS16">
        <v>91</v>
      </c>
      <c r="BT16">
        <v>34</v>
      </c>
      <c r="BU16">
        <v>49264</v>
      </c>
      <c r="BV16">
        <v>77.3</v>
      </c>
      <c r="BW16">
        <v>60.8</v>
      </c>
      <c r="BX16">
        <v>32.799999999999997</v>
      </c>
    </row>
    <row r="17" spans="2:76" ht="24" customHeight="1">
      <c r="B17" s="78">
        <v>15</v>
      </c>
      <c r="C17" s="10" t="s">
        <v>499</v>
      </c>
      <c r="D17" s="6" t="s">
        <v>499</v>
      </c>
      <c r="E17" s="6" t="s">
        <v>499</v>
      </c>
      <c r="F17" s="6" t="s">
        <v>499</v>
      </c>
      <c r="G17" s="6" t="s">
        <v>499</v>
      </c>
      <c r="H17" s="6" t="s">
        <v>499</v>
      </c>
      <c r="I17" s="6" t="s">
        <v>499</v>
      </c>
      <c r="J17" s="6" t="s">
        <v>499</v>
      </c>
      <c r="K17" s="6" t="s">
        <v>499</v>
      </c>
      <c r="L17" s="6" t="s">
        <v>499</v>
      </c>
      <c r="M17" s="6" t="s">
        <v>499</v>
      </c>
      <c r="N17" s="6" t="s">
        <v>499</v>
      </c>
      <c r="O17" s="6" t="s">
        <v>499</v>
      </c>
      <c r="P17" s="6" t="s">
        <v>499</v>
      </c>
      <c r="Q17" s="6" t="s">
        <v>499</v>
      </c>
      <c r="R17" s="6" t="s">
        <v>499</v>
      </c>
      <c r="S17" s="6" t="s">
        <v>499</v>
      </c>
      <c r="T17" s="6" t="s">
        <v>499</v>
      </c>
      <c r="U17" s="79" t="s">
        <v>120</v>
      </c>
      <c r="V17" s="6" t="s">
        <v>499</v>
      </c>
      <c r="W17" s="6" t="s">
        <v>499</v>
      </c>
      <c r="X17" s="6" t="s">
        <v>499</v>
      </c>
      <c r="Y17" s="6" t="s">
        <v>499</v>
      </c>
      <c r="Z17" s="16" t="s">
        <v>499</v>
      </c>
      <c r="AA17" s="16" t="s">
        <v>499</v>
      </c>
      <c r="AB17" s="16" t="s">
        <v>499</v>
      </c>
      <c r="AC17" s="16" t="s">
        <v>499</v>
      </c>
      <c r="AD17" s="16" t="s">
        <v>499</v>
      </c>
      <c r="AE17" s="16" t="s">
        <v>499</v>
      </c>
      <c r="AF17" s="6" t="s">
        <v>499</v>
      </c>
      <c r="AG17" s="6" t="s">
        <v>499</v>
      </c>
      <c r="AH17" s="6" t="s">
        <v>499</v>
      </c>
      <c r="AI17" s="6" t="s">
        <v>499</v>
      </c>
      <c r="AJ17" s="6" t="s">
        <v>499</v>
      </c>
      <c r="AK17" s="6" t="s">
        <v>499</v>
      </c>
      <c r="AL17" s="79" t="s">
        <v>94</v>
      </c>
      <c r="AM17" s="6" t="s">
        <v>499</v>
      </c>
      <c r="AN17" s="6" t="s">
        <v>499</v>
      </c>
      <c r="AO17" s="6" t="s">
        <v>499</v>
      </c>
      <c r="AP17" s="6" t="s">
        <v>499</v>
      </c>
      <c r="AQ17" s="6" t="s">
        <v>499</v>
      </c>
      <c r="AR17" s="6" t="s">
        <v>499</v>
      </c>
      <c r="AS17" s="6" t="s">
        <v>499</v>
      </c>
      <c r="AT17" s="6" t="s">
        <v>499</v>
      </c>
      <c r="AU17" s="6" t="s">
        <v>499</v>
      </c>
      <c r="AV17" s="6" t="s">
        <v>499</v>
      </c>
      <c r="AW17" s="6" t="s">
        <v>499</v>
      </c>
      <c r="AX17" s="6" t="s">
        <v>499</v>
      </c>
      <c r="AY17" s="6" t="s">
        <v>499</v>
      </c>
      <c r="AZ17" s="11" t="s">
        <v>499</v>
      </c>
      <c r="BB17" s="28"/>
      <c r="BC17" s="28"/>
      <c r="BF17" t="str">
        <v>Woodwood:Town Bend</v>
      </c>
      <c r="BH17" cm="1">
        <f t="array" ref="BH17:BI17">_xlfn.XLOOKUP(_xlfn.TEXTSPLIT(BF17,":"),$BQ$3:$BQ$135,$BS$3:$BS$135,0)</f>
        <v>31516</v>
      </c>
      <c r="BI17">
        <v>9</v>
      </c>
      <c r="BN17">
        <f t="shared" si="0"/>
        <v>31525</v>
      </c>
      <c r="BQ17" t="s">
        <v>251</v>
      </c>
      <c r="BR17" t="s">
        <v>609</v>
      </c>
      <c r="BS17">
        <v>72804</v>
      </c>
      <c r="BT17">
        <v>39317</v>
      </c>
      <c r="BU17">
        <v>126494</v>
      </c>
      <c r="BV17">
        <v>91</v>
      </c>
      <c r="BW17">
        <v>70.8</v>
      </c>
      <c r="BX17">
        <v>42.1</v>
      </c>
    </row>
    <row r="18" spans="2:76" ht="24" customHeight="1">
      <c r="B18" s="78">
        <v>16</v>
      </c>
      <c r="C18" s="10" t="s">
        <v>499</v>
      </c>
      <c r="D18" s="6" t="s">
        <v>499</v>
      </c>
      <c r="E18" s="6" t="s">
        <v>499</v>
      </c>
      <c r="F18" s="6" t="s">
        <v>499</v>
      </c>
      <c r="G18" s="6" t="s">
        <v>499</v>
      </c>
      <c r="H18" s="6" t="s">
        <v>499</v>
      </c>
      <c r="I18" s="6" t="s">
        <v>499</v>
      </c>
      <c r="J18" s="6" t="s">
        <v>499</v>
      </c>
      <c r="K18" s="6" t="s">
        <v>499</v>
      </c>
      <c r="L18" s="6" t="s">
        <v>499</v>
      </c>
      <c r="M18" s="6" t="s">
        <v>499</v>
      </c>
      <c r="N18" s="6" t="s">
        <v>499</v>
      </c>
      <c r="O18" s="6" t="s">
        <v>499</v>
      </c>
      <c r="P18" s="6" t="s">
        <v>499</v>
      </c>
      <c r="Q18" s="6" t="s">
        <v>499</v>
      </c>
      <c r="R18" s="6" t="s">
        <v>499</v>
      </c>
      <c r="S18" s="6" t="s">
        <v>499</v>
      </c>
      <c r="T18" s="6" t="s">
        <v>499</v>
      </c>
      <c r="U18" s="6" t="s">
        <v>499</v>
      </c>
      <c r="V18" s="6" t="s">
        <v>499</v>
      </c>
      <c r="W18" s="6" t="s">
        <v>499</v>
      </c>
      <c r="X18" s="6" t="s">
        <v>499</v>
      </c>
      <c r="Y18" s="6" t="s">
        <v>499</v>
      </c>
      <c r="Z18" s="79" t="s">
        <v>197</v>
      </c>
      <c r="AA18" s="6" t="s">
        <v>499</v>
      </c>
      <c r="AB18" s="6" t="s">
        <v>499</v>
      </c>
      <c r="AC18" s="79" t="s">
        <v>89</v>
      </c>
      <c r="AD18" s="16" t="s">
        <v>499</v>
      </c>
      <c r="AE18" s="16" t="s">
        <v>499</v>
      </c>
      <c r="AF18" s="6" t="s">
        <v>499</v>
      </c>
      <c r="AG18" s="6" t="s">
        <v>499</v>
      </c>
      <c r="AH18" s="6" t="s">
        <v>499</v>
      </c>
      <c r="AI18" s="6" t="s">
        <v>499</v>
      </c>
      <c r="AJ18" s="6" t="s">
        <v>499</v>
      </c>
      <c r="AK18" s="6" t="s">
        <v>499</v>
      </c>
      <c r="AL18" s="6" t="s">
        <v>499</v>
      </c>
      <c r="AM18" s="6" t="s">
        <v>499</v>
      </c>
      <c r="AN18" s="6" t="s">
        <v>499</v>
      </c>
      <c r="AO18" s="6" t="s">
        <v>499</v>
      </c>
      <c r="AP18" s="6" t="s">
        <v>499</v>
      </c>
      <c r="AQ18" s="6" t="s">
        <v>499</v>
      </c>
      <c r="AR18" s="6" t="s">
        <v>499</v>
      </c>
      <c r="AS18" s="6" t="s">
        <v>499</v>
      </c>
      <c r="AT18" s="6" t="s">
        <v>499</v>
      </c>
      <c r="AU18" s="6" t="s">
        <v>499</v>
      </c>
      <c r="AV18" s="6" t="s">
        <v>499</v>
      </c>
      <c r="AW18" s="6" t="s">
        <v>499</v>
      </c>
      <c r="AX18" s="6" t="s">
        <v>499</v>
      </c>
      <c r="AY18" s="6" t="s">
        <v>499</v>
      </c>
      <c r="AZ18" s="11" t="s">
        <v>499</v>
      </c>
      <c r="BB18" s="27"/>
      <c r="BC18" s="27"/>
      <c r="BF18" t="str">
        <v>Metroville:Townton</v>
      </c>
      <c r="BH18" cm="1">
        <f t="array" ref="BH18:BI18">_xlfn.XLOOKUP(_xlfn.TEXTSPLIT(BF18,":"),$BQ$3:$BQ$135,$BS$3:$BS$135,0)</f>
        <v>606</v>
      </c>
      <c r="BI18">
        <v>3</v>
      </c>
      <c r="BN18">
        <f t="shared" si="0"/>
        <v>609</v>
      </c>
      <c r="BQ18" t="s">
        <v>244</v>
      </c>
      <c r="BR18" t="s">
        <v>609</v>
      </c>
      <c r="BS18">
        <v>42</v>
      </c>
      <c r="BT18">
        <v>28</v>
      </c>
      <c r="BU18">
        <v>71541</v>
      </c>
      <c r="BV18">
        <v>76.7</v>
      </c>
      <c r="BW18">
        <v>58.7</v>
      </c>
      <c r="BX18">
        <v>27.900000000000006</v>
      </c>
    </row>
    <row r="19" spans="2:76" ht="24" customHeight="1">
      <c r="B19" s="78">
        <v>17</v>
      </c>
      <c r="C19" s="10" t="s">
        <v>499</v>
      </c>
      <c r="D19" s="6" t="s">
        <v>499</v>
      </c>
      <c r="E19" s="6" t="s">
        <v>499</v>
      </c>
      <c r="F19" s="6" t="s">
        <v>499</v>
      </c>
      <c r="G19" s="6" t="s">
        <v>499</v>
      </c>
      <c r="H19" s="6" t="s">
        <v>499</v>
      </c>
      <c r="I19" s="6" t="s">
        <v>499</v>
      </c>
      <c r="J19" s="6" t="s">
        <v>499</v>
      </c>
      <c r="K19" s="6" t="s">
        <v>499</v>
      </c>
      <c r="L19" s="6" t="s">
        <v>499</v>
      </c>
      <c r="M19" s="79" t="s">
        <v>277</v>
      </c>
      <c r="N19" s="6" t="s">
        <v>499</v>
      </c>
      <c r="O19" s="6" t="s">
        <v>499</v>
      </c>
      <c r="P19" s="6" t="s">
        <v>499</v>
      </c>
      <c r="Q19" s="6" t="s">
        <v>499</v>
      </c>
      <c r="R19" s="6" t="s">
        <v>499</v>
      </c>
      <c r="S19" s="6" t="s">
        <v>499</v>
      </c>
      <c r="T19" s="6" t="s">
        <v>499</v>
      </c>
      <c r="U19" s="6" t="s">
        <v>499</v>
      </c>
      <c r="V19" s="6" t="s">
        <v>499</v>
      </c>
      <c r="W19" s="6" t="s">
        <v>499</v>
      </c>
      <c r="X19" s="79" t="s">
        <v>84</v>
      </c>
      <c r="Y19" s="6" t="s">
        <v>499</v>
      </c>
      <c r="Z19" s="6" t="s">
        <v>499</v>
      </c>
      <c r="AA19" s="6" t="s">
        <v>499</v>
      </c>
      <c r="AB19" s="6" t="s">
        <v>499</v>
      </c>
      <c r="AC19" s="6" t="s">
        <v>499</v>
      </c>
      <c r="AD19" s="16" t="s">
        <v>499</v>
      </c>
      <c r="AE19" s="16" t="s">
        <v>499</v>
      </c>
      <c r="AF19" s="16" t="s">
        <v>499</v>
      </c>
      <c r="AG19" s="6" t="s">
        <v>499</v>
      </c>
      <c r="AH19" s="6" t="s">
        <v>499</v>
      </c>
      <c r="AI19" s="6" t="s">
        <v>499</v>
      </c>
      <c r="AJ19" s="79" t="s">
        <v>424</v>
      </c>
      <c r="AK19" s="6" t="s">
        <v>499</v>
      </c>
      <c r="AL19" s="6" t="s">
        <v>499</v>
      </c>
      <c r="AM19" s="6" t="s">
        <v>499</v>
      </c>
      <c r="AN19" s="6" t="s">
        <v>499</v>
      </c>
      <c r="AO19" s="6" t="s">
        <v>499</v>
      </c>
      <c r="AP19" s="6" t="s">
        <v>499</v>
      </c>
      <c r="AQ19" s="6" t="s">
        <v>499</v>
      </c>
      <c r="AR19" s="6" t="s">
        <v>499</v>
      </c>
      <c r="AS19" s="6" t="s">
        <v>499</v>
      </c>
      <c r="AT19" s="79" t="s">
        <v>116</v>
      </c>
      <c r="AU19" s="79" t="s">
        <v>48</v>
      </c>
      <c r="AV19" s="6" t="s">
        <v>499</v>
      </c>
      <c r="AW19" s="6" t="s">
        <v>499</v>
      </c>
      <c r="AX19" s="6" t="s">
        <v>499</v>
      </c>
      <c r="AY19" s="6" t="s">
        <v>499</v>
      </c>
      <c r="AZ19" s="11" t="s">
        <v>499</v>
      </c>
      <c r="BF19" t="str">
        <v>Fair Junction:Stateburg:Easttown:Woodtown:Northbury</v>
      </c>
      <c r="BH19" cm="1">
        <f t="array" ref="BH19:BL19">_xlfn.XLOOKUP(_xlfn.TEXTSPLIT(BF19,":"),$BQ$3:$BQ$135,$BS$3:$BS$135,0)</f>
        <v>7335</v>
      </c>
      <c r="BI19">
        <v>1001</v>
      </c>
      <c r="BJ19">
        <v>15733</v>
      </c>
      <c r="BK19">
        <v>2812</v>
      </c>
      <c r="BL19">
        <v>89590</v>
      </c>
      <c r="BN19">
        <f>SUM(BH19:BM19)</f>
        <v>116471</v>
      </c>
      <c r="BQ19" t="s">
        <v>250</v>
      </c>
      <c r="BR19" t="s">
        <v>609</v>
      </c>
      <c r="BS19">
        <v>849</v>
      </c>
      <c r="BT19">
        <v>298</v>
      </c>
      <c r="BU19">
        <v>17588</v>
      </c>
      <c r="BV19">
        <v>66.3</v>
      </c>
      <c r="BW19">
        <v>45.5</v>
      </c>
      <c r="BX19">
        <v>13.399999999999999</v>
      </c>
    </row>
    <row r="20" spans="2:76" ht="24" customHeight="1">
      <c r="B20" s="78">
        <v>18</v>
      </c>
      <c r="C20" s="10" t="s">
        <v>499</v>
      </c>
      <c r="D20" s="6" t="s">
        <v>499</v>
      </c>
      <c r="E20" s="79" t="s">
        <v>321</v>
      </c>
      <c r="F20" s="6" t="s">
        <v>499</v>
      </c>
      <c r="G20" s="6" t="s">
        <v>499</v>
      </c>
      <c r="H20" s="6" t="s">
        <v>499</v>
      </c>
      <c r="I20" s="6" t="s">
        <v>499</v>
      </c>
      <c r="J20" s="6" t="s">
        <v>499</v>
      </c>
      <c r="K20" s="6" t="s">
        <v>499</v>
      </c>
      <c r="L20" s="6" t="s">
        <v>499</v>
      </c>
      <c r="M20" s="6" t="s">
        <v>499</v>
      </c>
      <c r="N20" s="6" t="s">
        <v>499</v>
      </c>
      <c r="O20" s="6" t="s">
        <v>499</v>
      </c>
      <c r="P20" s="6" t="s">
        <v>499</v>
      </c>
      <c r="Q20" s="6" t="s">
        <v>499</v>
      </c>
      <c r="R20" s="6" t="s">
        <v>499</v>
      </c>
      <c r="S20" s="6" t="s">
        <v>499</v>
      </c>
      <c r="T20" s="6" t="s">
        <v>499</v>
      </c>
      <c r="U20" s="6" t="s">
        <v>499</v>
      </c>
      <c r="V20" s="6" t="s">
        <v>499</v>
      </c>
      <c r="W20" s="6" t="s">
        <v>499</v>
      </c>
      <c r="X20" s="6" t="s">
        <v>499</v>
      </c>
      <c r="Y20" s="6" t="s">
        <v>499</v>
      </c>
      <c r="Z20" s="79" t="s">
        <v>461</v>
      </c>
      <c r="AA20" s="6" t="s">
        <v>499</v>
      </c>
      <c r="AB20" s="79" t="s">
        <v>217</v>
      </c>
      <c r="AC20" s="6" t="s">
        <v>499</v>
      </c>
      <c r="AD20" s="6" t="s">
        <v>499</v>
      </c>
      <c r="AE20" s="16" t="s">
        <v>499</v>
      </c>
      <c r="AF20" s="16" t="s">
        <v>499</v>
      </c>
      <c r="AG20" s="16" t="s">
        <v>499</v>
      </c>
      <c r="AH20" s="6" t="s">
        <v>499</v>
      </c>
      <c r="AI20" s="6" t="s">
        <v>499</v>
      </c>
      <c r="AJ20" s="6" t="s">
        <v>499</v>
      </c>
      <c r="AK20" s="6" t="s">
        <v>499</v>
      </c>
      <c r="AL20" s="6" t="s">
        <v>499</v>
      </c>
      <c r="AM20" s="6" t="s">
        <v>499</v>
      </c>
      <c r="AN20" s="6" t="s">
        <v>499</v>
      </c>
      <c r="AO20" s="6" t="s">
        <v>499</v>
      </c>
      <c r="AP20" s="6" t="s">
        <v>499</v>
      </c>
      <c r="AQ20" s="6" t="s">
        <v>499</v>
      </c>
      <c r="AR20" s="6" t="s">
        <v>499</v>
      </c>
      <c r="AS20" s="6" t="s">
        <v>499</v>
      </c>
      <c r="AT20" s="79" t="s">
        <v>162</v>
      </c>
      <c r="AU20" s="6" t="s">
        <v>499</v>
      </c>
      <c r="AV20" s="6" t="s">
        <v>499</v>
      </c>
      <c r="AW20" s="6" t="s">
        <v>499</v>
      </c>
      <c r="AX20" s="6" t="s">
        <v>499</v>
      </c>
      <c r="AY20" s="6" t="s">
        <v>499</v>
      </c>
      <c r="AZ20" s="11" t="s">
        <v>499</v>
      </c>
      <c r="BF20" t="str">
        <v>Middleboro:Centreboro:Farm City:Parkwood</v>
      </c>
      <c r="BH20" cm="1">
        <f t="array" ref="BH20:BK20">_xlfn.XLOOKUP(_xlfn.TEXTSPLIT(BF20,":"),$BQ$3:$BQ$135,$BS$3:$BS$135,0)</f>
        <v>2024</v>
      </c>
      <c r="BI20">
        <v>18</v>
      </c>
      <c r="BJ20">
        <v>4988</v>
      </c>
      <c r="BK20">
        <v>52</v>
      </c>
      <c r="BN20">
        <f t="shared" si="0"/>
        <v>7082</v>
      </c>
      <c r="BQ20" t="s">
        <v>243</v>
      </c>
      <c r="BR20" t="s">
        <v>609</v>
      </c>
      <c r="BS20">
        <v>104914</v>
      </c>
      <c r="BT20">
        <v>60278</v>
      </c>
      <c r="BU20">
        <v>22152</v>
      </c>
      <c r="BV20">
        <v>66.900000000000006</v>
      </c>
      <c r="BW20">
        <v>50.7</v>
      </c>
      <c r="BX20">
        <v>24.300000000000004</v>
      </c>
    </row>
    <row r="21" spans="2:76" ht="24" customHeight="1">
      <c r="B21" s="78">
        <v>19</v>
      </c>
      <c r="C21" s="10" t="s">
        <v>499</v>
      </c>
      <c r="D21" s="6" t="s">
        <v>499</v>
      </c>
      <c r="E21" s="6" t="s">
        <v>499</v>
      </c>
      <c r="F21" s="6" t="s">
        <v>499</v>
      </c>
      <c r="G21" s="6" t="s">
        <v>499</v>
      </c>
      <c r="H21" s="6" t="s">
        <v>499</v>
      </c>
      <c r="I21" s="6" t="s">
        <v>499</v>
      </c>
      <c r="J21" s="6" t="s">
        <v>499</v>
      </c>
      <c r="K21" s="6" t="s">
        <v>499</v>
      </c>
      <c r="L21" s="6" t="s">
        <v>499</v>
      </c>
      <c r="M21" s="6" t="s">
        <v>499</v>
      </c>
      <c r="N21" s="6" t="s">
        <v>499</v>
      </c>
      <c r="O21" s="6" t="s">
        <v>499</v>
      </c>
      <c r="P21" s="6" t="s">
        <v>499</v>
      </c>
      <c r="Q21" s="6" t="s">
        <v>499</v>
      </c>
      <c r="R21" s="6" t="s">
        <v>499</v>
      </c>
      <c r="S21" s="6" t="s">
        <v>499</v>
      </c>
      <c r="T21" s="6" t="s">
        <v>499</v>
      </c>
      <c r="U21" s="6" t="s">
        <v>499</v>
      </c>
      <c r="V21" s="6" t="s">
        <v>499</v>
      </c>
      <c r="W21" s="6" t="s">
        <v>499</v>
      </c>
      <c r="X21" s="6" t="s">
        <v>499</v>
      </c>
      <c r="Y21" s="6" t="s">
        <v>499</v>
      </c>
      <c r="Z21" s="6" t="s">
        <v>499</v>
      </c>
      <c r="AA21" s="6" t="s">
        <v>499</v>
      </c>
      <c r="AB21" s="6" t="s">
        <v>499</v>
      </c>
      <c r="AC21" s="6" t="s">
        <v>499</v>
      </c>
      <c r="AD21" s="6" t="s">
        <v>499</v>
      </c>
      <c r="AE21" s="6" t="s">
        <v>499</v>
      </c>
      <c r="AF21" s="16" t="s">
        <v>499</v>
      </c>
      <c r="AG21" s="16" t="s">
        <v>499</v>
      </c>
      <c r="AH21" s="16" t="s">
        <v>499</v>
      </c>
      <c r="AI21" s="6" t="s">
        <v>499</v>
      </c>
      <c r="AJ21" s="6" t="s">
        <v>499</v>
      </c>
      <c r="AK21" s="6" t="s">
        <v>499</v>
      </c>
      <c r="AL21" s="6" t="s">
        <v>499</v>
      </c>
      <c r="AM21" s="6" t="s">
        <v>499</v>
      </c>
      <c r="AN21" s="6" t="s">
        <v>499</v>
      </c>
      <c r="AO21" s="6" t="s">
        <v>499</v>
      </c>
      <c r="AP21" s="6" t="s">
        <v>499</v>
      </c>
      <c r="AQ21" s="6" t="s">
        <v>499</v>
      </c>
      <c r="AR21" s="6" t="s">
        <v>499</v>
      </c>
      <c r="AS21" s="6" t="s">
        <v>499</v>
      </c>
      <c r="AT21" s="6" t="s">
        <v>499</v>
      </c>
      <c r="AU21" s="79" t="s">
        <v>330</v>
      </c>
      <c r="AV21" s="6" t="s">
        <v>499</v>
      </c>
      <c r="AW21" s="6" t="s">
        <v>499</v>
      </c>
      <c r="AX21" s="6" t="s">
        <v>499</v>
      </c>
      <c r="AY21" s="6" t="s">
        <v>499</v>
      </c>
      <c r="AZ21" s="11" t="s">
        <v>499</v>
      </c>
      <c r="BF21" t="str">
        <v>Birdwood</v>
      </c>
      <c r="BH21" cm="1">
        <f t="array" ref="BH21">_xlfn.XLOOKUP(_xlfn.TEXTSPLIT(BF21,":"),$BQ$3:$BQ$135,$BS$3:$BS$135,0)</f>
        <v>14</v>
      </c>
      <c r="BN21">
        <f t="shared" si="0"/>
        <v>14</v>
      </c>
      <c r="BQ21" t="s">
        <v>231</v>
      </c>
      <c r="BR21" t="s">
        <v>609</v>
      </c>
      <c r="BS21">
        <v>4314</v>
      </c>
      <c r="BT21">
        <v>1729</v>
      </c>
      <c r="BU21">
        <v>129876</v>
      </c>
      <c r="BV21">
        <v>76.900000000000006</v>
      </c>
      <c r="BW21">
        <v>58.7</v>
      </c>
      <c r="BX21">
        <v>24.700000000000003</v>
      </c>
    </row>
    <row r="22" spans="2:76" ht="24" customHeight="1">
      <c r="B22" s="78">
        <v>20</v>
      </c>
      <c r="C22" s="10" t="s">
        <v>499</v>
      </c>
      <c r="D22" s="6" t="s">
        <v>499</v>
      </c>
      <c r="E22" s="6" t="s">
        <v>499</v>
      </c>
      <c r="F22" s="79" t="s">
        <v>318</v>
      </c>
      <c r="G22" s="6" t="s">
        <v>499</v>
      </c>
      <c r="H22" s="79" t="s">
        <v>262</v>
      </c>
      <c r="I22" s="6" t="s">
        <v>499</v>
      </c>
      <c r="J22" s="6" t="s">
        <v>499</v>
      </c>
      <c r="K22" s="6" t="s">
        <v>499</v>
      </c>
      <c r="L22" s="6" t="s">
        <v>499</v>
      </c>
      <c r="M22" s="6" t="s">
        <v>499</v>
      </c>
      <c r="N22" s="6" t="s">
        <v>499</v>
      </c>
      <c r="O22" s="6" t="s">
        <v>499</v>
      </c>
      <c r="P22" s="6" t="s">
        <v>499</v>
      </c>
      <c r="Q22" s="6" t="s">
        <v>499</v>
      </c>
      <c r="R22" s="6" t="s">
        <v>499</v>
      </c>
      <c r="S22" s="6" t="s">
        <v>499</v>
      </c>
      <c r="T22" s="6" t="s">
        <v>499</v>
      </c>
      <c r="U22" s="6" t="s">
        <v>499</v>
      </c>
      <c r="V22" s="6" t="s">
        <v>499</v>
      </c>
      <c r="W22" s="6" t="s">
        <v>499</v>
      </c>
      <c r="X22" s="6" t="s">
        <v>499</v>
      </c>
      <c r="Y22" s="6" t="s">
        <v>499</v>
      </c>
      <c r="Z22" s="6" t="s">
        <v>499</v>
      </c>
      <c r="AA22" s="6" t="s">
        <v>499</v>
      </c>
      <c r="AB22" s="6" t="s">
        <v>499</v>
      </c>
      <c r="AC22" s="79" t="s">
        <v>314</v>
      </c>
      <c r="AD22" s="6" t="s">
        <v>499</v>
      </c>
      <c r="AE22" s="6" t="s">
        <v>499</v>
      </c>
      <c r="AF22" s="6" t="s">
        <v>499</v>
      </c>
      <c r="AG22" s="16" t="s">
        <v>499</v>
      </c>
      <c r="AH22" s="16" t="s">
        <v>499</v>
      </c>
      <c r="AI22" s="16" t="s">
        <v>499</v>
      </c>
      <c r="AJ22" s="6" t="s">
        <v>499</v>
      </c>
      <c r="AK22" s="6" t="s">
        <v>499</v>
      </c>
      <c r="AL22" s="6" t="s">
        <v>499</v>
      </c>
      <c r="AM22" s="6" t="s">
        <v>499</v>
      </c>
      <c r="AN22" s="79" t="s">
        <v>327</v>
      </c>
      <c r="AO22" s="6" t="s">
        <v>499</v>
      </c>
      <c r="AP22" s="6" t="s">
        <v>499</v>
      </c>
      <c r="AQ22" s="6" t="s">
        <v>499</v>
      </c>
      <c r="AR22" s="6" t="s">
        <v>499</v>
      </c>
      <c r="AS22" s="6" t="s">
        <v>499</v>
      </c>
      <c r="AT22" s="6" t="s">
        <v>499</v>
      </c>
      <c r="AU22" s="6" t="s">
        <v>499</v>
      </c>
      <c r="AV22" s="6" t="s">
        <v>499</v>
      </c>
      <c r="AW22" s="6" t="s">
        <v>499</v>
      </c>
      <c r="AX22" s="6" t="s">
        <v>499</v>
      </c>
      <c r="AY22" s="6" t="s">
        <v>499</v>
      </c>
      <c r="AZ22" s="11" t="s">
        <v>499</v>
      </c>
      <c r="BF22" t="str">
        <v>Middle Bend:Oak Bend:Middlebury:Birdton</v>
      </c>
      <c r="BH22" cm="1">
        <f t="array" ref="BH22:BK22">_xlfn.XLOOKUP(_xlfn.TEXTSPLIT(BF22,":"),$BQ$3:$BQ$135,$BS$3:$BS$135,0)</f>
        <v>68118</v>
      </c>
      <c r="BI22">
        <v>61</v>
      </c>
      <c r="BJ22">
        <v>581</v>
      </c>
      <c r="BK22">
        <v>665</v>
      </c>
      <c r="BN22">
        <f t="shared" si="0"/>
        <v>69425</v>
      </c>
      <c r="BQ22" t="s">
        <v>238</v>
      </c>
      <c r="BR22" t="s">
        <v>609</v>
      </c>
      <c r="BS22">
        <v>124</v>
      </c>
      <c r="BT22">
        <v>71</v>
      </c>
      <c r="BU22">
        <v>13787</v>
      </c>
      <c r="BV22">
        <v>70.5</v>
      </c>
      <c r="BW22">
        <v>50.9</v>
      </c>
      <c r="BX22">
        <v>19.700000000000003</v>
      </c>
    </row>
    <row r="23" spans="2:76" ht="24" customHeight="1">
      <c r="B23" s="78">
        <v>21</v>
      </c>
      <c r="C23" s="10" t="s">
        <v>499</v>
      </c>
      <c r="D23" s="6" t="s">
        <v>499</v>
      </c>
      <c r="E23" s="79" t="s">
        <v>405</v>
      </c>
      <c r="F23" s="6" t="s">
        <v>499</v>
      </c>
      <c r="G23" s="6" t="s">
        <v>499</v>
      </c>
      <c r="H23" s="6" t="s">
        <v>499</v>
      </c>
      <c r="I23" s="6" t="s">
        <v>499</v>
      </c>
      <c r="J23" s="6" t="s">
        <v>499</v>
      </c>
      <c r="K23" s="6" t="s">
        <v>499</v>
      </c>
      <c r="L23" s="6" t="s">
        <v>499</v>
      </c>
      <c r="M23" s="6" t="s">
        <v>499</v>
      </c>
      <c r="N23" s="6" t="s">
        <v>499</v>
      </c>
      <c r="O23" s="6" t="s">
        <v>499</v>
      </c>
      <c r="P23" s="6" t="s">
        <v>499</v>
      </c>
      <c r="Q23" s="6" t="s">
        <v>499</v>
      </c>
      <c r="R23" s="6" t="s">
        <v>499</v>
      </c>
      <c r="S23" s="6" t="s">
        <v>499</v>
      </c>
      <c r="T23" s="6" t="s">
        <v>499</v>
      </c>
      <c r="U23" s="6" t="s">
        <v>499</v>
      </c>
      <c r="V23" s="6" t="s">
        <v>499</v>
      </c>
      <c r="W23" s="6" t="s">
        <v>499</v>
      </c>
      <c r="X23" s="6" t="s">
        <v>499</v>
      </c>
      <c r="Y23" s="6" t="s">
        <v>499</v>
      </c>
      <c r="Z23" s="6" t="s">
        <v>499</v>
      </c>
      <c r="AA23" s="6" t="s">
        <v>499</v>
      </c>
      <c r="AB23" s="6" t="s">
        <v>499</v>
      </c>
      <c r="AC23" s="6" t="s">
        <v>499</v>
      </c>
      <c r="AD23" s="6" t="s">
        <v>499</v>
      </c>
      <c r="AE23" s="79" t="s">
        <v>356</v>
      </c>
      <c r="AF23" s="6" t="s">
        <v>499</v>
      </c>
      <c r="AG23" s="16" t="s">
        <v>499</v>
      </c>
      <c r="AH23" s="6" t="s">
        <v>499</v>
      </c>
      <c r="AI23" s="16" t="s">
        <v>499</v>
      </c>
      <c r="AJ23" s="6" t="s">
        <v>499</v>
      </c>
      <c r="AK23" s="6" t="s">
        <v>499</v>
      </c>
      <c r="AL23" s="6" t="s">
        <v>499</v>
      </c>
      <c r="AM23" s="6" t="s">
        <v>499</v>
      </c>
      <c r="AN23" s="6" t="s">
        <v>499</v>
      </c>
      <c r="AO23" s="6" t="s">
        <v>499</v>
      </c>
      <c r="AP23" s="6" t="s">
        <v>499</v>
      </c>
      <c r="AQ23" s="6" t="s">
        <v>499</v>
      </c>
      <c r="AR23" s="6" t="s">
        <v>499</v>
      </c>
      <c r="AS23" s="6" t="s">
        <v>499</v>
      </c>
      <c r="AT23" s="6" t="s">
        <v>499</v>
      </c>
      <c r="AU23" s="6" t="s">
        <v>499</v>
      </c>
      <c r="AV23" s="6" t="s">
        <v>499</v>
      </c>
      <c r="AW23" s="6" t="s">
        <v>499</v>
      </c>
      <c r="AX23" s="6" t="s">
        <v>499</v>
      </c>
      <c r="AY23" s="6" t="s">
        <v>499</v>
      </c>
      <c r="AZ23" s="11" t="s">
        <v>499</v>
      </c>
      <c r="BF23" t="str">
        <v>Lowboro:Sunbury</v>
      </c>
      <c r="BH23" cm="1">
        <f t="array" ref="BH23:BI23">_xlfn.XLOOKUP(_xlfn.TEXTSPLIT(BF23,":"),$BQ$3:$BQ$135,$BS$3:$BS$135,0)</f>
        <v>33904</v>
      </c>
      <c r="BI23">
        <v>3696</v>
      </c>
      <c r="BN23">
        <f t="shared" si="0"/>
        <v>37600</v>
      </c>
      <c r="BQ23" t="s">
        <v>229</v>
      </c>
      <c r="BR23" t="s">
        <v>609</v>
      </c>
      <c r="BS23">
        <v>52</v>
      </c>
      <c r="BT23">
        <v>20</v>
      </c>
      <c r="BU23">
        <v>16898</v>
      </c>
      <c r="BV23">
        <v>70.099999999999994</v>
      </c>
      <c r="BW23">
        <v>50.099999999999994</v>
      </c>
      <c r="BX23">
        <v>20.999999999999993</v>
      </c>
    </row>
    <row r="24" spans="2:76" ht="24" customHeight="1">
      <c r="B24" s="78">
        <v>22</v>
      </c>
      <c r="C24" s="80" t="s">
        <v>43</v>
      </c>
      <c r="D24" s="6" t="s">
        <v>499</v>
      </c>
      <c r="E24" s="6" t="s">
        <v>499</v>
      </c>
      <c r="F24" s="6" t="s">
        <v>499</v>
      </c>
      <c r="G24" s="6" t="s">
        <v>499</v>
      </c>
      <c r="H24" s="6" t="s">
        <v>499</v>
      </c>
      <c r="I24" s="6" t="s">
        <v>499</v>
      </c>
      <c r="J24" s="6" t="s">
        <v>499</v>
      </c>
      <c r="K24" s="6" t="s">
        <v>499</v>
      </c>
      <c r="L24" s="6" t="s">
        <v>499</v>
      </c>
      <c r="M24" s="6" t="s">
        <v>499</v>
      </c>
      <c r="N24" s="6" t="s">
        <v>499</v>
      </c>
      <c r="O24" s="6" t="s">
        <v>499</v>
      </c>
      <c r="P24" s="6" t="s">
        <v>499</v>
      </c>
      <c r="Q24" s="6" t="s">
        <v>499</v>
      </c>
      <c r="R24" s="6" t="s">
        <v>499</v>
      </c>
      <c r="S24" s="6" t="s">
        <v>499</v>
      </c>
      <c r="T24" s="6" t="s">
        <v>499</v>
      </c>
      <c r="U24" s="6" t="s">
        <v>499</v>
      </c>
      <c r="V24" s="6" t="s">
        <v>499</v>
      </c>
      <c r="W24" s="6" t="s">
        <v>499</v>
      </c>
      <c r="X24" s="79" t="s">
        <v>146</v>
      </c>
      <c r="Y24" s="6" t="s">
        <v>499</v>
      </c>
      <c r="Z24" s="6" t="s">
        <v>499</v>
      </c>
      <c r="AA24" s="6" t="s">
        <v>499</v>
      </c>
      <c r="AB24" s="6" t="s">
        <v>499</v>
      </c>
      <c r="AC24" s="79" t="s">
        <v>107</v>
      </c>
      <c r="AD24" s="6" t="s">
        <v>499</v>
      </c>
      <c r="AE24" s="6" t="s">
        <v>499</v>
      </c>
      <c r="AF24" s="6" t="s">
        <v>499</v>
      </c>
      <c r="AG24" s="16" t="s">
        <v>499</v>
      </c>
      <c r="AH24" s="6" t="s">
        <v>499</v>
      </c>
      <c r="AI24" s="16" t="s">
        <v>499</v>
      </c>
      <c r="AJ24" s="6" t="s">
        <v>499</v>
      </c>
      <c r="AK24" s="6" t="s">
        <v>499</v>
      </c>
      <c r="AL24" s="6" t="s">
        <v>499</v>
      </c>
      <c r="AM24" s="6" t="s">
        <v>499</v>
      </c>
      <c r="AN24" s="79" t="s">
        <v>183</v>
      </c>
      <c r="AO24" s="6" t="s">
        <v>499</v>
      </c>
      <c r="AP24" s="6" t="s">
        <v>499</v>
      </c>
      <c r="AQ24" s="6" t="s">
        <v>499</v>
      </c>
      <c r="AR24" s="6" t="s">
        <v>499</v>
      </c>
      <c r="AS24" s="6" t="s">
        <v>499</v>
      </c>
      <c r="AT24" s="79" t="s">
        <v>293</v>
      </c>
      <c r="AU24" s="6" t="s">
        <v>499</v>
      </c>
      <c r="AV24" s="6" t="s">
        <v>499</v>
      </c>
      <c r="AW24" s="6" t="s">
        <v>499</v>
      </c>
      <c r="AX24" s="6" t="s">
        <v>499</v>
      </c>
      <c r="AY24" s="6" t="s">
        <v>499</v>
      </c>
      <c r="AZ24" s="11" t="s">
        <v>499</v>
      </c>
      <c r="BF24" t="str">
        <v>Northville:Waterbury:Riverlawn:Plainsville:Rockboro</v>
      </c>
      <c r="BH24" cm="1">
        <f t="array" ref="BH24:BL24">_xlfn.XLOOKUP(_xlfn.TEXTSPLIT(BF24,":"),$BQ$3:$BQ$135,$BS$3:$BS$135,0)</f>
        <v>7342</v>
      </c>
      <c r="BI24">
        <v>2111</v>
      </c>
      <c r="BJ24">
        <v>556</v>
      </c>
      <c r="BK24">
        <v>80</v>
      </c>
      <c r="BL24">
        <v>9825</v>
      </c>
      <c r="BN24">
        <f t="shared" si="0"/>
        <v>19914</v>
      </c>
      <c r="BQ24" t="s">
        <v>226</v>
      </c>
      <c r="BR24" t="s">
        <v>609</v>
      </c>
      <c r="BS24">
        <v>19888</v>
      </c>
      <c r="BT24">
        <v>11417</v>
      </c>
      <c r="BU24">
        <v>27033</v>
      </c>
      <c r="BV24">
        <v>61.9</v>
      </c>
      <c r="BW24">
        <v>42.099999999999994</v>
      </c>
      <c r="BX24">
        <v>18.199999999999996</v>
      </c>
    </row>
    <row r="25" spans="2:76" ht="24" customHeight="1">
      <c r="B25" s="78">
        <v>23</v>
      </c>
      <c r="C25" s="10" t="s">
        <v>499</v>
      </c>
      <c r="D25" s="6" t="s">
        <v>499</v>
      </c>
      <c r="E25" s="6" t="s">
        <v>499</v>
      </c>
      <c r="F25" s="6" t="s">
        <v>499</v>
      </c>
      <c r="G25" s="6" t="s">
        <v>499</v>
      </c>
      <c r="H25" s="6" t="s">
        <v>499</v>
      </c>
      <c r="I25" s="6" t="s">
        <v>499</v>
      </c>
      <c r="J25" s="6" t="s">
        <v>499</v>
      </c>
      <c r="K25" s="6" t="s">
        <v>499</v>
      </c>
      <c r="L25" s="6" t="s">
        <v>499</v>
      </c>
      <c r="M25" s="6" t="s">
        <v>499</v>
      </c>
      <c r="N25" s="6" t="s">
        <v>499</v>
      </c>
      <c r="O25" s="6" t="s">
        <v>499</v>
      </c>
      <c r="P25" s="6" t="s">
        <v>499</v>
      </c>
      <c r="Q25" s="6" t="s">
        <v>499</v>
      </c>
      <c r="R25" s="6" t="s">
        <v>499</v>
      </c>
      <c r="S25" s="6" t="s">
        <v>499</v>
      </c>
      <c r="T25" s="6" t="s">
        <v>499</v>
      </c>
      <c r="U25" s="6" t="s">
        <v>499</v>
      </c>
      <c r="V25" s="6" t="s">
        <v>499</v>
      </c>
      <c r="W25" s="6" t="s">
        <v>499</v>
      </c>
      <c r="X25" s="6" t="s">
        <v>499</v>
      </c>
      <c r="Y25" s="6" t="s">
        <v>499</v>
      </c>
      <c r="Z25" s="6" t="s">
        <v>499</v>
      </c>
      <c r="AA25" s="6" t="s">
        <v>499</v>
      </c>
      <c r="AB25" s="6" t="s">
        <v>499</v>
      </c>
      <c r="AC25" s="6" t="s">
        <v>499</v>
      </c>
      <c r="AD25" s="6" t="s">
        <v>499</v>
      </c>
      <c r="AE25" s="6" t="s">
        <v>499</v>
      </c>
      <c r="AF25" s="6" t="s">
        <v>499</v>
      </c>
      <c r="AG25" s="16" t="s">
        <v>499</v>
      </c>
      <c r="AH25" s="79" t="s">
        <v>345</v>
      </c>
      <c r="AI25" s="16" t="s">
        <v>499</v>
      </c>
      <c r="AJ25" s="6" t="s">
        <v>499</v>
      </c>
      <c r="AK25" s="6" t="s">
        <v>499</v>
      </c>
      <c r="AL25" s="6" t="s">
        <v>499</v>
      </c>
      <c r="AM25" s="6" t="s">
        <v>499</v>
      </c>
      <c r="AN25" s="6" t="s">
        <v>499</v>
      </c>
      <c r="AO25" s="6" t="s">
        <v>499</v>
      </c>
      <c r="AP25" s="6" t="s">
        <v>499</v>
      </c>
      <c r="AQ25" s="6" t="s">
        <v>499</v>
      </c>
      <c r="AR25" s="6" t="s">
        <v>499</v>
      </c>
      <c r="AS25" s="6" t="s">
        <v>499</v>
      </c>
      <c r="AT25" s="6" t="s">
        <v>499</v>
      </c>
      <c r="AU25" s="6" t="s">
        <v>499</v>
      </c>
      <c r="AV25" s="6" t="s">
        <v>499</v>
      </c>
      <c r="AW25" s="79" t="s">
        <v>349</v>
      </c>
      <c r="AX25" s="6" t="s">
        <v>499</v>
      </c>
      <c r="AY25" s="6" t="s">
        <v>499</v>
      </c>
      <c r="AZ25" s="11" t="s">
        <v>499</v>
      </c>
      <c r="BF25" t="str">
        <v>Lakelawn:Lakeboro</v>
      </c>
      <c r="BH25" cm="1">
        <f t="array" ref="BH25:BI25">_xlfn.XLOOKUP(_xlfn.TEXTSPLIT(BF25,":"),$BQ$3:$BQ$135,$BS$3:$BS$135,0)</f>
        <v>10</v>
      </c>
      <c r="BI25">
        <v>235</v>
      </c>
      <c r="BN25">
        <f t="shared" si="0"/>
        <v>245</v>
      </c>
      <c r="BQ25" t="s">
        <v>225</v>
      </c>
      <c r="BR25" t="s">
        <v>609</v>
      </c>
      <c r="BS25">
        <v>10910</v>
      </c>
      <c r="BT25">
        <v>5439</v>
      </c>
      <c r="BU25">
        <v>39192</v>
      </c>
      <c r="BV25">
        <v>77.599999999999994</v>
      </c>
      <c r="BW25">
        <v>58.599999999999994</v>
      </c>
      <c r="BX25">
        <v>33.5</v>
      </c>
    </row>
    <row r="26" spans="2:76" ht="24" customHeight="1">
      <c r="B26" s="78">
        <v>24</v>
      </c>
      <c r="C26" s="10" t="s">
        <v>499</v>
      </c>
      <c r="D26" s="6" t="s">
        <v>499</v>
      </c>
      <c r="E26" s="6" t="s">
        <v>499</v>
      </c>
      <c r="F26" s="6" t="s">
        <v>499</v>
      </c>
      <c r="G26" s="6" t="s">
        <v>499</v>
      </c>
      <c r="H26" s="6" t="s">
        <v>499</v>
      </c>
      <c r="I26" s="6" t="s">
        <v>499</v>
      </c>
      <c r="J26" s="6" t="s">
        <v>499</v>
      </c>
      <c r="K26" s="6" t="s">
        <v>499</v>
      </c>
      <c r="L26" s="6" t="s">
        <v>499</v>
      </c>
      <c r="M26" s="6" t="s">
        <v>499</v>
      </c>
      <c r="N26" s="6" t="s">
        <v>499</v>
      </c>
      <c r="O26" s="6" t="s">
        <v>499</v>
      </c>
      <c r="P26" s="6" t="s">
        <v>499</v>
      </c>
      <c r="Q26" s="6" t="s">
        <v>499</v>
      </c>
      <c r="R26" s="6" t="s">
        <v>499</v>
      </c>
      <c r="S26" s="6" t="s">
        <v>499</v>
      </c>
      <c r="T26" s="6" t="s">
        <v>499</v>
      </c>
      <c r="U26" s="6" t="s">
        <v>499</v>
      </c>
      <c r="V26" s="6" t="s">
        <v>499</v>
      </c>
      <c r="W26" s="6" t="s">
        <v>499</v>
      </c>
      <c r="X26" s="6" t="s">
        <v>499</v>
      </c>
      <c r="Y26" s="6" t="s">
        <v>499</v>
      </c>
      <c r="Z26" s="6" t="s">
        <v>499</v>
      </c>
      <c r="AA26" s="79" t="s">
        <v>388</v>
      </c>
      <c r="AB26" s="6" t="s">
        <v>499</v>
      </c>
      <c r="AC26" s="6" t="s">
        <v>499</v>
      </c>
      <c r="AD26" s="6" t="s">
        <v>499</v>
      </c>
      <c r="AE26" s="6" t="s">
        <v>499</v>
      </c>
      <c r="AF26" s="6" t="s">
        <v>499</v>
      </c>
      <c r="AG26" s="16" t="s">
        <v>499</v>
      </c>
      <c r="AH26" s="6" t="s">
        <v>499</v>
      </c>
      <c r="AI26" s="16" t="s">
        <v>499</v>
      </c>
      <c r="AJ26" s="6" t="s">
        <v>499</v>
      </c>
      <c r="AK26" s="6" t="s">
        <v>499</v>
      </c>
      <c r="AL26" s="6" t="s">
        <v>499</v>
      </c>
      <c r="AM26" s="6" t="s">
        <v>499</v>
      </c>
      <c r="AN26" s="6" t="s">
        <v>499</v>
      </c>
      <c r="AO26" s="6" t="s">
        <v>499</v>
      </c>
      <c r="AP26" s="6" t="s">
        <v>499</v>
      </c>
      <c r="AQ26" s="6" t="s">
        <v>499</v>
      </c>
      <c r="AR26" s="6" t="s">
        <v>499</v>
      </c>
      <c r="AS26" s="6" t="s">
        <v>499</v>
      </c>
      <c r="AT26" s="6" t="s">
        <v>499</v>
      </c>
      <c r="AU26" s="6" t="s">
        <v>499</v>
      </c>
      <c r="AV26" s="6" t="s">
        <v>499</v>
      </c>
      <c r="AW26" s="6" t="s">
        <v>499</v>
      </c>
      <c r="AX26" s="6" t="s">
        <v>499</v>
      </c>
      <c r="AY26" s="6" t="s">
        <v>499</v>
      </c>
      <c r="AZ26" s="11" t="s">
        <v>499</v>
      </c>
      <c r="BF26" t="str">
        <v>Salt Bend</v>
      </c>
      <c r="BH26" cm="1">
        <f t="array" ref="BH26">_xlfn.XLOOKUP(_xlfn.TEXTSPLIT(BF26,":"),$BQ$3:$BQ$135,$BS$3:$BS$135,0)</f>
        <v>314</v>
      </c>
      <c r="BN26">
        <f t="shared" si="0"/>
        <v>314</v>
      </c>
      <c r="BQ26" t="s">
        <v>430</v>
      </c>
      <c r="BR26" t="s">
        <v>609</v>
      </c>
      <c r="BS26">
        <v>520</v>
      </c>
      <c r="BT26">
        <v>334</v>
      </c>
      <c r="BU26">
        <v>44699</v>
      </c>
      <c r="BV26">
        <v>72.900000000000006</v>
      </c>
      <c r="BW26">
        <v>53.500000000000007</v>
      </c>
      <c r="BX26">
        <v>22.8</v>
      </c>
    </row>
    <row r="27" spans="2:76" ht="24" customHeight="1">
      <c r="B27" s="78">
        <v>25</v>
      </c>
      <c r="C27" s="10" t="s">
        <v>499</v>
      </c>
      <c r="D27" s="6" t="s">
        <v>499</v>
      </c>
      <c r="E27" s="79" t="s">
        <v>244</v>
      </c>
      <c r="F27" s="6" t="s">
        <v>499</v>
      </c>
      <c r="G27" s="6" t="s">
        <v>499</v>
      </c>
      <c r="H27" s="6" t="s">
        <v>499</v>
      </c>
      <c r="I27" s="6" t="s">
        <v>499</v>
      </c>
      <c r="J27" s="6" t="s">
        <v>499</v>
      </c>
      <c r="K27" s="6" t="s">
        <v>499</v>
      </c>
      <c r="L27" s="6" t="s">
        <v>499</v>
      </c>
      <c r="M27" s="6" t="s">
        <v>499</v>
      </c>
      <c r="N27" s="6" t="s">
        <v>499</v>
      </c>
      <c r="O27" s="6" t="s">
        <v>499</v>
      </c>
      <c r="P27" s="6" t="s">
        <v>499</v>
      </c>
      <c r="Q27" s="6" t="s">
        <v>499</v>
      </c>
      <c r="R27" s="6" t="s">
        <v>499</v>
      </c>
      <c r="S27" s="6" t="s">
        <v>499</v>
      </c>
      <c r="T27" s="6" t="s">
        <v>499</v>
      </c>
      <c r="U27" s="6" t="s">
        <v>499</v>
      </c>
      <c r="V27" s="6" t="s">
        <v>499</v>
      </c>
      <c r="W27" s="6" t="s">
        <v>499</v>
      </c>
      <c r="X27" s="6" t="s">
        <v>499</v>
      </c>
      <c r="Y27" s="6" t="s">
        <v>499</v>
      </c>
      <c r="Z27" s="6" t="s">
        <v>499</v>
      </c>
      <c r="AA27" s="6" t="s">
        <v>499</v>
      </c>
      <c r="AB27" s="6" t="s">
        <v>499</v>
      </c>
      <c r="AC27" s="6" t="s">
        <v>499</v>
      </c>
      <c r="AD27" s="6" t="s">
        <v>499</v>
      </c>
      <c r="AE27" s="6" t="s">
        <v>499</v>
      </c>
      <c r="AF27" s="6" t="s">
        <v>499</v>
      </c>
      <c r="AG27" s="16" t="s">
        <v>499</v>
      </c>
      <c r="AH27" s="16" t="s">
        <v>499</v>
      </c>
      <c r="AI27" s="16" t="s">
        <v>499</v>
      </c>
      <c r="AJ27" s="6" t="s">
        <v>499</v>
      </c>
      <c r="AK27" s="6" t="s">
        <v>499</v>
      </c>
      <c r="AL27" s="6" t="s">
        <v>499</v>
      </c>
      <c r="AM27" s="6" t="s">
        <v>499</v>
      </c>
      <c r="AN27" s="6" t="s">
        <v>499</v>
      </c>
      <c r="AO27" s="6" t="s">
        <v>499</v>
      </c>
      <c r="AP27" s="6" t="s">
        <v>499</v>
      </c>
      <c r="AQ27" s="6" t="s">
        <v>499</v>
      </c>
      <c r="AR27" s="6" t="s">
        <v>499</v>
      </c>
      <c r="AS27" s="6" t="s">
        <v>499</v>
      </c>
      <c r="AT27" s="6" t="s">
        <v>499</v>
      </c>
      <c r="AU27" s="6" t="s">
        <v>499</v>
      </c>
      <c r="AV27" s="6" t="s">
        <v>499</v>
      </c>
      <c r="AW27" s="6" t="s">
        <v>499</v>
      </c>
      <c r="AX27" s="6" t="s">
        <v>499</v>
      </c>
      <c r="AY27" s="79" t="s">
        <v>362</v>
      </c>
      <c r="AZ27" s="11" t="s">
        <v>499</v>
      </c>
      <c r="BF27" t="str">
        <v>Coalbury:Sunfield</v>
      </c>
      <c r="BH27" cm="1">
        <f t="array" ref="BH27:BI27">_xlfn.XLOOKUP(_xlfn.TEXTSPLIT(BF27,":"),$BQ$3:$BQ$135,$BS$3:$BS$135,0)</f>
        <v>42</v>
      </c>
      <c r="BI27">
        <v>687</v>
      </c>
      <c r="BN27">
        <f t="shared" si="0"/>
        <v>729</v>
      </c>
      <c r="BQ27" t="s">
        <v>433</v>
      </c>
      <c r="BR27" t="s">
        <v>609</v>
      </c>
      <c r="BS27">
        <v>735</v>
      </c>
      <c r="BT27">
        <v>377</v>
      </c>
      <c r="BU27">
        <v>119980</v>
      </c>
      <c r="BV27">
        <v>77.400000000000006</v>
      </c>
      <c r="BW27">
        <v>57.7</v>
      </c>
      <c r="BX27">
        <v>24.700000000000003</v>
      </c>
    </row>
    <row r="28" spans="2:76" ht="24" customHeight="1">
      <c r="B28" s="78">
        <v>26</v>
      </c>
      <c r="C28" s="10" t="s">
        <v>499</v>
      </c>
      <c r="D28" s="6" t="s">
        <v>499</v>
      </c>
      <c r="E28" s="6" t="s">
        <v>499</v>
      </c>
      <c r="F28" s="6" t="s">
        <v>499</v>
      </c>
      <c r="G28" s="6" t="s">
        <v>499</v>
      </c>
      <c r="H28" s="6" t="s">
        <v>499</v>
      </c>
      <c r="I28" s="79" t="s">
        <v>281</v>
      </c>
      <c r="J28" s="6" t="s">
        <v>499</v>
      </c>
      <c r="K28" s="6" t="s">
        <v>499</v>
      </c>
      <c r="L28" s="6" t="s">
        <v>499</v>
      </c>
      <c r="M28" s="6" t="s">
        <v>499</v>
      </c>
      <c r="N28" s="6" t="s">
        <v>499</v>
      </c>
      <c r="O28" s="79" t="s">
        <v>351</v>
      </c>
      <c r="P28" s="6" t="s">
        <v>499</v>
      </c>
      <c r="Q28" s="6" t="s">
        <v>499</v>
      </c>
      <c r="R28" s="6" t="s">
        <v>499</v>
      </c>
      <c r="S28" s="6" t="s">
        <v>499</v>
      </c>
      <c r="T28" s="6" t="s">
        <v>499</v>
      </c>
      <c r="U28" s="6" t="s">
        <v>499</v>
      </c>
      <c r="V28" s="6" t="s">
        <v>499</v>
      </c>
      <c r="W28" s="6" t="s">
        <v>499</v>
      </c>
      <c r="X28" s="6" t="s">
        <v>499</v>
      </c>
      <c r="Y28" s="6" t="s">
        <v>499</v>
      </c>
      <c r="Z28" s="6" t="s">
        <v>499</v>
      </c>
      <c r="AA28" s="6" t="s">
        <v>499</v>
      </c>
      <c r="AB28" s="6" t="s">
        <v>499</v>
      </c>
      <c r="AC28" s="6" t="s">
        <v>499</v>
      </c>
      <c r="AD28" s="6" t="s">
        <v>499</v>
      </c>
      <c r="AE28" s="6" t="s">
        <v>499</v>
      </c>
      <c r="AF28" s="6" t="s">
        <v>499</v>
      </c>
      <c r="AG28" s="16" t="s">
        <v>499</v>
      </c>
      <c r="AH28" s="16" t="s">
        <v>499</v>
      </c>
      <c r="AI28" s="6" t="s">
        <v>499</v>
      </c>
      <c r="AJ28" s="6" t="s">
        <v>499</v>
      </c>
      <c r="AK28" s="6" t="s">
        <v>499</v>
      </c>
      <c r="AL28" s="6" t="s">
        <v>499</v>
      </c>
      <c r="AM28" s="79" t="s">
        <v>428</v>
      </c>
      <c r="AN28" s="6" t="s">
        <v>499</v>
      </c>
      <c r="AO28" s="6" t="s">
        <v>499</v>
      </c>
      <c r="AP28" s="6" t="s">
        <v>499</v>
      </c>
      <c r="AQ28" s="79" t="s">
        <v>270</v>
      </c>
      <c r="AR28" s="6" t="s">
        <v>499</v>
      </c>
      <c r="AS28" s="6" t="s">
        <v>499</v>
      </c>
      <c r="AT28" s="6" t="s">
        <v>499</v>
      </c>
      <c r="AU28" s="6" t="s">
        <v>499</v>
      </c>
      <c r="AV28" s="6" t="s">
        <v>499</v>
      </c>
      <c r="AW28" s="6" t="s">
        <v>499</v>
      </c>
      <c r="AX28" s="6" t="s">
        <v>499</v>
      </c>
      <c r="AY28" s="6" t="s">
        <v>499</v>
      </c>
      <c r="AZ28" s="11" t="s">
        <v>499</v>
      </c>
      <c r="BF28" t="str">
        <v>Rockville:Sunville:Eastwood:Fairtown</v>
      </c>
      <c r="BH28" cm="1">
        <f t="array" ref="BH28:BK28">_xlfn.XLOOKUP(_xlfn.TEXTSPLIT(BF28,":"),$BQ$3:$BQ$135,$BS$3:$BS$135,0)</f>
        <v>631</v>
      </c>
      <c r="BI28">
        <v>350</v>
      </c>
      <c r="BJ28">
        <v>19098</v>
      </c>
      <c r="BK28">
        <v>798</v>
      </c>
      <c r="BN28">
        <f t="shared" si="0"/>
        <v>20877</v>
      </c>
      <c r="BQ28" t="s">
        <v>423</v>
      </c>
      <c r="BR28" t="s">
        <v>609</v>
      </c>
      <c r="BS28">
        <v>608</v>
      </c>
      <c r="BT28">
        <v>294</v>
      </c>
      <c r="BU28">
        <v>164295</v>
      </c>
      <c r="BV28">
        <v>78.3</v>
      </c>
      <c r="BW28">
        <v>57.8</v>
      </c>
      <c r="BX28">
        <v>29.7</v>
      </c>
    </row>
    <row r="29" spans="2:76" ht="24" customHeight="1">
      <c r="B29" s="78">
        <v>27</v>
      </c>
      <c r="C29" s="10" t="s">
        <v>499</v>
      </c>
      <c r="D29" s="6" t="s">
        <v>499</v>
      </c>
      <c r="E29" s="6" t="s">
        <v>499</v>
      </c>
      <c r="F29" s="6" t="s">
        <v>499</v>
      </c>
      <c r="G29" s="6" t="s">
        <v>499</v>
      </c>
      <c r="H29" s="6" t="s">
        <v>499</v>
      </c>
      <c r="I29" s="6" t="s">
        <v>499</v>
      </c>
      <c r="J29" s="6" t="s">
        <v>499</v>
      </c>
      <c r="K29" s="6" t="s">
        <v>499</v>
      </c>
      <c r="L29" s="6" t="s">
        <v>499</v>
      </c>
      <c r="M29" s="6" t="s">
        <v>499</v>
      </c>
      <c r="N29" s="6" t="s">
        <v>499</v>
      </c>
      <c r="O29" s="6" t="s">
        <v>499</v>
      </c>
      <c r="P29" s="6" t="s">
        <v>499</v>
      </c>
      <c r="Q29" s="6" t="s">
        <v>499</v>
      </c>
      <c r="R29" s="6" t="s">
        <v>499</v>
      </c>
      <c r="S29" s="6" t="s">
        <v>499</v>
      </c>
      <c r="T29" s="6" t="s">
        <v>499</v>
      </c>
      <c r="U29" s="6" t="s">
        <v>499</v>
      </c>
      <c r="V29" s="6" t="s">
        <v>499</v>
      </c>
      <c r="W29" s="6" t="s">
        <v>499</v>
      </c>
      <c r="X29" s="6" t="s">
        <v>499</v>
      </c>
      <c r="Y29" s="6" t="s">
        <v>499</v>
      </c>
      <c r="Z29" s="6" t="s">
        <v>499</v>
      </c>
      <c r="AA29" s="6" t="s">
        <v>499</v>
      </c>
      <c r="AB29" s="6" t="s">
        <v>499</v>
      </c>
      <c r="AC29" s="6" t="s">
        <v>499</v>
      </c>
      <c r="AD29" s="6" t="s">
        <v>499</v>
      </c>
      <c r="AE29" s="6" t="s">
        <v>499</v>
      </c>
      <c r="AF29" s="6" t="s">
        <v>499</v>
      </c>
      <c r="AG29" s="16" t="s">
        <v>499</v>
      </c>
      <c r="AH29" s="16" t="s">
        <v>499</v>
      </c>
      <c r="AI29" s="6" t="s">
        <v>499</v>
      </c>
      <c r="AJ29" s="6" t="s">
        <v>499</v>
      </c>
      <c r="AK29" s="6" t="s">
        <v>499</v>
      </c>
      <c r="AL29" s="79" t="s">
        <v>254</v>
      </c>
      <c r="AM29" s="6" t="s">
        <v>499</v>
      </c>
      <c r="AN29" s="6" t="s">
        <v>499</v>
      </c>
      <c r="AO29" s="6" t="s">
        <v>499</v>
      </c>
      <c r="AP29" s="6" t="s">
        <v>499</v>
      </c>
      <c r="AQ29" s="6" t="s">
        <v>499</v>
      </c>
      <c r="AR29" s="6" t="s">
        <v>499</v>
      </c>
      <c r="AS29" s="6" t="s">
        <v>499</v>
      </c>
      <c r="AT29" s="6" t="s">
        <v>499</v>
      </c>
      <c r="AU29" s="6" t="s">
        <v>499</v>
      </c>
      <c r="AV29" s="6" t="s">
        <v>499</v>
      </c>
      <c r="AW29" s="6" t="s">
        <v>499</v>
      </c>
      <c r="AX29" s="6" t="s">
        <v>499</v>
      </c>
      <c r="AY29" s="6" t="s">
        <v>499</v>
      </c>
      <c r="AZ29" s="11" t="s">
        <v>499</v>
      </c>
      <c r="BF29" t="str">
        <v>Oakview</v>
      </c>
      <c r="BH29" cm="1">
        <f t="array" ref="BH29">_xlfn.XLOOKUP(_xlfn.TEXTSPLIT(BF29,":"),$BQ$3:$BQ$135,$BS$3:$BS$135,0)</f>
        <v>3</v>
      </c>
      <c r="BN29">
        <f t="shared" si="0"/>
        <v>3</v>
      </c>
      <c r="BQ29" t="s">
        <v>425</v>
      </c>
      <c r="BR29" t="s">
        <v>609</v>
      </c>
      <c r="BS29">
        <v>703</v>
      </c>
      <c r="BT29">
        <v>262</v>
      </c>
      <c r="BU29">
        <v>26691</v>
      </c>
      <c r="BV29">
        <v>71.8</v>
      </c>
      <c r="BW29">
        <v>53.3</v>
      </c>
      <c r="BX29">
        <v>18.3</v>
      </c>
    </row>
    <row r="30" spans="2:76" ht="24" customHeight="1">
      <c r="B30" s="78">
        <v>28</v>
      </c>
      <c r="C30" s="10" t="s">
        <v>499</v>
      </c>
      <c r="D30" s="6" t="s">
        <v>499</v>
      </c>
      <c r="E30" s="6" t="s">
        <v>499</v>
      </c>
      <c r="F30" s="6" t="s">
        <v>499</v>
      </c>
      <c r="G30" s="6" t="s">
        <v>499</v>
      </c>
      <c r="H30" s="6" t="s">
        <v>499</v>
      </c>
      <c r="I30" s="6" t="s">
        <v>499</v>
      </c>
      <c r="J30" s="6" t="s">
        <v>499</v>
      </c>
      <c r="K30" s="6" t="s">
        <v>499</v>
      </c>
      <c r="L30" s="6" t="s">
        <v>499</v>
      </c>
      <c r="M30" s="6" t="s">
        <v>499</v>
      </c>
      <c r="N30" s="79" t="s">
        <v>304</v>
      </c>
      <c r="O30" s="6" t="s">
        <v>499</v>
      </c>
      <c r="P30" s="6" t="s">
        <v>499</v>
      </c>
      <c r="Q30" s="6" t="s">
        <v>499</v>
      </c>
      <c r="R30" s="79" t="s">
        <v>319</v>
      </c>
      <c r="S30" s="6" t="s">
        <v>499</v>
      </c>
      <c r="T30" s="6" t="s">
        <v>499</v>
      </c>
      <c r="U30" s="79" t="s">
        <v>50</v>
      </c>
      <c r="V30" s="6" t="s">
        <v>499</v>
      </c>
      <c r="W30" s="6" t="s">
        <v>499</v>
      </c>
      <c r="X30" s="6" t="s">
        <v>499</v>
      </c>
      <c r="Y30" s="6" t="s">
        <v>499</v>
      </c>
      <c r="Z30" s="6" t="s">
        <v>499</v>
      </c>
      <c r="AA30" s="6" t="s">
        <v>499</v>
      </c>
      <c r="AB30" s="6" t="s">
        <v>499</v>
      </c>
      <c r="AC30" s="6" t="s">
        <v>499</v>
      </c>
      <c r="AD30" s="6" t="s">
        <v>499</v>
      </c>
      <c r="AE30" s="6" t="s">
        <v>499</v>
      </c>
      <c r="AF30" s="6" t="s">
        <v>499</v>
      </c>
      <c r="AG30" s="16" t="s">
        <v>499</v>
      </c>
      <c r="AH30" s="16" t="s">
        <v>499</v>
      </c>
      <c r="AI30" s="6" t="s">
        <v>499</v>
      </c>
      <c r="AJ30" s="6" t="s">
        <v>499</v>
      </c>
      <c r="AK30" s="6" t="s">
        <v>499</v>
      </c>
      <c r="AL30" s="6" t="s">
        <v>499</v>
      </c>
      <c r="AM30" s="6" t="s">
        <v>499</v>
      </c>
      <c r="AN30" s="6" t="s">
        <v>499</v>
      </c>
      <c r="AO30" s="6" t="s">
        <v>499</v>
      </c>
      <c r="AP30" s="6" t="s">
        <v>499</v>
      </c>
      <c r="AQ30" s="6" t="s">
        <v>499</v>
      </c>
      <c r="AR30" s="6" t="s">
        <v>499</v>
      </c>
      <c r="AS30" s="6" t="s">
        <v>499</v>
      </c>
      <c r="AT30" s="6" t="s">
        <v>499</v>
      </c>
      <c r="AU30" s="6" t="s">
        <v>499</v>
      </c>
      <c r="AV30" s="6" t="s">
        <v>499</v>
      </c>
      <c r="AW30" s="6" t="s">
        <v>499</v>
      </c>
      <c r="AX30" s="6" t="s">
        <v>499</v>
      </c>
      <c r="AY30" s="6" t="s">
        <v>499</v>
      </c>
      <c r="AZ30" s="11" t="s">
        <v>499</v>
      </c>
      <c r="BF30" t="str">
        <v>Free Bend:Middle Junction:Northwood</v>
      </c>
      <c r="BH30" cm="1">
        <f t="array" ref="BH30:BJ30">_xlfn.XLOOKUP(_xlfn.TEXTSPLIT(BF30,":"),$BQ$3:$BQ$135,$BS$3:$BS$135,0)</f>
        <v>336</v>
      </c>
      <c r="BI30">
        <v>301</v>
      </c>
      <c r="BJ30">
        <v>57</v>
      </c>
      <c r="BN30">
        <f t="shared" si="0"/>
        <v>694</v>
      </c>
      <c r="BQ30" t="s">
        <v>424</v>
      </c>
      <c r="BR30" t="s">
        <v>609</v>
      </c>
      <c r="BS30">
        <v>15733</v>
      </c>
      <c r="BT30">
        <v>9859</v>
      </c>
      <c r="BU30">
        <v>69559</v>
      </c>
      <c r="BV30">
        <v>67.900000000000006</v>
      </c>
      <c r="BW30">
        <v>51.500000000000007</v>
      </c>
      <c r="BX30">
        <v>20.100000000000009</v>
      </c>
    </row>
    <row r="31" spans="2:76" ht="24" customHeight="1">
      <c r="B31" s="78">
        <v>29</v>
      </c>
      <c r="C31" s="10" t="s">
        <v>499</v>
      </c>
      <c r="D31" s="6" t="s">
        <v>499</v>
      </c>
      <c r="E31" s="6" t="s">
        <v>499</v>
      </c>
      <c r="F31" s="6" t="s">
        <v>499</v>
      </c>
      <c r="G31" s="6" t="s">
        <v>499</v>
      </c>
      <c r="H31" s="6" t="s">
        <v>499</v>
      </c>
      <c r="I31" s="6" t="s">
        <v>499</v>
      </c>
      <c r="J31" s="6" t="s">
        <v>499</v>
      </c>
      <c r="K31" s="6" t="s">
        <v>499</v>
      </c>
      <c r="L31" s="6" t="s">
        <v>499</v>
      </c>
      <c r="M31" s="6" t="s">
        <v>499</v>
      </c>
      <c r="N31" s="6" t="s">
        <v>499</v>
      </c>
      <c r="O31" s="6" t="s">
        <v>499</v>
      </c>
      <c r="P31" s="6" t="s">
        <v>499</v>
      </c>
      <c r="Q31" s="79" t="s">
        <v>302</v>
      </c>
      <c r="R31" s="6" t="s">
        <v>499</v>
      </c>
      <c r="S31" s="6" t="s">
        <v>499</v>
      </c>
      <c r="T31" s="6" t="s">
        <v>499</v>
      </c>
      <c r="U31" s="6" t="s">
        <v>499</v>
      </c>
      <c r="V31" s="6" t="s">
        <v>499</v>
      </c>
      <c r="W31" s="79" t="s">
        <v>355</v>
      </c>
      <c r="X31" s="6" t="s">
        <v>499</v>
      </c>
      <c r="Y31" s="6" t="s">
        <v>499</v>
      </c>
      <c r="Z31" s="6" t="s">
        <v>499</v>
      </c>
      <c r="AA31" s="6" t="s">
        <v>499</v>
      </c>
      <c r="AB31" s="6" t="s">
        <v>499</v>
      </c>
      <c r="AC31" s="79" t="s">
        <v>448</v>
      </c>
      <c r="AD31" s="79" t="s">
        <v>156</v>
      </c>
      <c r="AE31" s="6" t="s">
        <v>499</v>
      </c>
      <c r="AF31" s="6" t="s">
        <v>499</v>
      </c>
      <c r="AG31" s="16" t="s">
        <v>499</v>
      </c>
      <c r="AH31" s="16" t="s">
        <v>499</v>
      </c>
      <c r="AI31" s="6" t="s">
        <v>499</v>
      </c>
      <c r="AJ31" s="6" t="s">
        <v>499</v>
      </c>
      <c r="AK31" s="6" t="s">
        <v>499</v>
      </c>
      <c r="AL31" s="6" t="s">
        <v>499</v>
      </c>
      <c r="AM31" s="6" t="s">
        <v>499</v>
      </c>
      <c r="AN31" s="6" t="s">
        <v>499</v>
      </c>
      <c r="AO31" s="6" t="s">
        <v>499</v>
      </c>
      <c r="AP31" s="79" t="s">
        <v>306</v>
      </c>
      <c r="AQ31" s="6" t="s">
        <v>499</v>
      </c>
      <c r="AR31" s="6" t="s">
        <v>499</v>
      </c>
      <c r="AS31" s="6" t="s">
        <v>499</v>
      </c>
      <c r="AT31" s="6" t="s">
        <v>499</v>
      </c>
      <c r="AU31" s="6" t="s">
        <v>499</v>
      </c>
      <c r="AV31" s="6" t="s">
        <v>499</v>
      </c>
      <c r="AW31" s="6" t="s">
        <v>499</v>
      </c>
      <c r="AX31" s="6" t="s">
        <v>499</v>
      </c>
      <c r="AY31" s="6" t="s">
        <v>499</v>
      </c>
      <c r="AZ31" s="11" t="s">
        <v>499</v>
      </c>
      <c r="BF31" t="str">
        <v>Freewood:Sunton:Westburg:Parkview:Freefield</v>
      </c>
      <c r="BH31" cm="1">
        <f t="array" ref="BH31:BL31">_xlfn.XLOOKUP(_xlfn.TEXTSPLIT(BF31,":"),$BQ$3:$BQ$135,$BS$3:$BS$135,0)</f>
        <v>33</v>
      </c>
      <c r="BI31">
        <v>22</v>
      </c>
      <c r="BJ31">
        <v>509</v>
      </c>
      <c r="BK31">
        <v>28867</v>
      </c>
      <c r="BL31">
        <v>37014</v>
      </c>
      <c r="BN31">
        <f t="shared" si="0"/>
        <v>66445</v>
      </c>
      <c r="BQ31" t="s">
        <v>422</v>
      </c>
      <c r="BR31" t="s">
        <v>609</v>
      </c>
      <c r="BS31">
        <v>669</v>
      </c>
      <c r="BT31">
        <v>223</v>
      </c>
      <c r="BU31">
        <v>20010</v>
      </c>
      <c r="BV31">
        <v>71.099999999999994</v>
      </c>
      <c r="BW31">
        <v>52.5</v>
      </c>
      <c r="BX31">
        <v>26.399999999999991</v>
      </c>
    </row>
    <row r="32" spans="2:76" ht="24" customHeight="1">
      <c r="B32" s="78">
        <v>30</v>
      </c>
      <c r="C32" s="10" t="s">
        <v>499</v>
      </c>
      <c r="D32" s="6" t="s">
        <v>499</v>
      </c>
      <c r="E32" s="6" t="s">
        <v>499</v>
      </c>
      <c r="F32" s="79" t="s">
        <v>267</v>
      </c>
      <c r="G32" s="6" t="s">
        <v>499</v>
      </c>
      <c r="H32" s="6" t="s">
        <v>499</v>
      </c>
      <c r="I32" s="6" t="s">
        <v>499</v>
      </c>
      <c r="J32" s="6" t="s">
        <v>499</v>
      </c>
      <c r="K32" s="6" t="s">
        <v>499</v>
      </c>
      <c r="L32" s="6" t="s">
        <v>499</v>
      </c>
      <c r="M32" s="6" t="s">
        <v>499</v>
      </c>
      <c r="N32" s="79" t="s">
        <v>231</v>
      </c>
      <c r="O32" s="6" t="s">
        <v>499</v>
      </c>
      <c r="P32" s="6" t="s">
        <v>499</v>
      </c>
      <c r="Q32" s="6" t="s">
        <v>499</v>
      </c>
      <c r="R32" s="6" t="s">
        <v>499</v>
      </c>
      <c r="S32" s="6" t="s">
        <v>499</v>
      </c>
      <c r="T32" s="6" t="s">
        <v>499</v>
      </c>
      <c r="U32" s="6" t="s">
        <v>499</v>
      </c>
      <c r="V32" s="6" t="s">
        <v>499</v>
      </c>
      <c r="W32" s="6" t="s">
        <v>499</v>
      </c>
      <c r="X32" s="6" t="s">
        <v>499</v>
      </c>
      <c r="Y32" s="6" t="s">
        <v>499</v>
      </c>
      <c r="Z32" s="6" t="s">
        <v>499</v>
      </c>
      <c r="AA32" s="6" t="s">
        <v>499</v>
      </c>
      <c r="AB32" s="6" t="s">
        <v>499</v>
      </c>
      <c r="AC32" s="6" t="s">
        <v>499</v>
      </c>
      <c r="AD32" s="6" t="s">
        <v>499</v>
      </c>
      <c r="AE32" s="6" t="s">
        <v>499</v>
      </c>
      <c r="AF32" s="6" t="s">
        <v>499</v>
      </c>
      <c r="AG32" s="16" t="s">
        <v>499</v>
      </c>
      <c r="AH32" s="16" t="s">
        <v>499</v>
      </c>
      <c r="AI32" s="6" t="s">
        <v>499</v>
      </c>
      <c r="AJ32" s="6" t="s">
        <v>499</v>
      </c>
      <c r="AK32" s="6" t="s">
        <v>499</v>
      </c>
      <c r="AL32" s="6" t="s">
        <v>499</v>
      </c>
      <c r="AM32" s="6" t="s">
        <v>499</v>
      </c>
      <c r="AN32" s="6" t="s">
        <v>499</v>
      </c>
      <c r="AO32" s="6" t="s">
        <v>499</v>
      </c>
      <c r="AP32" s="6" t="s">
        <v>499</v>
      </c>
      <c r="AQ32" s="6" t="s">
        <v>499</v>
      </c>
      <c r="AR32" s="6" t="s">
        <v>499</v>
      </c>
      <c r="AS32" s="6" t="s">
        <v>499</v>
      </c>
      <c r="AT32" s="6" t="s">
        <v>499</v>
      </c>
      <c r="AU32" s="6" t="s">
        <v>499</v>
      </c>
      <c r="AV32" s="79" t="s">
        <v>316</v>
      </c>
      <c r="AW32" s="6" t="s">
        <v>499</v>
      </c>
      <c r="AX32" s="6" t="s">
        <v>499</v>
      </c>
      <c r="AY32" s="6" t="s">
        <v>499</v>
      </c>
      <c r="AZ32" s="11" t="s">
        <v>499</v>
      </c>
      <c r="BF32" t="str">
        <v>Fairville:Corn City:Middlewood</v>
      </c>
      <c r="BH32" cm="1">
        <f t="array" ref="BH32:BJ32">_xlfn.XLOOKUP(_xlfn.TEXTSPLIT(BF32,":"),$BQ$3:$BQ$135,$BS$3:$BS$135,0)</f>
        <v>150</v>
      </c>
      <c r="BI32">
        <v>4314</v>
      </c>
      <c r="BJ32">
        <v>2277</v>
      </c>
      <c r="BN32">
        <f t="shared" si="0"/>
        <v>6741</v>
      </c>
      <c r="BQ32" t="s">
        <v>428</v>
      </c>
      <c r="BR32" t="s">
        <v>609</v>
      </c>
      <c r="BS32">
        <v>19098</v>
      </c>
      <c r="BT32">
        <v>7150</v>
      </c>
      <c r="BU32">
        <v>69261</v>
      </c>
      <c r="BV32">
        <v>72.400000000000006</v>
      </c>
      <c r="BW32">
        <v>51.800000000000004</v>
      </c>
      <c r="BX32">
        <v>30.200000000000003</v>
      </c>
    </row>
    <row r="33" spans="2:76" ht="24" customHeight="1">
      <c r="B33" s="78">
        <v>31</v>
      </c>
      <c r="C33" s="10" t="s">
        <v>499</v>
      </c>
      <c r="D33" s="6" t="s">
        <v>499</v>
      </c>
      <c r="E33" s="6" t="s">
        <v>499</v>
      </c>
      <c r="F33" s="6" t="s">
        <v>499</v>
      </c>
      <c r="G33" s="6" t="s">
        <v>499</v>
      </c>
      <c r="H33" s="79" t="s">
        <v>226</v>
      </c>
      <c r="I33" s="79" t="s">
        <v>268</v>
      </c>
      <c r="J33" s="6" t="s">
        <v>499</v>
      </c>
      <c r="K33" s="6" t="s">
        <v>499</v>
      </c>
      <c r="L33" s="6" t="s">
        <v>499</v>
      </c>
      <c r="M33" s="6" t="s">
        <v>499</v>
      </c>
      <c r="N33" s="6" t="s">
        <v>499</v>
      </c>
      <c r="O33" s="6" t="s">
        <v>499</v>
      </c>
      <c r="P33" s="6" t="s">
        <v>499</v>
      </c>
      <c r="Q33" s="6" t="s">
        <v>499</v>
      </c>
      <c r="R33" s="6" t="s">
        <v>499</v>
      </c>
      <c r="S33" s="6" t="s">
        <v>499</v>
      </c>
      <c r="T33" s="6" t="s">
        <v>499</v>
      </c>
      <c r="U33" s="6" t="s">
        <v>499</v>
      </c>
      <c r="V33" s="6" t="s">
        <v>499</v>
      </c>
      <c r="W33" s="6" t="s">
        <v>499</v>
      </c>
      <c r="X33" s="6" t="s">
        <v>499</v>
      </c>
      <c r="Y33" s="6" t="s">
        <v>499</v>
      </c>
      <c r="Z33" s="6" t="s">
        <v>499</v>
      </c>
      <c r="AA33" s="6" t="s">
        <v>499</v>
      </c>
      <c r="AB33" s="6" t="s">
        <v>499</v>
      </c>
      <c r="AC33" s="6" t="s">
        <v>499</v>
      </c>
      <c r="AD33" s="6" t="s">
        <v>499</v>
      </c>
      <c r="AE33" s="6" t="s">
        <v>499</v>
      </c>
      <c r="AF33" s="16" t="s">
        <v>499</v>
      </c>
      <c r="AG33" s="16" t="s">
        <v>499</v>
      </c>
      <c r="AH33" s="16" t="s">
        <v>499</v>
      </c>
      <c r="AI33" s="6" t="s">
        <v>499</v>
      </c>
      <c r="AJ33" s="6" t="s">
        <v>499</v>
      </c>
      <c r="AK33" s="6" t="s">
        <v>499</v>
      </c>
      <c r="AL33" s="6" t="s">
        <v>499</v>
      </c>
      <c r="AM33" s="16" t="s">
        <v>499</v>
      </c>
      <c r="AN33" s="16" t="s">
        <v>499</v>
      </c>
      <c r="AO33" s="16" t="s">
        <v>499</v>
      </c>
      <c r="AP33" s="16" t="s">
        <v>499</v>
      </c>
      <c r="AQ33" s="16" t="s">
        <v>499</v>
      </c>
      <c r="AR33" s="16" t="s">
        <v>499</v>
      </c>
      <c r="AS33" s="16" t="s">
        <v>499</v>
      </c>
      <c r="AT33" s="16" t="s">
        <v>499</v>
      </c>
      <c r="AU33" s="16" t="s">
        <v>499</v>
      </c>
      <c r="AV33" s="16" t="s">
        <v>499</v>
      </c>
      <c r="AW33" s="16" t="s">
        <v>499</v>
      </c>
      <c r="AX33" s="16" t="s">
        <v>499</v>
      </c>
      <c r="AY33" s="16" t="s">
        <v>499</v>
      </c>
      <c r="AZ33" s="17" t="s">
        <v>499</v>
      </c>
      <c r="BF33" t="str">
        <v>Cornview:Fairview</v>
      </c>
      <c r="BH33" cm="1">
        <f t="array" ref="BH33:BI33">_xlfn.XLOOKUP(_xlfn.TEXTSPLIT(BF33,":"),$BQ$3:$BQ$135,$BS$3:$BS$135,0)</f>
        <v>19888</v>
      </c>
      <c r="BI33">
        <v>17529</v>
      </c>
      <c r="BN33">
        <f t="shared" si="0"/>
        <v>37417</v>
      </c>
      <c r="BQ33" t="s">
        <v>277</v>
      </c>
      <c r="BR33" t="s">
        <v>609</v>
      </c>
      <c r="BS33">
        <v>7335</v>
      </c>
      <c r="BT33">
        <v>3883</v>
      </c>
      <c r="BU33">
        <v>75381</v>
      </c>
      <c r="BV33">
        <v>83.3</v>
      </c>
      <c r="BW33">
        <v>64.199999999999989</v>
      </c>
      <c r="BX33">
        <v>37.799999999999997</v>
      </c>
    </row>
    <row r="34" spans="2:76" ht="24" customHeight="1">
      <c r="B34" s="78">
        <v>32</v>
      </c>
      <c r="C34" s="10" t="s">
        <v>499</v>
      </c>
      <c r="D34" s="6" t="s">
        <v>499</v>
      </c>
      <c r="E34" s="79" t="s">
        <v>136</v>
      </c>
      <c r="F34" s="6" t="s">
        <v>499</v>
      </c>
      <c r="G34" s="6" t="s">
        <v>499</v>
      </c>
      <c r="H34" s="6" t="s">
        <v>499</v>
      </c>
      <c r="I34" s="6" t="s">
        <v>499</v>
      </c>
      <c r="J34" s="6" t="s">
        <v>499</v>
      </c>
      <c r="K34" s="79" t="s">
        <v>229</v>
      </c>
      <c r="L34" s="6" t="s">
        <v>499</v>
      </c>
      <c r="M34" s="6" t="s">
        <v>499</v>
      </c>
      <c r="N34" s="6" t="s">
        <v>499</v>
      </c>
      <c r="O34" s="6" t="s">
        <v>499</v>
      </c>
      <c r="P34" s="6" t="s">
        <v>499</v>
      </c>
      <c r="Q34" s="6" t="s">
        <v>499</v>
      </c>
      <c r="R34" s="6" t="s">
        <v>499</v>
      </c>
      <c r="S34" s="6" t="s">
        <v>499</v>
      </c>
      <c r="T34" s="6" t="s">
        <v>499</v>
      </c>
      <c r="U34" s="6" t="s">
        <v>499</v>
      </c>
      <c r="V34" s="6" t="s">
        <v>499</v>
      </c>
      <c r="W34" s="6" t="s">
        <v>499</v>
      </c>
      <c r="X34" s="6" t="s">
        <v>499</v>
      </c>
      <c r="Y34" s="6" t="s">
        <v>499</v>
      </c>
      <c r="Z34" s="6" t="s">
        <v>499</v>
      </c>
      <c r="AA34" s="6" t="s">
        <v>499</v>
      </c>
      <c r="AB34" s="6" t="s">
        <v>499</v>
      </c>
      <c r="AC34" s="6" t="s">
        <v>499</v>
      </c>
      <c r="AD34" s="6" t="s">
        <v>499</v>
      </c>
      <c r="AE34" s="16" t="s">
        <v>499</v>
      </c>
      <c r="AF34" s="16" t="s">
        <v>499</v>
      </c>
      <c r="AG34" s="16" t="s">
        <v>499</v>
      </c>
      <c r="AH34" s="6" t="s">
        <v>499</v>
      </c>
      <c r="AI34" s="6" t="s">
        <v>499</v>
      </c>
      <c r="AJ34" s="6" t="s">
        <v>499</v>
      </c>
      <c r="AK34" s="6" t="s">
        <v>499</v>
      </c>
      <c r="AL34" s="16" t="s">
        <v>499</v>
      </c>
      <c r="AM34" s="16" t="s">
        <v>499</v>
      </c>
      <c r="AN34" s="16" t="s">
        <v>499</v>
      </c>
      <c r="AO34" s="16" t="s">
        <v>499</v>
      </c>
      <c r="AP34" s="16" t="s">
        <v>499</v>
      </c>
      <c r="AQ34" s="16" t="s">
        <v>499</v>
      </c>
      <c r="AR34" s="16" t="s">
        <v>499</v>
      </c>
      <c r="AS34" s="16" t="s">
        <v>499</v>
      </c>
      <c r="AT34" s="16" t="s">
        <v>499</v>
      </c>
      <c r="AU34" s="16" t="s">
        <v>499</v>
      </c>
      <c r="AV34" s="16" t="s">
        <v>499</v>
      </c>
      <c r="AW34" s="16" t="s">
        <v>499</v>
      </c>
      <c r="AX34" s="16" t="s">
        <v>499</v>
      </c>
      <c r="AY34" s="16" t="s">
        <v>499</v>
      </c>
      <c r="AZ34" s="17" t="s">
        <v>499</v>
      </c>
      <c r="BF34" t="str">
        <v>New Bend:Cornton</v>
      </c>
      <c r="BH34" cm="1">
        <f t="array" ref="BH34:BI34">_xlfn.XLOOKUP(_xlfn.TEXTSPLIT(BF34,":"),$BQ$3:$BQ$135,$BS$3:$BS$135,0)</f>
        <v>267</v>
      </c>
      <c r="BI34">
        <v>52</v>
      </c>
      <c r="BN34">
        <f t="shared" si="0"/>
        <v>319</v>
      </c>
      <c r="BQ34" t="s">
        <v>278</v>
      </c>
      <c r="BR34" t="s">
        <v>609</v>
      </c>
      <c r="BS34">
        <v>2138</v>
      </c>
      <c r="BT34">
        <v>748</v>
      </c>
      <c r="BU34">
        <v>45697</v>
      </c>
      <c r="BV34">
        <v>74.900000000000006</v>
      </c>
      <c r="BW34">
        <v>56.900000000000006</v>
      </c>
      <c r="BX34">
        <v>30.600000000000009</v>
      </c>
    </row>
    <row r="35" spans="2:76" ht="24" customHeight="1">
      <c r="B35" s="78">
        <v>33</v>
      </c>
      <c r="C35" s="10" t="s">
        <v>499</v>
      </c>
      <c r="D35" s="6" t="s">
        <v>499</v>
      </c>
      <c r="E35" s="6" t="s">
        <v>499</v>
      </c>
      <c r="F35" s="6" t="s">
        <v>499</v>
      </c>
      <c r="G35" s="6" t="s">
        <v>499</v>
      </c>
      <c r="H35" s="6" t="s">
        <v>499</v>
      </c>
      <c r="I35" s="79" t="s">
        <v>346</v>
      </c>
      <c r="J35" s="6" t="s">
        <v>499</v>
      </c>
      <c r="K35" s="79" t="s">
        <v>360</v>
      </c>
      <c r="L35" s="6" t="s">
        <v>499</v>
      </c>
      <c r="M35" s="6" t="s">
        <v>499</v>
      </c>
      <c r="N35" s="6" t="s">
        <v>499</v>
      </c>
      <c r="O35" s="6" t="s">
        <v>499</v>
      </c>
      <c r="P35" s="6" t="s">
        <v>499</v>
      </c>
      <c r="Q35" s="6" t="s">
        <v>499</v>
      </c>
      <c r="R35" s="6" t="s">
        <v>499</v>
      </c>
      <c r="S35" s="6" t="s">
        <v>499</v>
      </c>
      <c r="T35" s="6" t="s">
        <v>499</v>
      </c>
      <c r="U35" s="6" t="s">
        <v>499</v>
      </c>
      <c r="V35" s="6" t="s">
        <v>499</v>
      </c>
      <c r="W35" s="6" t="s">
        <v>499</v>
      </c>
      <c r="X35" s="6" t="s">
        <v>499</v>
      </c>
      <c r="Y35" s="6" t="s">
        <v>499</v>
      </c>
      <c r="Z35" s="6" t="s">
        <v>499</v>
      </c>
      <c r="AA35" s="6" t="s">
        <v>499</v>
      </c>
      <c r="AB35" s="6" t="s">
        <v>499</v>
      </c>
      <c r="AC35" s="6" t="s">
        <v>499</v>
      </c>
      <c r="AD35" s="6" t="s">
        <v>499</v>
      </c>
      <c r="AE35" s="16" t="s">
        <v>499</v>
      </c>
      <c r="AF35" s="16" t="s">
        <v>499</v>
      </c>
      <c r="AG35" s="6" t="s">
        <v>499</v>
      </c>
      <c r="AH35" s="6" t="s">
        <v>499</v>
      </c>
      <c r="AI35" s="6" t="s">
        <v>499</v>
      </c>
      <c r="AJ35" s="6" t="s">
        <v>499</v>
      </c>
      <c r="AK35" s="6" t="s">
        <v>499</v>
      </c>
      <c r="AL35" s="16" t="s">
        <v>499</v>
      </c>
      <c r="AM35" s="16" t="s">
        <v>499</v>
      </c>
      <c r="AN35" s="6" t="s">
        <v>499</v>
      </c>
      <c r="AO35" s="6" t="s">
        <v>499</v>
      </c>
      <c r="AP35" s="6" t="s">
        <v>499</v>
      </c>
      <c r="AQ35" s="6" t="s">
        <v>499</v>
      </c>
      <c r="AR35" s="6" t="s">
        <v>499</v>
      </c>
      <c r="AS35" s="6" t="s">
        <v>499</v>
      </c>
      <c r="AT35" s="6" t="s">
        <v>499</v>
      </c>
      <c r="AU35" s="79" t="s">
        <v>92</v>
      </c>
      <c r="AV35" s="6" t="s">
        <v>499</v>
      </c>
      <c r="AW35" s="6" t="s">
        <v>499</v>
      </c>
      <c r="AX35" s="6" t="s">
        <v>499</v>
      </c>
      <c r="AY35" s="6" t="s">
        <v>499</v>
      </c>
      <c r="AZ35" s="11" t="s">
        <v>499</v>
      </c>
      <c r="BF35" t="str">
        <v>Lake Bend:Sun Bend:Townwood</v>
      </c>
      <c r="BH35" cm="1">
        <f t="array" ref="BH35:BJ35">_xlfn.XLOOKUP(_xlfn.TEXTSPLIT(BF35,":"),$BQ$3:$BQ$135,$BS$3:$BS$135,0)</f>
        <v>148</v>
      </c>
      <c r="BI35">
        <v>15</v>
      </c>
      <c r="BJ35">
        <v>6723</v>
      </c>
      <c r="BN35">
        <f t="shared" si="0"/>
        <v>6886</v>
      </c>
      <c r="BQ35" t="s">
        <v>270</v>
      </c>
      <c r="BR35" t="s">
        <v>609</v>
      </c>
      <c r="BS35">
        <v>798</v>
      </c>
      <c r="BT35">
        <v>381</v>
      </c>
      <c r="BU35">
        <v>32187</v>
      </c>
      <c r="BV35">
        <v>71.400000000000006</v>
      </c>
      <c r="BW35">
        <v>52.7</v>
      </c>
      <c r="BX35">
        <v>25.300000000000004</v>
      </c>
    </row>
    <row r="36" spans="2:76" ht="24" customHeight="1">
      <c r="B36" s="78">
        <v>34</v>
      </c>
      <c r="C36" s="10" t="s">
        <v>499</v>
      </c>
      <c r="D36" s="6" t="s">
        <v>499</v>
      </c>
      <c r="E36" s="6" t="s">
        <v>499</v>
      </c>
      <c r="F36" s="79" t="s">
        <v>206</v>
      </c>
      <c r="G36" s="6" t="s">
        <v>499</v>
      </c>
      <c r="H36" s="6" t="s">
        <v>499</v>
      </c>
      <c r="I36" s="6" t="s">
        <v>499</v>
      </c>
      <c r="J36" s="6" t="s">
        <v>499</v>
      </c>
      <c r="K36" s="6" t="s">
        <v>499</v>
      </c>
      <c r="L36" s="6" t="s">
        <v>499</v>
      </c>
      <c r="M36" s="6" t="s">
        <v>499</v>
      </c>
      <c r="N36" s="6" t="s">
        <v>499</v>
      </c>
      <c r="O36" s="6" t="s">
        <v>499</v>
      </c>
      <c r="P36" s="6" t="s">
        <v>499</v>
      </c>
      <c r="Q36" s="6" t="s">
        <v>499</v>
      </c>
      <c r="R36" s="6" t="s">
        <v>499</v>
      </c>
      <c r="S36" s="6" t="s">
        <v>499</v>
      </c>
      <c r="T36" s="6" t="s">
        <v>499</v>
      </c>
      <c r="U36" s="6" t="s">
        <v>499</v>
      </c>
      <c r="V36" s="6" t="s">
        <v>499</v>
      </c>
      <c r="W36" s="6" t="s">
        <v>499</v>
      </c>
      <c r="X36" s="6" t="s">
        <v>499</v>
      </c>
      <c r="Y36" s="79" t="s">
        <v>114</v>
      </c>
      <c r="Z36" s="6" t="s">
        <v>499</v>
      </c>
      <c r="AA36" s="6" t="s">
        <v>499</v>
      </c>
      <c r="AB36" s="6" t="s">
        <v>499</v>
      </c>
      <c r="AC36" s="6" t="s">
        <v>499</v>
      </c>
      <c r="AD36" s="6" t="s">
        <v>499</v>
      </c>
      <c r="AE36" s="16" t="s">
        <v>499</v>
      </c>
      <c r="AF36" s="16" t="s">
        <v>499</v>
      </c>
      <c r="AG36" s="6" t="s">
        <v>499</v>
      </c>
      <c r="AH36" s="79" t="s">
        <v>124</v>
      </c>
      <c r="AI36" s="6" t="s">
        <v>499</v>
      </c>
      <c r="AJ36" s="6" t="s">
        <v>499</v>
      </c>
      <c r="AK36" s="6" t="s">
        <v>499</v>
      </c>
      <c r="AL36" s="16" t="s">
        <v>499</v>
      </c>
      <c r="AM36" s="16" t="s">
        <v>499</v>
      </c>
      <c r="AN36" s="6" t="s">
        <v>499</v>
      </c>
      <c r="AO36" s="79" t="s">
        <v>158</v>
      </c>
      <c r="AP36" s="6" t="s">
        <v>499</v>
      </c>
      <c r="AQ36" s="6" t="s">
        <v>499</v>
      </c>
      <c r="AR36" s="6" t="s">
        <v>499</v>
      </c>
      <c r="AS36" s="6" t="s">
        <v>499</v>
      </c>
      <c r="AT36" s="6" t="s">
        <v>499</v>
      </c>
      <c r="AU36" s="6" t="s">
        <v>499</v>
      </c>
      <c r="AV36" s="6" t="s">
        <v>499</v>
      </c>
      <c r="AW36" s="6" t="s">
        <v>499</v>
      </c>
      <c r="AX36" s="6" t="s">
        <v>499</v>
      </c>
      <c r="AY36" s="6" t="s">
        <v>499</v>
      </c>
      <c r="AZ36" s="11" t="s">
        <v>499</v>
      </c>
      <c r="BF36" t="str">
        <v>Metro Bend:Woodview:Woodfield:Parktown</v>
      </c>
      <c r="BH36" cm="1">
        <f t="array" ref="BH36:BK36">_xlfn.XLOOKUP(_xlfn.TEXTSPLIT(BF36,":"),$BQ$3:$BQ$135,$BS$3:$BS$135,0)</f>
        <v>4743</v>
      </c>
      <c r="BI36">
        <v>545</v>
      </c>
      <c r="BJ36">
        <v>644</v>
      </c>
      <c r="BK36">
        <v>65300</v>
      </c>
      <c r="BN36">
        <f t="shared" si="0"/>
        <v>71232</v>
      </c>
      <c r="BQ36" t="s">
        <v>268</v>
      </c>
      <c r="BR36" t="s">
        <v>609</v>
      </c>
      <c r="BS36">
        <v>17529</v>
      </c>
      <c r="BT36">
        <v>7590</v>
      </c>
      <c r="BU36">
        <v>55102</v>
      </c>
      <c r="BV36">
        <v>75.599999999999994</v>
      </c>
      <c r="BW36">
        <v>57.8</v>
      </c>
      <c r="BX36">
        <v>26.199999999999996</v>
      </c>
    </row>
    <row r="37" spans="2:76" ht="24" customHeight="1">
      <c r="B37" s="78">
        <v>35</v>
      </c>
      <c r="C37" s="10" t="s">
        <v>499</v>
      </c>
      <c r="D37" s="6" t="s">
        <v>499</v>
      </c>
      <c r="E37" s="6" t="s">
        <v>499</v>
      </c>
      <c r="F37" s="6" t="s">
        <v>499</v>
      </c>
      <c r="G37" s="79" t="s">
        <v>383</v>
      </c>
      <c r="H37" s="6" t="s">
        <v>499</v>
      </c>
      <c r="I37" s="6" t="s">
        <v>499</v>
      </c>
      <c r="J37" s="6" t="s">
        <v>499</v>
      </c>
      <c r="K37" s="6" t="s">
        <v>499</v>
      </c>
      <c r="L37" s="6" t="s">
        <v>499</v>
      </c>
      <c r="M37" s="6" t="s">
        <v>499</v>
      </c>
      <c r="N37" s="6" t="s">
        <v>499</v>
      </c>
      <c r="O37" s="6" t="s">
        <v>499</v>
      </c>
      <c r="P37" s="6" t="s">
        <v>499</v>
      </c>
      <c r="Q37" s="6" t="s">
        <v>499</v>
      </c>
      <c r="R37" s="6" t="s">
        <v>499</v>
      </c>
      <c r="S37" s="6" t="s">
        <v>499</v>
      </c>
      <c r="T37" s="6" t="s">
        <v>499</v>
      </c>
      <c r="U37" s="79" t="s">
        <v>106</v>
      </c>
      <c r="V37" s="6" t="s">
        <v>499</v>
      </c>
      <c r="W37" s="6" t="s">
        <v>499</v>
      </c>
      <c r="X37" s="6" t="s">
        <v>499</v>
      </c>
      <c r="Y37" s="6" t="s">
        <v>499</v>
      </c>
      <c r="Z37" s="6" t="s">
        <v>499</v>
      </c>
      <c r="AA37" s="6" t="s">
        <v>499</v>
      </c>
      <c r="AB37" s="6" t="s">
        <v>499</v>
      </c>
      <c r="AC37" s="6" t="s">
        <v>499</v>
      </c>
      <c r="AD37" s="6" t="s">
        <v>499</v>
      </c>
      <c r="AE37" s="16" t="s">
        <v>499</v>
      </c>
      <c r="AF37" s="16" t="s">
        <v>499</v>
      </c>
      <c r="AG37" s="6" t="s">
        <v>499</v>
      </c>
      <c r="AH37" s="6" t="s">
        <v>499</v>
      </c>
      <c r="AI37" s="6" t="s">
        <v>499</v>
      </c>
      <c r="AJ37" s="6" t="s">
        <v>499</v>
      </c>
      <c r="AK37" s="6" t="s">
        <v>499</v>
      </c>
      <c r="AL37" s="16" t="s">
        <v>499</v>
      </c>
      <c r="AM37" s="16" t="s">
        <v>499</v>
      </c>
      <c r="AN37" s="6" t="s">
        <v>499</v>
      </c>
      <c r="AO37" s="6" t="s">
        <v>499</v>
      </c>
      <c r="AP37" s="6" t="s">
        <v>499</v>
      </c>
      <c r="AQ37" s="6" t="s">
        <v>499</v>
      </c>
      <c r="AR37" s="6" t="s">
        <v>499</v>
      </c>
      <c r="AS37" s="6" t="s">
        <v>499</v>
      </c>
      <c r="AT37" s="6" t="s">
        <v>499</v>
      </c>
      <c r="AU37" s="79" t="s">
        <v>264</v>
      </c>
      <c r="AV37" s="79" t="s">
        <v>140</v>
      </c>
      <c r="AW37" s="6" t="s">
        <v>499</v>
      </c>
      <c r="AX37" s="6" t="s">
        <v>499</v>
      </c>
      <c r="AY37" s="6" t="s">
        <v>499</v>
      </c>
      <c r="AZ37" s="11" t="s">
        <v>499</v>
      </c>
      <c r="BF37" t="str">
        <v>Saltton:Riverwood:Oakfield:Newburg</v>
      </c>
      <c r="BH37" cm="1">
        <f t="array" ref="BH37:BK37">_xlfn.XLOOKUP(_xlfn.TEXTSPLIT(BF37,":"),$BQ$3:$BQ$135,$BS$3:$BS$135,0)</f>
        <v>22</v>
      </c>
      <c r="BI37">
        <v>1492</v>
      </c>
      <c r="BJ37">
        <v>688</v>
      </c>
      <c r="BK37">
        <v>7</v>
      </c>
      <c r="BN37">
        <f t="shared" si="0"/>
        <v>2209</v>
      </c>
      <c r="BQ37" t="s">
        <v>267</v>
      </c>
      <c r="BR37" t="s">
        <v>609</v>
      </c>
      <c r="BS37">
        <v>150</v>
      </c>
      <c r="BT37">
        <v>61</v>
      </c>
      <c r="BU37">
        <v>77286</v>
      </c>
      <c r="BV37">
        <v>79.599999999999994</v>
      </c>
      <c r="BW37">
        <v>62.4</v>
      </c>
      <c r="BX37">
        <v>32.200000000000003</v>
      </c>
    </row>
    <row r="38" spans="2:76" ht="24" customHeight="1">
      <c r="B38" s="78">
        <v>36</v>
      </c>
      <c r="C38" s="10" t="s">
        <v>499</v>
      </c>
      <c r="D38" s="6" t="s">
        <v>499</v>
      </c>
      <c r="E38" s="6" t="s">
        <v>499</v>
      </c>
      <c r="F38" s="6" t="s">
        <v>499</v>
      </c>
      <c r="G38" s="6" t="s">
        <v>499</v>
      </c>
      <c r="H38" s="6" t="s">
        <v>499</v>
      </c>
      <c r="I38" s="6" t="s">
        <v>499</v>
      </c>
      <c r="J38" s="6" t="s">
        <v>499</v>
      </c>
      <c r="K38" s="6" t="s">
        <v>499</v>
      </c>
      <c r="L38" s="6" t="s">
        <v>499</v>
      </c>
      <c r="M38" s="6" t="s">
        <v>499</v>
      </c>
      <c r="N38" s="6" t="s">
        <v>499</v>
      </c>
      <c r="O38" s="6" t="s">
        <v>499</v>
      </c>
      <c r="P38" s="6" t="s">
        <v>499</v>
      </c>
      <c r="Q38" s="6" t="s">
        <v>499</v>
      </c>
      <c r="R38" s="6" t="s">
        <v>499</v>
      </c>
      <c r="S38" s="6" t="s">
        <v>499</v>
      </c>
      <c r="T38" s="6" t="s">
        <v>499</v>
      </c>
      <c r="U38" s="6" t="s">
        <v>499</v>
      </c>
      <c r="V38" s="6" t="s">
        <v>499</v>
      </c>
      <c r="W38" s="6" t="s">
        <v>499</v>
      </c>
      <c r="X38" s="6" t="s">
        <v>499</v>
      </c>
      <c r="Y38" s="6" t="s">
        <v>499</v>
      </c>
      <c r="Z38" s="6" t="s">
        <v>499</v>
      </c>
      <c r="AA38" s="6" t="s">
        <v>499</v>
      </c>
      <c r="AB38" s="6" t="s">
        <v>499</v>
      </c>
      <c r="AC38" s="6" t="s">
        <v>499</v>
      </c>
      <c r="AD38" s="6" t="s">
        <v>499</v>
      </c>
      <c r="AE38" s="16" t="s">
        <v>499</v>
      </c>
      <c r="AF38" s="16" t="s">
        <v>499</v>
      </c>
      <c r="AG38" s="16" t="s">
        <v>499</v>
      </c>
      <c r="AH38" s="6" t="s">
        <v>499</v>
      </c>
      <c r="AI38" s="6" t="s">
        <v>499</v>
      </c>
      <c r="AJ38" s="6" t="s">
        <v>499</v>
      </c>
      <c r="AK38" s="16" t="s">
        <v>499</v>
      </c>
      <c r="AL38" s="16" t="s">
        <v>499</v>
      </c>
      <c r="AM38" s="16" t="s">
        <v>499</v>
      </c>
      <c r="AN38" s="6" t="s">
        <v>499</v>
      </c>
      <c r="AO38" s="6" t="s">
        <v>499</v>
      </c>
      <c r="AP38" s="6" t="s">
        <v>499</v>
      </c>
      <c r="AQ38" s="6" t="s">
        <v>499</v>
      </c>
      <c r="AR38" s="6" t="s">
        <v>499</v>
      </c>
      <c r="AS38" s="6" t="s">
        <v>499</v>
      </c>
      <c r="AT38" s="6" t="s">
        <v>499</v>
      </c>
      <c r="AU38" s="6" t="s">
        <v>499</v>
      </c>
      <c r="AV38" s="6" t="s">
        <v>499</v>
      </c>
      <c r="AW38" s="6" t="s">
        <v>499</v>
      </c>
      <c r="AX38" s="6" t="s">
        <v>499</v>
      </c>
      <c r="AY38" s="6" t="s">
        <v>499</v>
      </c>
      <c r="AZ38" s="11" t="s">
        <v>499</v>
      </c>
      <c r="BF38" t="str">
        <v/>
      </c>
      <c r="BH38" t="e" cm="1">
        <f t="array" ref="BH38">_xlfn.XLOOKUP(_xlfn.TEXTSPLIT(BF38,":"),$BQ$3:$BQ$135,$BS$3:$BS$135,0)</f>
        <v>#VALUE!</v>
      </c>
      <c r="BN38" t="e">
        <f t="shared" si="0"/>
        <v>#VALUE!</v>
      </c>
      <c r="BQ38" t="s">
        <v>217</v>
      </c>
      <c r="BR38" t="s">
        <v>609</v>
      </c>
      <c r="BS38">
        <v>4988</v>
      </c>
      <c r="BT38">
        <v>2921</v>
      </c>
      <c r="BU38">
        <v>172925</v>
      </c>
      <c r="BV38">
        <v>76.8</v>
      </c>
      <c r="BW38">
        <v>59.3</v>
      </c>
      <c r="BX38">
        <v>21.799999999999997</v>
      </c>
    </row>
    <row r="39" spans="2:76" ht="24" customHeight="1">
      <c r="B39" s="78">
        <v>37</v>
      </c>
      <c r="C39" s="10" t="s">
        <v>499</v>
      </c>
      <c r="D39" s="6" t="s">
        <v>499</v>
      </c>
      <c r="E39" s="6" t="s">
        <v>499</v>
      </c>
      <c r="F39" s="6" t="s">
        <v>499</v>
      </c>
      <c r="G39" s="6" t="s">
        <v>499</v>
      </c>
      <c r="H39" s="6" t="s">
        <v>499</v>
      </c>
      <c r="I39" s="6" t="s">
        <v>499</v>
      </c>
      <c r="J39" s="6" t="s">
        <v>499</v>
      </c>
      <c r="K39" s="6" t="s">
        <v>499</v>
      </c>
      <c r="L39" s="6" t="s">
        <v>499</v>
      </c>
      <c r="M39" s="6" t="s">
        <v>499</v>
      </c>
      <c r="N39" s="6" t="s">
        <v>499</v>
      </c>
      <c r="O39" s="6" t="s">
        <v>499</v>
      </c>
      <c r="P39" s="6" t="s">
        <v>499</v>
      </c>
      <c r="Q39" s="6" t="s">
        <v>499</v>
      </c>
      <c r="R39" s="6" t="s">
        <v>499</v>
      </c>
      <c r="S39" s="6" t="s">
        <v>499</v>
      </c>
      <c r="T39" s="6" t="s">
        <v>499</v>
      </c>
      <c r="U39" s="6" t="s">
        <v>499</v>
      </c>
      <c r="V39" s="6" t="s">
        <v>499</v>
      </c>
      <c r="W39" s="6" t="s">
        <v>499</v>
      </c>
      <c r="X39" s="6" t="s">
        <v>499</v>
      </c>
      <c r="Y39" s="6" t="s">
        <v>499</v>
      </c>
      <c r="Z39" s="6" t="s">
        <v>499</v>
      </c>
      <c r="AA39" s="6" t="s">
        <v>499</v>
      </c>
      <c r="AB39" s="6" t="s">
        <v>499</v>
      </c>
      <c r="AC39" s="6" t="s">
        <v>499</v>
      </c>
      <c r="AD39" s="6" t="s">
        <v>499</v>
      </c>
      <c r="AE39" s="6" t="s">
        <v>499</v>
      </c>
      <c r="AF39" s="16" t="s">
        <v>499</v>
      </c>
      <c r="AG39" s="16" t="s">
        <v>499</v>
      </c>
      <c r="AH39" s="16" t="s">
        <v>499</v>
      </c>
      <c r="AI39" s="16" t="s">
        <v>499</v>
      </c>
      <c r="AJ39" s="16" t="s">
        <v>499</v>
      </c>
      <c r="AK39" s="16" t="s">
        <v>499</v>
      </c>
      <c r="AL39" s="16" t="s">
        <v>499</v>
      </c>
      <c r="AM39" s="6" t="s">
        <v>499</v>
      </c>
      <c r="AN39" s="6" t="s">
        <v>499</v>
      </c>
      <c r="AO39" s="6" t="s">
        <v>499</v>
      </c>
      <c r="AP39" s="6" t="s">
        <v>499</v>
      </c>
      <c r="AQ39" s="6" t="s">
        <v>499</v>
      </c>
      <c r="AR39" s="6" t="s">
        <v>499</v>
      </c>
      <c r="AS39" s="6" t="s">
        <v>499</v>
      </c>
      <c r="AT39" s="6" t="s">
        <v>499</v>
      </c>
      <c r="AU39" s="6" t="s">
        <v>499</v>
      </c>
      <c r="AV39" s="6" t="s">
        <v>499</v>
      </c>
      <c r="AW39" s="6" t="s">
        <v>499</v>
      </c>
      <c r="AX39" s="6" t="s">
        <v>499</v>
      </c>
      <c r="AY39" s="6" t="s">
        <v>499</v>
      </c>
      <c r="AZ39" s="11" t="s">
        <v>499</v>
      </c>
      <c r="BF39" t="str">
        <v/>
      </c>
      <c r="BH39" t="e" cm="1">
        <f t="array" ref="BH39">_xlfn.XLOOKUP(_xlfn.TEXTSPLIT(BF39,":"),$BQ$3:$BQ$135,$BS$3:$BS$135,0)</f>
        <v>#VALUE!</v>
      </c>
      <c r="BN39" t="e">
        <f t="shared" si="0"/>
        <v>#VALUE!</v>
      </c>
      <c r="BQ39" t="s">
        <v>224</v>
      </c>
      <c r="BR39" t="s">
        <v>609</v>
      </c>
      <c r="BS39">
        <v>74</v>
      </c>
      <c r="BT39">
        <v>45</v>
      </c>
      <c r="BU39">
        <v>68939</v>
      </c>
      <c r="BV39">
        <v>77.400000000000006</v>
      </c>
      <c r="BW39">
        <v>61.000000000000007</v>
      </c>
      <c r="BX39">
        <v>27.400000000000006</v>
      </c>
    </row>
    <row r="40" spans="2:76" ht="24" customHeight="1">
      <c r="B40" s="78">
        <v>38</v>
      </c>
      <c r="C40" s="10" t="s">
        <v>499</v>
      </c>
      <c r="D40" s="6" t="s">
        <v>499</v>
      </c>
      <c r="E40" s="6" t="s">
        <v>499</v>
      </c>
      <c r="F40" s="6" t="s">
        <v>499</v>
      </c>
      <c r="G40" s="6" t="s">
        <v>499</v>
      </c>
      <c r="H40" s="6" t="s">
        <v>499</v>
      </c>
      <c r="I40" s="6" t="s">
        <v>499</v>
      </c>
      <c r="J40" s="6" t="s">
        <v>499</v>
      </c>
      <c r="K40" s="6" t="s">
        <v>499</v>
      </c>
      <c r="L40" s="6" t="s">
        <v>499</v>
      </c>
      <c r="M40" s="6" t="s">
        <v>499</v>
      </c>
      <c r="N40" s="6" t="s">
        <v>499</v>
      </c>
      <c r="O40" s="6" t="s">
        <v>499</v>
      </c>
      <c r="P40" s="6" t="s">
        <v>499</v>
      </c>
      <c r="Q40" s="6" t="s">
        <v>499</v>
      </c>
      <c r="R40" s="6" t="s">
        <v>499</v>
      </c>
      <c r="S40" s="6" t="s">
        <v>499</v>
      </c>
      <c r="T40" s="6" t="s">
        <v>499</v>
      </c>
      <c r="U40" s="6" t="s">
        <v>499</v>
      </c>
      <c r="V40" s="6" t="s">
        <v>499</v>
      </c>
      <c r="W40" s="6" t="s">
        <v>499</v>
      </c>
      <c r="X40" s="6" t="s">
        <v>499</v>
      </c>
      <c r="Y40" s="6" t="s">
        <v>499</v>
      </c>
      <c r="Z40" s="6" t="s">
        <v>499</v>
      </c>
      <c r="AA40" s="6" t="s">
        <v>499</v>
      </c>
      <c r="AB40" s="6" t="s">
        <v>499</v>
      </c>
      <c r="AC40" s="6" t="s">
        <v>499</v>
      </c>
      <c r="AD40" s="6" t="s">
        <v>499</v>
      </c>
      <c r="AE40" s="6" t="s">
        <v>499</v>
      </c>
      <c r="AF40" s="6" t="s">
        <v>499</v>
      </c>
      <c r="AG40" s="16" t="s">
        <v>499</v>
      </c>
      <c r="AH40" s="16" t="s">
        <v>499</v>
      </c>
      <c r="AI40" s="16" t="s">
        <v>499</v>
      </c>
      <c r="AJ40" s="16" t="s">
        <v>499</v>
      </c>
      <c r="AK40" s="16" t="s">
        <v>499</v>
      </c>
      <c r="AL40" s="6" t="s">
        <v>499</v>
      </c>
      <c r="AM40" s="6" t="s">
        <v>499</v>
      </c>
      <c r="AN40" s="6" t="s">
        <v>499</v>
      </c>
      <c r="AO40" s="6" t="s">
        <v>499</v>
      </c>
      <c r="AP40" s="6" t="s">
        <v>499</v>
      </c>
      <c r="AQ40" s="79" t="s">
        <v>310</v>
      </c>
      <c r="AR40" s="6" t="s">
        <v>499</v>
      </c>
      <c r="AS40" s="6" t="s">
        <v>499</v>
      </c>
      <c r="AT40" s="6" t="s">
        <v>499</v>
      </c>
      <c r="AU40" s="6" t="s">
        <v>499</v>
      </c>
      <c r="AV40" s="6" t="s">
        <v>499</v>
      </c>
      <c r="AW40" s="6" t="s">
        <v>499</v>
      </c>
      <c r="AX40" s="6" t="s">
        <v>499</v>
      </c>
      <c r="AY40" s="6" t="s">
        <v>499</v>
      </c>
      <c r="AZ40" s="81" t="s">
        <v>104</v>
      </c>
      <c r="BF40" t="str">
        <v>Middleview:Riverbury</v>
      </c>
      <c r="BH40" cm="1">
        <f t="array" ref="BH40:BI40">_xlfn.XLOOKUP(_xlfn.TEXTSPLIT(BF40,":"),$BQ$3:$BQ$135,$BS$3:$BS$135,0)</f>
        <v>1965</v>
      </c>
      <c r="BI40">
        <v>310</v>
      </c>
      <c r="BN40">
        <f t="shared" si="0"/>
        <v>2275</v>
      </c>
      <c r="BQ40" t="s">
        <v>211</v>
      </c>
      <c r="BR40" t="s">
        <v>609</v>
      </c>
      <c r="BS40">
        <v>437</v>
      </c>
      <c r="BT40">
        <v>234</v>
      </c>
      <c r="BU40">
        <v>34153</v>
      </c>
      <c r="BV40">
        <v>70.599999999999994</v>
      </c>
      <c r="BW40">
        <v>51.399999999999991</v>
      </c>
      <c r="BX40">
        <v>20.499999999999993</v>
      </c>
    </row>
    <row r="41" spans="2:76" ht="24" customHeight="1">
      <c r="B41" s="78">
        <v>39</v>
      </c>
      <c r="C41" s="10" t="s">
        <v>499</v>
      </c>
      <c r="D41" s="6" t="s">
        <v>499</v>
      </c>
      <c r="E41" s="6" t="s">
        <v>499</v>
      </c>
      <c r="F41" s="6" t="s">
        <v>499</v>
      </c>
      <c r="G41" s="6" t="s">
        <v>499</v>
      </c>
      <c r="H41" s="6" t="s">
        <v>499</v>
      </c>
      <c r="I41" s="79" t="s">
        <v>145</v>
      </c>
      <c r="J41" s="79" t="s">
        <v>328</v>
      </c>
      <c r="K41" s="6" t="s">
        <v>499</v>
      </c>
      <c r="L41" s="6" t="s">
        <v>499</v>
      </c>
      <c r="M41" s="6" t="s">
        <v>499</v>
      </c>
      <c r="N41" s="6" t="s">
        <v>499</v>
      </c>
      <c r="O41" s="6" t="s">
        <v>499</v>
      </c>
      <c r="P41" s="6" t="s">
        <v>499</v>
      </c>
      <c r="Q41" s="6" t="s">
        <v>499</v>
      </c>
      <c r="R41" s="6" t="s">
        <v>499</v>
      </c>
      <c r="S41" s="6" t="s">
        <v>499</v>
      </c>
      <c r="T41" s="79" t="s">
        <v>110</v>
      </c>
      <c r="U41" s="6" t="s">
        <v>499</v>
      </c>
      <c r="V41" s="6" t="s">
        <v>499</v>
      </c>
      <c r="W41" s="6" t="s">
        <v>499</v>
      </c>
      <c r="X41" s="6" t="s">
        <v>499</v>
      </c>
      <c r="Y41" s="6" t="s">
        <v>499</v>
      </c>
      <c r="Z41" s="6" t="s">
        <v>499</v>
      </c>
      <c r="AA41" s="6" t="s">
        <v>499</v>
      </c>
      <c r="AB41" s="79" t="s">
        <v>251</v>
      </c>
      <c r="AC41" s="6" t="s">
        <v>499</v>
      </c>
      <c r="AD41" s="6" t="s">
        <v>499</v>
      </c>
      <c r="AE41" s="6" t="s">
        <v>499</v>
      </c>
      <c r="AF41" s="6" t="s">
        <v>499</v>
      </c>
      <c r="AG41" s="6" t="s">
        <v>499</v>
      </c>
      <c r="AH41" s="6" t="s">
        <v>499</v>
      </c>
      <c r="AI41" s="6" t="s">
        <v>499</v>
      </c>
      <c r="AJ41" s="6" t="s">
        <v>499</v>
      </c>
      <c r="AK41" s="6" t="s">
        <v>499</v>
      </c>
      <c r="AL41" s="6" t="s">
        <v>499</v>
      </c>
      <c r="AM41" s="6" t="s">
        <v>499</v>
      </c>
      <c r="AN41" s="6" t="s">
        <v>499</v>
      </c>
      <c r="AO41" s="6" t="s">
        <v>499</v>
      </c>
      <c r="AP41" s="6" t="s">
        <v>499</v>
      </c>
      <c r="AQ41" s="6" t="s">
        <v>499</v>
      </c>
      <c r="AR41" s="6" t="s">
        <v>499</v>
      </c>
      <c r="AS41" s="6" t="s">
        <v>499</v>
      </c>
      <c r="AT41" s="6" t="s">
        <v>499</v>
      </c>
      <c r="AU41" s="6" t="s">
        <v>499</v>
      </c>
      <c r="AV41" s="6" t="s">
        <v>499</v>
      </c>
      <c r="AW41" s="6" t="s">
        <v>499</v>
      </c>
      <c r="AX41" s="6" t="s">
        <v>499</v>
      </c>
      <c r="AY41" s="6" t="s">
        <v>499</v>
      </c>
      <c r="AZ41" s="11" t="s">
        <v>499</v>
      </c>
      <c r="BF41" t="str">
        <v>Waterton:Birdbury:Riverfield:Coalboro</v>
      </c>
      <c r="BH41" cm="1">
        <f t="array" ref="BH41:BK41">_xlfn.XLOOKUP(_xlfn.TEXTSPLIT(BF41,":"),$BQ$3:$BQ$135,$BS$3:$BS$135,0)</f>
        <v>7</v>
      </c>
      <c r="BI41">
        <v>40</v>
      </c>
      <c r="BJ41">
        <v>952</v>
      </c>
      <c r="BK41">
        <v>72804</v>
      </c>
      <c r="BN41">
        <f t="shared" si="0"/>
        <v>73803</v>
      </c>
      <c r="BQ41" t="s">
        <v>304</v>
      </c>
      <c r="BR41" t="s">
        <v>609</v>
      </c>
      <c r="BS41">
        <v>336</v>
      </c>
      <c r="BT41">
        <v>208</v>
      </c>
      <c r="BU41">
        <v>24366</v>
      </c>
      <c r="BV41">
        <v>72.2</v>
      </c>
      <c r="BW41">
        <v>55.6</v>
      </c>
      <c r="BX41">
        <v>22.700000000000003</v>
      </c>
    </row>
    <row r="42" spans="2:76" ht="24" customHeight="1">
      <c r="B42" s="78">
        <v>40</v>
      </c>
      <c r="C42" s="10" t="s">
        <v>499</v>
      </c>
      <c r="D42" s="6" t="s">
        <v>499</v>
      </c>
      <c r="E42" s="6" t="s">
        <v>499</v>
      </c>
      <c r="F42" s="6" t="s">
        <v>499</v>
      </c>
      <c r="G42" s="6" t="s">
        <v>499</v>
      </c>
      <c r="H42" s="6" t="s">
        <v>499</v>
      </c>
      <c r="I42" s="6" t="s">
        <v>499</v>
      </c>
      <c r="J42" s="6" t="s">
        <v>499</v>
      </c>
      <c r="K42" s="6" t="s">
        <v>499</v>
      </c>
      <c r="L42" s="79" t="s">
        <v>363</v>
      </c>
      <c r="M42" s="6" t="s">
        <v>499</v>
      </c>
      <c r="N42" s="6" t="s">
        <v>499</v>
      </c>
      <c r="O42" s="6" t="s">
        <v>499</v>
      </c>
      <c r="P42" s="6" t="s">
        <v>499</v>
      </c>
      <c r="Q42" s="6" t="s">
        <v>499</v>
      </c>
      <c r="R42" s="6" t="s">
        <v>499</v>
      </c>
      <c r="S42" s="6" t="s">
        <v>499</v>
      </c>
      <c r="T42" s="6" t="s">
        <v>499</v>
      </c>
      <c r="U42" s="6" t="s">
        <v>499</v>
      </c>
      <c r="V42" s="6" t="s">
        <v>499</v>
      </c>
      <c r="W42" s="6" t="s">
        <v>499</v>
      </c>
      <c r="X42" s="6" t="s">
        <v>499</v>
      </c>
      <c r="Y42" s="6" t="s">
        <v>499</v>
      </c>
      <c r="Z42" s="6" t="s">
        <v>499</v>
      </c>
      <c r="AA42" s="6" t="s">
        <v>499</v>
      </c>
      <c r="AB42" s="6" t="s">
        <v>499</v>
      </c>
      <c r="AC42" s="6" t="s">
        <v>499</v>
      </c>
      <c r="AD42" s="6" t="s">
        <v>499</v>
      </c>
      <c r="AE42" s="79" t="s">
        <v>449</v>
      </c>
      <c r="AF42" s="6" t="s">
        <v>499</v>
      </c>
      <c r="AG42" s="6" t="s">
        <v>499</v>
      </c>
      <c r="AH42" s="79" t="s">
        <v>447</v>
      </c>
      <c r="AI42" s="6" t="s">
        <v>499</v>
      </c>
      <c r="AJ42" s="6" t="s">
        <v>499</v>
      </c>
      <c r="AK42" s="6" t="s">
        <v>499</v>
      </c>
      <c r="AL42" s="6" t="s">
        <v>499</v>
      </c>
      <c r="AM42" s="6" t="s">
        <v>499</v>
      </c>
      <c r="AN42" s="6" t="s">
        <v>499</v>
      </c>
      <c r="AO42" s="6" t="s">
        <v>499</v>
      </c>
      <c r="AP42" s="6" t="s">
        <v>499</v>
      </c>
      <c r="AQ42" s="6" t="s">
        <v>499</v>
      </c>
      <c r="AR42" s="6" t="s">
        <v>499</v>
      </c>
      <c r="AS42" s="6" t="s">
        <v>499</v>
      </c>
      <c r="AT42" s="6" t="s">
        <v>499</v>
      </c>
      <c r="AU42" s="6" t="s">
        <v>499</v>
      </c>
      <c r="AV42" s="6" t="s">
        <v>499</v>
      </c>
      <c r="AW42" s="79" t="s">
        <v>331</v>
      </c>
      <c r="AX42" s="6" t="s">
        <v>499</v>
      </c>
      <c r="AY42" s="6" t="s">
        <v>499</v>
      </c>
      <c r="AZ42" s="11" t="s">
        <v>499</v>
      </c>
      <c r="BF42" t="str">
        <v>Sunboro:Centreville:Westboro:Birdlawn</v>
      </c>
      <c r="BH42" cm="1">
        <f t="array" ref="BH42:BK42">_xlfn.XLOOKUP(_xlfn.TEXTSPLIT(BF42,":"),$BQ$3:$BQ$135,$BS$3:$BS$135,0)</f>
        <v>86</v>
      </c>
      <c r="BI42">
        <v>5734</v>
      </c>
      <c r="BJ42">
        <v>94712</v>
      </c>
      <c r="BK42">
        <v>272</v>
      </c>
      <c r="BN42">
        <f t="shared" si="0"/>
        <v>100804</v>
      </c>
      <c r="BQ42" t="s">
        <v>307</v>
      </c>
      <c r="BR42" t="s">
        <v>609</v>
      </c>
      <c r="BS42">
        <v>636</v>
      </c>
      <c r="BT42">
        <v>244</v>
      </c>
      <c r="BU42">
        <v>86461</v>
      </c>
      <c r="BV42">
        <v>80.099999999999994</v>
      </c>
      <c r="BW42">
        <v>60.3</v>
      </c>
      <c r="BX42">
        <v>24.899999999999991</v>
      </c>
    </row>
    <row r="43" spans="2:76" ht="24" customHeight="1">
      <c r="B43" s="78">
        <v>41</v>
      </c>
      <c r="C43" s="10" t="s">
        <v>499</v>
      </c>
      <c r="D43" s="6" t="s">
        <v>499</v>
      </c>
      <c r="E43" s="6" t="s">
        <v>499</v>
      </c>
      <c r="F43" s="6" t="s">
        <v>499</v>
      </c>
      <c r="G43" s="6" t="s">
        <v>499</v>
      </c>
      <c r="H43" s="6" t="s">
        <v>499</v>
      </c>
      <c r="I43" s="6" t="s">
        <v>499</v>
      </c>
      <c r="J43" s="6" t="s">
        <v>499</v>
      </c>
      <c r="K43" s="6" t="s">
        <v>499</v>
      </c>
      <c r="L43" s="6" t="s">
        <v>499</v>
      </c>
      <c r="M43" s="6" t="s">
        <v>499</v>
      </c>
      <c r="N43" s="6" t="s">
        <v>499</v>
      </c>
      <c r="O43" s="6" t="s">
        <v>499</v>
      </c>
      <c r="P43" s="6" t="s">
        <v>499</v>
      </c>
      <c r="Q43" s="6" t="s">
        <v>499</v>
      </c>
      <c r="R43" s="6" t="s">
        <v>499</v>
      </c>
      <c r="S43" s="79" t="s">
        <v>341</v>
      </c>
      <c r="T43" s="6" t="s">
        <v>499</v>
      </c>
      <c r="U43" s="6" t="s">
        <v>499</v>
      </c>
      <c r="V43" s="6" t="s">
        <v>499</v>
      </c>
      <c r="W43" s="6" t="s">
        <v>499</v>
      </c>
      <c r="X43" s="6" t="s">
        <v>499</v>
      </c>
      <c r="Y43" s="6" t="s">
        <v>499</v>
      </c>
      <c r="Z43" s="6" t="s">
        <v>499</v>
      </c>
      <c r="AA43" s="6" t="s">
        <v>499</v>
      </c>
      <c r="AB43" s="6" t="s">
        <v>499</v>
      </c>
      <c r="AC43" s="6" t="s">
        <v>499</v>
      </c>
      <c r="AD43" s="6" t="s">
        <v>499</v>
      </c>
      <c r="AE43" s="6" t="s">
        <v>499</v>
      </c>
      <c r="AF43" s="6" t="s">
        <v>499</v>
      </c>
      <c r="AG43" s="6" t="s">
        <v>499</v>
      </c>
      <c r="AH43" s="6" t="s">
        <v>499</v>
      </c>
      <c r="AI43" s="6" t="s">
        <v>499</v>
      </c>
      <c r="AJ43" s="6" t="s">
        <v>499</v>
      </c>
      <c r="AK43" s="6" t="s">
        <v>499</v>
      </c>
      <c r="AL43" s="6" t="s">
        <v>499</v>
      </c>
      <c r="AM43" s="6" t="s">
        <v>499</v>
      </c>
      <c r="AN43" s="6" t="s">
        <v>499</v>
      </c>
      <c r="AO43" s="6" t="s">
        <v>499</v>
      </c>
      <c r="AP43" s="6" t="s">
        <v>499</v>
      </c>
      <c r="AQ43" s="6" t="s">
        <v>499</v>
      </c>
      <c r="AR43" s="6" t="s">
        <v>499</v>
      </c>
      <c r="AS43" s="6" t="s">
        <v>499</v>
      </c>
      <c r="AT43" s="6" t="s">
        <v>499</v>
      </c>
      <c r="AU43" s="6" t="s">
        <v>499</v>
      </c>
      <c r="AV43" s="6" t="s">
        <v>499</v>
      </c>
      <c r="AW43" s="6" t="s">
        <v>499</v>
      </c>
      <c r="AX43" s="79" t="s">
        <v>53</v>
      </c>
      <c r="AY43" s="79" t="s">
        <v>381</v>
      </c>
      <c r="AZ43" s="11" t="s">
        <v>499</v>
      </c>
      <c r="BF43" t="str">
        <v>Laketon:North Junction:Saltland</v>
      </c>
      <c r="BH43" cm="1">
        <f t="array" ref="BH43:BJ43">_xlfn.XLOOKUP(_xlfn.TEXTSPLIT(BF43,":"),$BQ$3:$BQ$135,$BS$3:$BS$135,0)</f>
        <v>798</v>
      </c>
      <c r="BI43">
        <v>566</v>
      </c>
      <c r="BJ43">
        <v>527</v>
      </c>
      <c r="BN43">
        <f t="shared" si="0"/>
        <v>1891</v>
      </c>
      <c r="BQ43" t="s">
        <v>308</v>
      </c>
      <c r="BR43" t="s">
        <v>609</v>
      </c>
      <c r="BS43">
        <v>636</v>
      </c>
      <c r="BT43">
        <v>225</v>
      </c>
      <c r="BU43">
        <v>46227</v>
      </c>
      <c r="BV43">
        <v>71.900000000000006</v>
      </c>
      <c r="BW43">
        <v>52.000000000000007</v>
      </c>
      <c r="BX43">
        <v>19.800000000000004</v>
      </c>
    </row>
    <row r="44" spans="2:76" ht="24" customHeight="1">
      <c r="B44" s="78">
        <v>42</v>
      </c>
      <c r="C44" s="10" t="s">
        <v>499</v>
      </c>
      <c r="D44" s="6" t="s">
        <v>499</v>
      </c>
      <c r="E44" s="6" t="s">
        <v>499</v>
      </c>
      <c r="F44" s="6" t="s">
        <v>499</v>
      </c>
      <c r="G44" s="6" t="s">
        <v>499</v>
      </c>
      <c r="H44" s="6" t="s">
        <v>499</v>
      </c>
      <c r="I44" s="6" t="s">
        <v>499</v>
      </c>
      <c r="J44" s="6" t="s">
        <v>499</v>
      </c>
      <c r="K44" s="6" t="s">
        <v>499</v>
      </c>
      <c r="L44" s="6" t="s">
        <v>499</v>
      </c>
      <c r="M44" s="6" t="s">
        <v>499</v>
      </c>
      <c r="N44" s="6" t="s">
        <v>499</v>
      </c>
      <c r="O44" s="6" t="s">
        <v>499</v>
      </c>
      <c r="P44" s="6" t="s">
        <v>499</v>
      </c>
      <c r="Q44" s="6" t="s">
        <v>499</v>
      </c>
      <c r="R44" s="6" t="s">
        <v>499</v>
      </c>
      <c r="S44" s="6" t="s">
        <v>499</v>
      </c>
      <c r="T44" s="6" t="s">
        <v>499</v>
      </c>
      <c r="U44" s="6" t="s">
        <v>499</v>
      </c>
      <c r="V44" s="6" t="s">
        <v>499</v>
      </c>
      <c r="W44" s="79" t="s">
        <v>395</v>
      </c>
      <c r="X44" s="6" t="s">
        <v>499</v>
      </c>
      <c r="Y44" s="6" t="s">
        <v>499</v>
      </c>
      <c r="Z44" s="79" t="s">
        <v>380</v>
      </c>
      <c r="AA44" s="6" t="s">
        <v>499</v>
      </c>
      <c r="AB44" s="6" t="s">
        <v>499</v>
      </c>
      <c r="AC44" s="6" t="s">
        <v>499</v>
      </c>
      <c r="AD44" s="6" t="s">
        <v>499</v>
      </c>
      <c r="AE44" s="79" t="s">
        <v>121</v>
      </c>
      <c r="AF44" s="6" t="s">
        <v>499</v>
      </c>
      <c r="AG44" s="6" t="s">
        <v>499</v>
      </c>
      <c r="AH44" s="6" t="s">
        <v>499</v>
      </c>
      <c r="AI44" s="6" t="s">
        <v>499</v>
      </c>
      <c r="AJ44" s="6" t="s">
        <v>499</v>
      </c>
      <c r="AK44" s="6" t="s">
        <v>499</v>
      </c>
      <c r="AL44" s="6" t="s">
        <v>499</v>
      </c>
      <c r="AM44" s="79" t="s">
        <v>423</v>
      </c>
      <c r="AN44" s="6" t="s">
        <v>499</v>
      </c>
      <c r="AO44" s="6" t="s">
        <v>499</v>
      </c>
      <c r="AP44" s="6" t="s">
        <v>499</v>
      </c>
      <c r="AQ44" s="6" t="s">
        <v>499</v>
      </c>
      <c r="AR44" s="6" t="s">
        <v>499</v>
      </c>
      <c r="AS44" s="6" t="s">
        <v>499</v>
      </c>
      <c r="AT44" s="6" t="s">
        <v>499</v>
      </c>
      <c r="AU44" s="6" t="s">
        <v>499</v>
      </c>
      <c r="AV44" s="6" t="s">
        <v>499</v>
      </c>
      <c r="AW44" s="6" t="s">
        <v>499</v>
      </c>
      <c r="AX44" s="79" t="s">
        <v>225</v>
      </c>
      <c r="AY44" s="6" t="s">
        <v>499</v>
      </c>
      <c r="AZ44" s="11" t="s">
        <v>499</v>
      </c>
      <c r="BF44" t="str">
        <v>Lowland:Saltview:Woodlawn:Eastland:Cornville</v>
      </c>
      <c r="BH44" cm="1">
        <f t="array" ref="BH44:BL44">_xlfn.XLOOKUP(_xlfn.TEXTSPLIT(BF44,":"),$BQ$3:$BQ$135,$BS$3:$BS$135,0)</f>
        <v>35</v>
      </c>
      <c r="BI44">
        <v>118</v>
      </c>
      <c r="BJ44">
        <v>87</v>
      </c>
      <c r="BK44">
        <v>608</v>
      </c>
      <c r="BL44">
        <v>10910</v>
      </c>
      <c r="BN44">
        <f t="shared" si="0"/>
        <v>11758</v>
      </c>
      <c r="BQ44" t="s">
        <v>306</v>
      </c>
      <c r="BR44" t="s">
        <v>609</v>
      </c>
      <c r="BS44">
        <v>37014</v>
      </c>
      <c r="BT44">
        <v>24527</v>
      </c>
      <c r="BU44">
        <v>19149</v>
      </c>
      <c r="BV44">
        <v>71.2</v>
      </c>
      <c r="BW44">
        <v>53.1</v>
      </c>
      <c r="BX44">
        <v>23.8</v>
      </c>
    </row>
    <row r="45" spans="2:76" ht="24" customHeight="1">
      <c r="B45" s="78">
        <v>43</v>
      </c>
      <c r="C45" s="10" t="s">
        <v>499</v>
      </c>
      <c r="D45" s="6" t="s">
        <v>499</v>
      </c>
      <c r="E45" s="6" t="s">
        <v>499</v>
      </c>
      <c r="F45" s="6" t="s">
        <v>499</v>
      </c>
      <c r="G45" s="6" t="s">
        <v>499</v>
      </c>
      <c r="H45" s="6" t="s">
        <v>499</v>
      </c>
      <c r="I45" s="6" t="s">
        <v>499</v>
      </c>
      <c r="J45" s="6" t="s">
        <v>499</v>
      </c>
      <c r="K45" s="6" t="s">
        <v>499</v>
      </c>
      <c r="L45" s="6" t="s">
        <v>499</v>
      </c>
      <c r="M45" s="6" t="s">
        <v>499</v>
      </c>
      <c r="N45" s="6" t="s">
        <v>499</v>
      </c>
      <c r="O45" s="6" t="s">
        <v>499</v>
      </c>
      <c r="P45" s="6" t="s">
        <v>499</v>
      </c>
      <c r="Q45" s="6" t="s">
        <v>499</v>
      </c>
      <c r="R45" s="6" t="s">
        <v>499</v>
      </c>
      <c r="S45" s="6" t="s">
        <v>499</v>
      </c>
      <c r="T45" s="6" t="s">
        <v>499</v>
      </c>
      <c r="U45" s="6" t="s">
        <v>499</v>
      </c>
      <c r="V45" s="6" t="s">
        <v>499</v>
      </c>
      <c r="W45" s="6" t="s">
        <v>499</v>
      </c>
      <c r="X45" s="6" t="s">
        <v>499</v>
      </c>
      <c r="Y45" s="6" t="s">
        <v>499</v>
      </c>
      <c r="Z45" s="6" t="s">
        <v>499</v>
      </c>
      <c r="AA45" s="6" t="s">
        <v>499</v>
      </c>
      <c r="AB45" s="6" t="s">
        <v>499</v>
      </c>
      <c r="AC45" s="6" t="s">
        <v>499</v>
      </c>
      <c r="AD45" s="6" t="s">
        <v>499</v>
      </c>
      <c r="AE45" s="6" t="s">
        <v>499</v>
      </c>
      <c r="AF45" s="6" t="s">
        <v>499</v>
      </c>
      <c r="AG45" s="6" t="s">
        <v>499</v>
      </c>
      <c r="AH45" s="6" t="s">
        <v>499</v>
      </c>
      <c r="AI45" s="6" t="s">
        <v>499</v>
      </c>
      <c r="AJ45" s="6" t="s">
        <v>499</v>
      </c>
      <c r="AK45" s="6" t="s">
        <v>499</v>
      </c>
      <c r="AL45" s="6" t="s">
        <v>499</v>
      </c>
      <c r="AM45" s="6" t="s">
        <v>499</v>
      </c>
      <c r="AN45" s="6" t="s">
        <v>499</v>
      </c>
      <c r="AO45" s="6" t="s">
        <v>499</v>
      </c>
      <c r="AP45" s="6" t="s">
        <v>499</v>
      </c>
      <c r="AQ45" s="6" t="s">
        <v>499</v>
      </c>
      <c r="AR45" s="6" t="s">
        <v>499</v>
      </c>
      <c r="AS45" s="6" t="s">
        <v>499</v>
      </c>
      <c r="AT45" s="6" t="s">
        <v>499</v>
      </c>
      <c r="AU45" s="6" t="s">
        <v>499</v>
      </c>
      <c r="AV45" s="6" t="s">
        <v>499</v>
      </c>
      <c r="AW45" s="6" t="s">
        <v>499</v>
      </c>
      <c r="AX45" s="6" t="s">
        <v>499</v>
      </c>
      <c r="AY45" s="6" t="s">
        <v>499</v>
      </c>
      <c r="AZ45" s="11" t="s">
        <v>499</v>
      </c>
      <c r="BF45" t="str">
        <v/>
      </c>
      <c r="BH45" t="e" cm="1">
        <f t="array" ref="BH45">_xlfn.XLOOKUP(_xlfn.TEXTSPLIT(BF45,":"),$BQ$3:$BQ$135,$BS$3:$BS$135,0)</f>
        <v>#VALUE!</v>
      </c>
      <c r="BN45" t="e">
        <f t="shared" si="0"/>
        <v>#VALUE!</v>
      </c>
      <c r="BQ45" t="s">
        <v>302</v>
      </c>
      <c r="BR45" t="s">
        <v>609</v>
      </c>
      <c r="BS45">
        <v>33</v>
      </c>
      <c r="BT45">
        <v>13</v>
      </c>
      <c r="BU45">
        <v>70675</v>
      </c>
      <c r="BV45">
        <v>74.3</v>
      </c>
      <c r="BW45">
        <v>54.9</v>
      </c>
      <c r="BX45">
        <v>30</v>
      </c>
    </row>
    <row r="46" spans="2:76" ht="24" customHeight="1">
      <c r="B46" s="78">
        <v>44</v>
      </c>
      <c r="C46" s="80" t="s">
        <v>96</v>
      </c>
      <c r="D46" s="6" t="s">
        <v>499</v>
      </c>
      <c r="E46" s="6" t="s">
        <v>499</v>
      </c>
      <c r="F46" s="79" t="s">
        <v>51</v>
      </c>
      <c r="G46" s="6" t="s">
        <v>499</v>
      </c>
      <c r="H46" s="6" t="s">
        <v>499</v>
      </c>
      <c r="I46" s="6" t="s">
        <v>499</v>
      </c>
      <c r="J46" s="6" t="s">
        <v>499</v>
      </c>
      <c r="K46" s="6" t="s">
        <v>499</v>
      </c>
      <c r="L46" s="6" t="s">
        <v>499</v>
      </c>
      <c r="M46" s="6" t="s">
        <v>499</v>
      </c>
      <c r="N46" s="6" t="s">
        <v>499</v>
      </c>
      <c r="O46" s="6" t="s">
        <v>499</v>
      </c>
      <c r="P46" s="6" t="s">
        <v>499</v>
      </c>
      <c r="Q46" s="6" t="s">
        <v>499</v>
      </c>
      <c r="R46" s="6" t="s">
        <v>499</v>
      </c>
      <c r="S46" s="6" t="s">
        <v>499</v>
      </c>
      <c r="T46" s="6" t="s">
        <v>499</v>
      </c>
      <c r="U46" s="6" t="s">
        <v>499</v>
      </c>
      <c r="V46" s="6" t="s">
        <v>499</v>
      </c>
      <c r="W46" s="6" t="s">
        <v>499</v>
      </c>
      <c r="X46" s="6" t="s">
        <v>499</v>
      </c>
      <c r="Y46" s="6" t="s">
        <v>499</v>
      </c>
      <c r="Z46" s="6" t="s">
        <v>499</v>
      </c>
      <c r="AA46" s="6" t="s">
        <v>499</v>
      </c>
      <c r="AB46" s="6" t="s">
        <v>499</v>
      </c>
      <c r="AC46" s="6" t="s">
        <v>499</v>
      </c>
      <c r="AD46" s="6" t="s">
        <v>499</v>
      </c>
      <c r="AE46" s="6" t="s">
        <v>499</v>
      </c>
      <c r="AF46" s="6" t="s">
        <v>499</v>
      </c>
      <c r="AG46" s="6" t="s">
        <v>499</v>
      </c>
      <c r="AH46" s="6" t="s">
        <v>499</v>
      </c>
      <c r="AI46" s="6" t="s">
        <v>499</v>
      </c>
      <c r="AJ46" s="6" t="s">
        <v>499</v>
      </c>
      <c r="AK46" s="6" t="s">
        <v>499</v>
      </c>
      <c r="AL46" s="6" t="s">
        <v>499</v>
      </c>
      <c r="AM46" s="6" t="s">
        <v>499</v>
      </c>
      <c r="AN46" s="6" t="s">
        <v>499</v>
      </c>
      <c r="AO46" s="6" t="s">
        <v>499</v>
      </c>
      <c r="AP46" s="6" t="s">
        <v>499</v>
      </c>
      <c r="AQ46" s="6" t="s">
        <v>499</v>
      </c>
      <c r="AR46" s="6" t="s">
        <v>499</v>
      </c>
      <c r="AS46" s="6" t="s">
        <v>499</v>
      </c>
      <c r="AT46" s="6" t="s">
        <v>499</v>
      </c>
      <c r="AU46" s="6" t="s">
        <v>499</v>
      </c>
      <c r="AV46" s="6" t="s">
        <v>499</v>
      </c>
      <c r="AW46" s="6" t="s">
        <v>499</v>
      </c>
      <c r="AX46" s="6" t="s">
        <v>499</v>
      </c>
      <c r="AY46" s="6" t="s">
        <v>499</v>
      </c>
      <c r="AZ46" s="11" t="s">
        <v>499</v>
      </c>
      <c r="BF46" t="str">
        <v>Townfield:Northlawn</v>
      </c>
      <c r="BH46" cm="1">
        <f t="array" ref="BH46:BI46">_xlfn.XLOOKUP(_xlfn.TEXTSPLIT(BF46,":"),$BQ$3:$BQ$135,$BS$3:$BS$135,0)</f>
        <v>7711</v>
      </c>
      <c r="BI46">
        <v>41</v>
      </c>
      <c r="BN46">
        <f t="shared" si="0"/>
        <v>7752</v>
      </c>
      <c r="BQ46" t="s">
        <v>420</v>
      </c>
      <c r="BR46" t="s">
        <v>609</v>
      </c>
      <c r="BS46">
        <v>540</v>
      </c>
      <c r="BT46">
        <v>184</v>
      </c>
      <c r="BU46">
        <v>20404</v>
      </c>
      <c r="BV46">
        <v>68.7</v>
      </c>
      <c r="BW46">
        <v>50.1</v>
      </c>
      <c r="BX46">
        <v>19.200000000000003</v>
      </c>
    </row>
    <row r="47" spans="2:76" ht="24" customHeight="1">
      <c r="B47" s="78">
        <v>45</v>
      </c>
      <c r="C47" s="10" t="s">
        <v>499</v>
      </c>
      <c r="D47" s="6" t="s">
        <v>499</v>
      </c>
      <c r="E47" s="6" t="s">
        <v>499</v>
      </c>
      <c r="F47" s="6" t="s">
        <v>499</v>
      </c>
      <c r="G47" s="6" t="s">
        <v>499</v>
      </c>
      <c r="H47" s="6" t="s">
        <v>499</v>
      </c>
      <c r="I47" s="6" t="s">
        <v>499</v>
      </c>
      <c r="J47" s="6" t="s">
        <v>499</v>
      </c>
      <c r="K47" s="6" t="s">
        <v>499</v>
      </c>
      <c r="L47" s="6" t="s">
        <v>499</v>
      </c>
      <c r="M47" s="6" t="s">
        <v>499</v>
      </c>
      <c r="N47" s="6" t="s">
        <v>499</v>
      </c>
      <c r="O47" s="6" t="s">
        <v>499</v>
      </c>
      <c r="P47" s="6" t="s">
        <v>499</v>
      </c>
      <c r="Q47" s="6" t="s">
        <v>499</v>
      </c>
      <c r="R47" s="6" t="s">
        <v>499</v>
      </c>
      <c r="S47" s="6" t="s">
        <v>499</v>
      </c>
      <c r="T47" s="6" t="s">
        <v>499</v>
      </c>
      <c r="U47" s="6" t="s">
        <v>499</v>
      </c>
      <c r="V47" s="6" t="s">
        <v>499</v>
      </c>
      <c r="W47" s="6" t="s">
        <v>499</v>
      </c>
      <c r="X47" s="6" t="s">
        <v>499</v>
      </c>
      <c r="Y47" s="6" t="s">
        <v>499</v>
      </c>
      <c r="Z47" s="6" t="s">
        <v>499</v>
      </c>
      <c r="AA47" s="6" t="s">
        <v>499</v>
      </c>
      <c r="AB47" s="79" t="s">
        <v>384</v>
      </c>
      <c r="AC47" s="6" t="s">
        <v>499</v>
      </c>
      <c r="AD47" s="6" t="s">
        <v>499</v>
      </c>
      <c r="AE47" s="6" t="s">
        <v>499</v>
      </c>
      <c r="AF47" s="6" t="s">
        <v>499</v>
      </c>
      <c r="AG47" s="6" t="s">
        <v>499</v>
      </c>
      <c r="AH47" s="6" t="s">
        <v>499</v>
      </c>
      <c r="AI47" s="6" t="s">
        <v>499</v>
      </c>
      <c r="AJ47" s="6" t="s">
        <v>499</v>
      </c>
      <c r="AK47" s="6" t="s">
        <v>499</v>
      </c>
      <c r="AL47" s="79" t="s">
        <v>201</v>
      </c>
      <c r="AM47" s="6" t="s">
        <v>499</v>
      </c>
      <c r="AN47" s="79" t="s">
        <v>151</v>
      </c>
      <c r="AO47" s="6" t="s">
        <v>499</v>
      </c>
      <c r="AP47" s="6" t="s">
        <v>499</v>
      </c>
      <c r="AQ47" s="6" t="s">
        <v>499</v>
      </c>
      <c r="AR47" s="6" t="s">
        <v>499</v>
      </c>
      <c r="AS47" s="6" t="s">
        <v>499</v>
      </c>
      <c r="AT47" s="6" t="s">
        <v>499</v>
      </c>
      <c r="AU47" s="6" t="s">
        <v>499</v>
      </c>
      <c r="AV47" s="6" t="s">
        <v>499</v>
      </c>
      <c r="AW47" s="6" t="s">
        <v>499</v>
      </c>
      <c r="AX47" s="6" t="s">
        <v>499</v>
      </c>
      <c r="AY47" s="6" t="s">
        <v>499</v>
      </c>
      <c r="AZ47" s="11" t="s">
        <v>499</v>
      </c>
      <c r="BF47" t="str">
        <v>Saltbury:Metroton:Water Junction</v>
      </c>
      <c r="BH47" cm="1">
        <f t="array" ref="BH47:BJ47">_xlfn.XLOOKUP(_xlfn.TEXTSPLIT(BF47,":"),$BQ$3:$BQ$135,$BS$3:$BS$135,0)</f>
        <v>381</v>
      </c>
      <c r="BI47">
        <v>516</v>
      </c>
      <c r="BJ47">
        <v>1288</v>
      </c>
      <c r="BN47">
        <f t="shared" si="0"/>
        <v>2185</v>
      </c>
      <c r="BQ47" t="s">
        <v>410</v>
      </c>
      <c r="BR47" t="s">
        <v>609</v>
      </c>
      <c r="BS47">
        <v>830</v>
      </c>
      <c r="BT47">
        <v>518</v>
      </c>
      <c r="BU47">
        <v>42765</v>
      </c>
      <c r="BV47">
        <v>72.2</v>
      </c>
      <c r="BW47">
        <v>51.7</v>
      </c>
      <c r="BX47">
        <v>22.5</v>
      </c>
    </row>
    <row r="48" spans="2:76" ht="24" customHeight="1">
      <c r="B48" s="78">
        <v>46</v>
      </c>
      <c r="C48" s="10" t="s">
        <v>499</v>
      </c>
      <c r="D48" s="6" t="s">
        <v>499</v>
      </c>
      <c r="E48" s="79" t="s">
        <v>46</v>
      </c>
      <c r="F48" s="6" t="s">
        <v>499</v>
      </c>
      <c r="G48" s="6" t="s">
        <v>499</v>
      </c>
      <c r="H48" s="6" t="s">
        <v>499</v>
      </c>
      <c r="I48" s="6" t="s">
        <v>499</v>
      </c>
      <c r="J48" s="6" t="s">
        <v>499</v>
      </c>
      <c r="K48" s="6" t="s">
        <v>499</v>
      </c>
      <c r="L48" s="6" t="s">
        <v>499</v>
      </c>
      <c r="M48" s="6" t="s">
        <v>499</v>
      </c>
      <c r="N48" s="6" t="s">
        <v>499</v>
      </c>
      <c r="O48" s="6" t="s">
        <v>499</v>
      </c>
      <c r="P48" s="6" t="s">
        <v>499</v>
      </c>
      <c r="Q48" s="6" t="s">
        <v>499</v>
      </c>
      <c r="R48" s="6" t="s">
        <v>499</v>
      </c>
      <c r="S48" s="6" t="s">
        <v>499</v>
      </c>
      <c r="T48" s="6" t="s">
        <v>499</v>
      </c>
      <c r="U48" s="6" t="s">
        <v>499</v>
      </c>
      <c r="V48" s="6" t="s">
        <v>499</v>
      </c>
      <c r="W48" s="6" t="s">
        <v>499</v>
      </c>
      <c r="X48" s="6" t="s">
        <v>499</v>
      </c>
      <c r="Y48" s="6" t="s">
        <v>499</v>
      </c>
      <c r="Z48" s="6" t="s">
        <v>499</v>
      </c>
      <c r="AA48" s="6" t="s">
        <v>499</v>
      </c>
      <c r="AB48" s="6" t="s">
        <v>499</v>
      </c>
      <c r="AC48" s="6" t="s">
        <v>499</v>
      </c>
      <c r="AD48" s="6" t="s">
        <v>499</v>
      </c>
      <c r="AE48" s="6" t="s">
        <v>499</v>
      </c>
      <c r="AF48" s="6" t="s">
        <v>499</v>
      </c>
      <c r="AG48" s="6" t="s">
        <v>499</v>
      </c>
      <c r="AH48" s="6" t="s">
        <v>499</v>
      </c>
      <c r="AI48" s="6" t="s">
        <v>499</v>
      </c>
      <c r="AJ48" s="79" t="s">
        <v>88</v>
      </c>
      <c r="AK48" s="6" t="s">
        <v>499</v>
      </c>
      <c r="AL48" s="6" t="s">
        <v>499</v>
      </c>
      <c r="AM48" s="6" t="s">
        <v>499</v>
      </c>
      <c r="AN48" s="6" t="s">
        <v>499</v>
      </c>
      <c r="AO48" s="6" t="s">
        <v>499</v>
      </c>
      <c r="AP48" s="6" t="s">
        <v>499</v>
      </c>
      <c r="AQ48" s="6" t="s">
        <v>499</v>
      </c>
      <c r="AR48" s="6" t="s">
        <v>499</v>
      </c>
      <c r="AS48" s="6" t="s">
        <v>499</v>
      </c>
      <c r="AT48" s="79" t="s">
        <v>343</v>
      </c>
      <c r="AU48" s="6" t="s">
        <v>499</v>
      </c>
      <c r="AV48" s="6" t="s">
        <v>499</v>
      </c>
      <c r="AW48" s="6" t="s">
        <v>499</v>
      </c>
      <c r="AX48" s="6" t="s">
        <v>499</v>
      </c>
      <c r="AY48" s="6" t="s">
        <v>499</v>
      </c>
      <c r="AZ48" s="11" t="s">
        <v>499</v>
      </c>
      <c r="BF48" t="str">
        <v>Northtown:Towntown:Lake City</v>
      </c>
      <c r="BH48" cm="1">
        <f t="array" ref="BH48:BJ48">_xlfn.XLOOKUP(_xlfn.TEXTSPLIT(BF48,":"),$BQ$3:$BQ$135,$BS$3:$BS$135,0)</f>
        <v>2689</v>
      </c>
      <c r="BI48">
        <v>127</v>
      </c>
      <c r="BJ48">
        <v>55</v>
      </c>
      <c r="BN48">
        <f t="shared" si="0"/>
        <v>2871</v>
      </c>
      <c r="BQ48" t="s">
        <v>408</v>
      </c>
      <c r="BR48" t="s">
        <v>609</v>
      </c>
      <c r="BS48">
        <v>631</v>
      </c>
      <c r="BT48">
        <v>234</v>
      </c>
      <c r="BU48">
        <v>45511</v>
      </c>
      <c r="BV48">
        <v>71.3</v>
      </c>
      <c r="BW48">
        <v>54.9</v>
      </c>
      <c r="BX48">
        <v>26.199999999999996</v>
      </c>
    </row>
    <row r="49" spans="2:76" ht="24" customHeight="1">
      <c r="B49" s="78">
        <v>47</v>
      </c>
      <c r="C49" s="10" t="s">
        <v>499</v>
      </c>
      <c r="D49" s="79" t="s">
        <v>203</v>
      </c>
      <c r="E49" s="6" t="s">
        <v>499</v>
      </c>
      <c r="F49" s="6" t="s">
        <v>499</v>
      </c>
      <c r="G49" s="6" t="s">
        <v>499</v>
      </c>
      <c r="H49" s="6" t="s">
        <v>499</v>
      </c>
      <c r="I49" s="6" t="s">
        <v>499</v>
      </c>
      <c r="J49" s="6" t="s">
        <v>499</v>
      </c>
      <c r="K49" s="79" t="s">
        <v>278</v>
      </c>
      <c r="L49" s="6" t="s">
        <v>499</v>
      </c>
      <c r="M49" s="6" t="s">
        <v>499</v>
      </c>
      <c r="N49" s="6" t="s">
        <v>499</v>
      </c>
      <c r="O49" s="6" t="s">
        <v>499</v>
      </c>
      <c r="P49" s="6" t="s">
        <v>499</v>
      </c>
      <c r="Q49" s="6" t="s">
        <v>499</v>
      </c>
      <c r="R49" s="6" t="s">
        <v>499</v>
      </c>
      <c r="S49" s="79" t="s">
        <v>462</v>
      </c>
      <c r="T49" s="6" t="s">
        <v>499</v>
      </c>
      <c r="U49" s="6" t="s">
        <v>499</v>
      </c>
      <c r="V49" s="6" t="s">
        <v>499</v>
      </c>
      <c r="W49" s="6" t="s">
        <v>499</v>
      </c>
      <c r="X49" s="6" t="s">
        <v>499</v>
      </c>
      <c r="Y49" s="6" t="s">
        <v>499</v>
      </c>
      <c r="Z49" s="6" t="s">
        <v>499</v>
      </c>
      <c r="AA49" s="6" t="s">
        <v>499</v>
      </c>
      <c r="AB49" s="6" t="s">
        <v>499</v>
      </c>
      <c r="AC49" s="79" t="s">
        <v>376</v>
      </c>
      <c r="AD49" s="6" t="s">
        <v>499</v>
      </c>
      <c r="AE49" s="6" t="s">
        <v>499</v>
      </c>
      <c r="AF49" s="6" t="s">
        <v>499</v>
      </c>
      <c r="AG49" s="6" t="s">
        <v>499</v>
      </c>
      <c r="AH49" s="6" t="s">
        <v>499</v>
      </c>
      <c r="AI49" s="6" t="s">
        <v>499</v>
      </c>
      <c r="AJ49" s="6" t="s">
        <v>499</v>
      </c>
      <c r="AK49" s="6" t="s">
        <v>499</v>
      </c>
      <c r="AL49" s="6" t="s">
        <v>499</v>
      </c>
      <c r="AM49" s="6" t="s">
        <v>499</v>
      </c>
      <c r="AN49" s="6" t="s">
        <v>499</v>
      </c>
      <c r="AO49" s="6" t="s">
        <v>499</v>
      </c>
      <c r="AP49" s="6" t="s">
        <v>499</v>
      </c>
      <c r="AQ49" s="6" t="s">
        <v>499</v>
      </c>
      <c r="AR49" s="6" t="s">
        <v>499</v>
      </c>
      <c r="AS49" s="79" t="s">
        <v>364</v>
      </c>
      <c r="AT49" s="6" t="s">
        <v>499</v>
      </c>
      <c r="AU49" s="6" t="s">
        <v>499</v>
      </c>
      <c r="AV49" s="6" t="s">
        <v>499</v>
      </c>
      <c r="AW49" s="6" t="s">
        <v>499</v>
      </c>
      <c r="AX49" s="6" t="s">
        <v>499</v>
      </c>
      <c r="AY49" s="6" t="s">
        <v>499</v>
      </c>
      <c r="AZ49" s="11" t="s">
        <v>499</v>
      </c>
      <c r="BF49" t="str">
        <v>Metro City:Fairfield:Centreburg:Cloudfield:Sunburg</v>
      </c>
      <c r="BH49" cm="1">
        <f t="array" ref="BH49:BL49">_xlfn.XLOOKUP(_xlfn.TEXTSPLIT(BF49,":"),$BQ$3:$BQ$135,$BS$3:$BS$135,0)</f>
        <v>4535</v>
      </c>
      <c r="BI49">
        <v>2138</v>
      </c>
      <c r="BJ49">
        <v>1209</v>
      </c>
      <c r="BK49">
        <v>3929</v>
      </c>
      <c r="BL49">
        <v>21269</v>
      </c>
      <c r="BN49">
        <f t="shared" si="0"/>
        <v>33080</v>
      </c>
      <c r="BQ49" t="s">
        <v>346</v>
      </c>
      <c r="BR49" t="s">
        <v>609</v>
      </c>
      <c r="BS49">
        <v>148</v>
      </c>
      <c r="BT49">
        <v>52</v>
      </c>
      <c r="BU49">
        <v>51350</v>
      </c>
      <c r="BV49">
        <v>77.400000000000006</v>
      </c>
      <c r="BW49">
        <v>58.300000000000004</v>
      </c>
      <c r="BX49">
        <v>22.100000000000009</v>
      </c>
    </row>
    <row r="50" spans="2:76" ht="24" customHeight="1">
      <c r="B50" s="78">
        <v>48</v>
      </c>
      <c r="C50" s="10" t="s">
        <v>499</v>
      </c>
      <c r="D50" s="6" t="s">
        <v>499</v>
      </c>
      <c r="E50" s="6" t="s">
        <v>499</v>
      </c>
      <c r="F50" s="6" t="s">
        <v>499</v>
      </c>
      <c r="G50" s="6" t="s">
        <v>499</v>
      </c>
      <c r="H50" s="6" t="s">
        <v>499</v>
      </c>
      <c r="I50" s="6" t="s">
        <v>499</v>
      </c>
      <c r="J50" s="6" t="s">
        <v>499</v>
      </c>
      <c r="K50" s="6" t="s">
        <v>499</v>
      </c>
      <c r="L50" s="6" t="s">
        <v>499</v>
      </c>
      <c r="M50" s="6" t="s">
        <v>499</v>
      </c>
      <c r="N50" s="6" t="s">
        <v>499</v>
      </c>
      <c r="O50" s="6" t="s">
        <v>499</v>
      </c>
      <c r="P50" s="6" t="s">
        <v>499</v>
      </c>
      <c r="Q50" s="6" t="s">
        <v>499</v>
      </c>
      <c r="R50" s="6" t="s">
        <v>499</v>
      </c>
      <c r="S50" s="6" t="s">
        <v>499</v>
      </c>
      <c r="T50" s="6" t="s">
        <v>499</v>
      </c>
      <c r="U50" s="6" t="s">
        <v>499</v>
      </c>
      <c r="V50" s="6" t="s">
        <v>499</v>
      </c>
      <c r="W50" s="6" t="s">
        <v>499</v>
      </c>
      <c r="X50" s="6" t="s">
        <v>499</v>
      </c>
      <c r="Y50" s="6" t="s">
        <v>499</v>
      </c>
      <c r="Z50" s="6" t="s">
        <v>499</v>
      </c>
      <c r="AA50" s="6" t="s">
        <v>499</v>
      </c>
      <c r="AB50" s="6" t="s">
        <v>499</v>
      </c>
      <c r="AC50" s="6" t="s">
        <v>499</v>
      </c>
      <c r="AD50" s="6" t="s">
        <v>499</v>
      </c>
      <c r="AE50" s="6" t="s">
        <v>499</v>
      </c>
      <c r="AF50" s="6" t="s">
        <v>499</v>
      </c>
      <c r="AG50" s="6" t="s">
        <v>499</v>
      </c>
      <c r="AH50" s="6" t="s">
        <v>499</v>
      </c>
      <c r="AI50" s="6" t="s">
        <v>499</v>
      </c>
      <c r="AJ50" s="6" t="s">
        <v>499</v>
      </c>
      <c r="AK50" s="6" t="s">
        <v>499</v>
      </c>
      <c r="AL50" s="6" t="s">
        <v>499</v>
      </c>
      <c r="AM50" s="6" t="s">
        <v>499</v>
      </c>
      <c r="AN50" s="6" t="s">
        <v>499</v>
      </c>
      <c r="AO50" s="6" t="s">
        <v>499</v>
      </c>
      <c r="AP50" s="6" t="s">
        <v>499</v>
      </c>
      <c r="AQ50" s="6" t="s">
        <v>499</v>
      </c>
      <c r="AR50" s="6" t="s">
        <v>499</v>
      </c>
      <c r="AS50" s="6" t="s">
        <v>499</v>
      </c>
      <c r="AT50" s="6" t="s">
        <v>499</v>
      </c>
      <c r="AU50" s="6" t="s">
        <v>499</v>
      </c>
      <c r="AV50" s="6" t="s">
        <v>499</v>
      </c>
      <c r="AW50" s="6" t="s">
        <v>499</v>
      </c>
      <c r="AX50" s="6" t="s">
        <v>499</v>
      </c>
      <c r="AY50" s="6" t="s">
        <v>499</v>
      </c>
      <c r="AZ50" s="11" t="s">
        <v>499</v>
      </c>
      <c r="BF50" t="str">
        <v/>
      </c>
      <c r="BH50" t="e" cm="1">
        <f t="array" ref="BH50">_xlfn.XLOOKUP(_xlfn.TEXTSPLIT(BF50,":"),$BQ$3:$BQ$135,$BS$3:$BS$135,0)</f>
        <v>#VALUE!</v>
      </c>
      <c r="BN50" t="e">
        <f t="shared" si="0"/>
        <v>#VALUE!</v>
      </c>
      <c r="BQ50" t="s">
        <v>343</v>
      </c>
      <c r="BR50" t="s">
        <v>609</v>
      </c>
      <c r="BS50">
        <v>55</v>
      </c>
      <c r="BT50">
        <v>19</v>
      </c>
      <c r="BU50">
        <v>11369</v>
      </c>
      <c r="BV50">
        <v>68.8</v>
      </c>
      <c r="BW50">
        <v>50</v>
      </c>
      <c r="BX50">
        <v>13.599999999999994</v>
      </c>
    </row>
    <row r="51" spans="2:76" ht="24" customHeight="1">
      <c r="B51" s="78">
        <v>49</v>
      </c>
      <c r="C51" s="10" t="s">
        <v>499</v>
      </c>
      <c r="D51" s="6" t="s">
        <v>499</v>
      </c>
      <c r="E51" s="6" t="s">
        <v>499</v>
      </c>
      <c r="F51" s="6" t="s">
        <v>499</v>
      </c>
      <c r="G51" s="6" t="s">
        <v>499</v>
      </c>
      <c r="H51" s="6" t="s">
        <v>499</v>
      </c>
      <c r="I51" s="6" t="s">
        <v>499</v>
      </c>
      <c r="J51" s="6" t="s">
        <v>499</v>
      </c>
      <c r="K51" s="6" t="s">
        <v>499</v>
      </c>
      <c r="L51" s="6" t="s">
        <v>499</v>
      </c>
      <c r="M51" s="6" t="s">
        <v>499</v>
      </c>
      <c r="N51" s="6" t="s">
        <v>499</v>
      </c>
      <c r="O51" s="6" t="s">
        <v>499</v>
      </c>
      <c r="P51" s="6" t="s">
        <v>499</v>
      </c>
      <c r="Q51" s="6" t="s">
        <v>499</v>
      </c>
      <c r="R51" s="79" t="s">
        <v>422</v>
      </c>
      <c r="S51" s="6" t="s">
        <v>499</v>
      </c>
      <c r="T51" s="6" t="s">
        <v>499</v>
      </c>
      <c r="U51" s="6" t="s">
        <v>499</v>
      </c>
      <c r="V51" s="6" t="s">
        <v>499</v>
      </c>
      <c r="W51" s="6" t="s">
        <v>499</v>
      </c>
      <c r="X51" s="6" t="s">
        <v>499</v>
      </c>
      <c r="Y51" s="6" t="s">
        <v>499</v>
      </c>
      <c r="Z51" s="6" t="s">
        <v>499</v>
      </c>
      <c r="AA51" s="6" t="s">
        <v>499</v>
      </c>
      <c r="AB51" s="6" t="s">
        <v>499</v>
      </c>
      <c r="AC51" s="6" t="s">
        <v>499</v>
      </c>
      <c r="AD51" s="6" t="s">
        <v>499</v>
      </c>
      <c r="AE51" s="6" t="s">
        <v>499</v>
      </c>
      <c r="AF51" s="6" t="s">
        <v>499</v>
      </c>
      <c r="AG51" s="6" t="s">
        <v>499</v>
      </c>
      <c r="AH51" s="6" t="s">
        <v>499</v>
      </c>
      <c r="AI51" s="6" t="s">
        <v>499</v>
      </c>
      <c r="AJ51" s="6" t="s">
        <v>499</v>
      </c>
      <c r="AK51" s="6" t="s">
        <v>499</v>
      </c>
      <c r="AL51" s="6" t="s">
        <v>499</v>
      </c>
      <c r="AM51" s="6" t="s">
        <v>499</v>
      </c>
      <c r="AN51" s="6" t="s">
        <v>499</v>
      </c>
      <c r="AO51" s="6" t="s">
        <v>499</v>
      </c>
      <c r="AP51" s="6" t="s">
        <v>499</v>
      </c>
      <c r="AQ51" s="6" t="s">
        <v>499</v>
      </c>
      <c r="AR51" s="79" t="s">
        <v>433</v>
      </c>
      <c r="AS51" s="6" t="s">
        <v>499</v>
      </c>
      <c r="AT51" s="6" t="s">
        <v>499</v>
      </c>
      <c r="AU51" s="6" t="s">
        <v>499</v>
      </c>
      <c r="AV51" s="6" t="s">
        <v>499</v>
      </c>
      <c r="AW51" s="6" t="s">
        <v>499</v>
      </c>
      <c r="AX51" s="6" t="s">
        <v>499</v>
      </c>
      <c r="AY51" s="6" t="s">
        <v>499</v>
      </c>
      <c r="AZ51" s="11" t="s">
        <v>499</v>
      </c>
      <c r="BF51" t="str">
        <v>Eastview:Eastboro</v>
      </c>
      <c r="BH51" cm="1">
        <f t="array" ref="BH51:BI51">_xlfn.XLOOKUP(_xlfn.TEXTSPLIT(BF51,":"),$BQ$3:$BQ$135,$BS$3:$BS$135,0)</f>
        <v>669</v>
      </c>
      <c r="BI51">
        <v>735</v>
      </c>
      <c r="BN51">
        <f t="shared" si="0"/>
        <v>1404</v>
      </c>
      <c r="BQ51" t="s">
        <v>349</v>
      </c>
      <c r="BR51" t="s">
        <v>609</v>
      </c>
      <c r="BS51">
        <v>235</v>
      </c>
      <c r="BT51">
        <v>154</v>
      </c>
      <c r="BU51">
        <v>123800</v>
      </c>
      <c r="BV51">
        <v>81.7</v>
      </c>
      <c r="BW51">
        <v>64.300000000000011</v>
      </c>
      <c r="BX51">
        <v>38</v>
      </c>
    </row>
    <row r="52" spans="2:76" ht="24" customHeight="1">
      <c r="B52" s="78">
        <v>50</v>
      </c>
      <c r="C52" s="12" t="s">
        <v>499</v>
      </c>
      <c r="D52" s="13" t="s">
        <v>499</v>
      </c>
      <c r="E52" s="13" t="s">
        <v>499</v>
      </c>
      <c r="F52" s="13" t="s">
        <v>499</v>
      </c>
      <c r="G52" s="13" t="s">
        <v>499</v>
      </c>
      <c r="H52" s="13" t="s">
        <v>499</v>
      </c>
      <c r="I52" s="13" t="s">
        <v>499</v>
      </c>
      <c r="J52" s="13" t="s">
        <v>499</v>
      </c>
      <c r="K52" s="13" t="s">
        <v>499</v>
      </c>
      <c r="L52" s="13" t="s">
        <v>499</v>
      </c>
      <c r="M52" s="77" t="s">
        <v>410</v>
      </c>
      <c r="N52" s="13" t="s">
        <v>499</v>
      </c>
      <c r="O52" s="13" t="s">
        <v>499</v>
      </c>
      <c r="P52" s="13" t="s">
        <v>499</v>
      </c>
      <c r="Q52" s="13" t="s">
        <v>499</v>
      </c>
      <c r="R52" s="13" t="s">
        <v>499</v>
      </c>
      <c r="S52" s="13" t="s">
        <v>499</v>
      </c>
      <c r="T52" s="13" t="s">
        <v>499</v>
      </c>
      <c r="U52" s="13" t="s">
        <v>499</v>
      </c>
      <c r="V52" s="13" t="s">
        <v>499</v>
      </c>
      <c r="W52" s="13" t="s">
        <v>499</v>
      </c>
      <c r="X52" s="13" t="s">
        <v>499</v>
      </c>
      <c r="Y52" s="13" t="s">
        <v>499</v>
      </c>
      <c r="Z52" s="13" t="s">
        <v>499</v>
      </c>
      <c r="AA52" s="13" t="s">
        <v>499</v>
      </c>
      <c r="AB52" s="13" t="s">
        <v>499</v>
      </c>
      <c r="AC52" s="13" t="s">
        <v>499</v>
      </c>
      <c r="AD52" s="13" t="s">
        <v>499</v>
      </c>
      <c r="AE52" s="13" t="s">
        <v>499</v>
      </c>
      <c r="AF52" s="13" t="s">
        <v>499</v>
      </c>
      <c r="AG52" s="13" t="s">
        <v>499</v>
      </c>
      <c r="AH52" s="77" t="s">
        <v>361</v>
      </c>
      <c r="AI52" s="13" t="s">
        <v>499</v>
      </c>
      <c r="AJ52" s="13" t="s">
        <v>499</v>
      </c>
      <c r="AK52" s="13" t="s">
        <v>499</v>
      </c>
      <c r="AL52" s="13" t="s">
        <v>499</v>
      </c>
      <c r="AM52" s="13" t="s">
        <v>499</v>
      </c>
      <c r="AN52" s="13" t="s">
        <v>499</v>
      </c>
      <c r="AO52" s="13" t="s">
        <v>499</v>
      </c>
      <c r="AP52" s="13" t="s">
        <v>499</v>
      </c>
      <c r="AQ52" s="13" t="s">
        <v>499</v>
      </c>
      <c r="AR52" s="13" t="s">
        <v>499</v>
      </c>
      <c r="AS52" s="13" t="s">
        <v>499</v>
      </c>
      <c r="AT52" s="13" t="s">
        <v>499</v>
      </c>
      <c r="AU52" s="13" t="s">
        <v>499</v>
      </c>
      <c r="AV52" s="13" t="s">
        <v>499</v>
      </c>
      <c r="AW52" s="13" t="s">
        <v>499</v>
      </c>
      <c r="AX52" s="13" t="s">
        <v>499</v>
      </c>
      <c r="AY52" s="13" t="s">
        <v>499</v>
      </c>
      <c r="AZ52" s="14" t="s">
        <v>499</v>
      </c>
      <c r="BF52" t="str">
        <v>Hightown:Sun Junction</v>
      </c>
      <c r="BH52" cm="1">
        <f t="array" ref="BH52:BI52">_xlfn.XLOOKUP(_xlfn.TEXTSPLIT(BF52,":"),$BQ$3:$BQ$135,$BS$3:$BS$135,0)</f>
        <v>830</v>
      </c>
      <c r="BI52">
        <v>4284</v>
      </c>
      <c r="BN52">
        <f t="shared" si="0"/>
        <v>5114</v>
      </c>
      <c r="BQ52" t="s">
        <v>339</v>
      </c>
      <c r="BR52" t="s">
        <v>609</v>
      </c>
      <c r="BS52">
        <v>597</v>
      </c>
      <c r="BT52">
        <v>233</v>
      </c>
      <c r="BU52">
        <v>125128</v>
      </c>
      <c r="BV52">
        <v>77.400000000000006</v>
      </c>
      <c r="BW52">
        <v>57.2</v>
      </c>
      <c r="BX52">
        <v>27.900000000000006</v>
      </c>
    </row>
    <row r="53" spans="2:76">
      <c r="BH53" t="e" cm="1">
        <f t="array" ref="BH53">_xlfn.XLOOKUP(_xlfn.TEXTSPLIT(BF53,":"),$BQ$3:$BQ$135,$BS$3:$BS$135,0)</f>
        <v>#VALUE!</v>
      </c>
      <c r="BN53" t="e">
        <f t="shared" si="0"/>
        <v>#VALUE!</v>
      </c>
      <c r="BQ53" t="s">
        <v>345</v>
      </c>
      <c r="BR53" t="s">
        <v>609</v>
      </c>
      <c r="BS53">
        <v>10</v>
      </c>
      <c r="BT53">
        <v>4</v>
      </c>
      <c r="BU53">
        <v>75067</v>
      </c>
      <c r="BV53">
        <v>77.3</v>
      </c>
      <c r="BW53">
        <v>57.4</v>
      </c>
      <c r="BX53">
        <v>29.799999999999997</v>
      </c>
    </row>
    <row r="54" spans="2:76">
      <c r="BQ54" t="s">
        <v>341</v>
      </c>
      <c r="BR54" t="s">
        <v>609</v>
      </c>
      <c r="BS54">
        <v>798</v>
      </c>
      <c r="BT54">
        <v>451</v>
      </c>
      <c r="BU54">
        <v>216200</v>
      </c>
      <c r="BV54">
        <v>84.7</v>
      </c>
      <c r="BW54">
        <v>68.2</v>
      </c>
      <c r="BX54">
        <v>30</v>
      </c>
    </row>
    <row r="55" spans="2:76">
      <c r="BQ55" t="s">
        <v>405</v>
      </c>
      <c r="BR55" t="s">
        <v>609</v>
      </c>
      <c r="BS55">
        <v>33904</v>
      </c>
      <c r="BT55">
        <v>21885</v>
      </c>
      <c r="BU55">
        <v>111552</v>
      </c>
      <c r="BV55">
        <v>81</v>
      </c>
      <c r="BW55">
        <v>60.5</v>
      </c>
      <c r="BX55">
        <v>32.1</v>
      </c>
    </row>
    <row r="56" spans="2:76">
      <c r="BQ56" t="s">
        <v>395</v>
      </c>
      <c r="BR56" t="s">
        <v>609</v>
      </c>
      <c r="BS56">
        <v>35</v>
      </c>
      <c r="BT56">
        <v>17</v>
      </c>
      <c r="BU56">
        <v>18512</v>
      </c>
      <c r="BV56">
        <v>71.099999999999994</v>
      </c>
      <c r="BW56">
        <v>54.899999999999991</v>
      </c>
      <c r="BX56">
        <v>19.899999999999991</v>
      </c>
    </row>
    <row r="57" spans="2:76">
      <c r="BQ57" t="s">
        <v>396</v>
      </c>
      <c r="BR57" t="s">
        <v>609</v>
      </c>
      <c r="BS57">
        <v>3</v>
      </c>
      <c r="BT57">
        <v>1</v>
      </c>
      <c r="BU57">
        <v>166704</v>
      </c>
      <c r="BV57">
        <v>80.400000000000006</v>
      </c>
      <c r="BW57">
        <v>63.300000000000004</v>
      </c>
      <c r="BX57">
        <v>24.500000000000007</v>
      </c>
    </row>
    <row r="58" spans="2:76">
      <c r="BQ58" t="s">
        <v>206</v>
      </c>
      <c r="BR58" t="s">
        <v>609</v>
      </c>
      <c r="BS58">
        <v>4743</v>
      </c>
      <c r="BT58">
        <v>2423</v>
      </c>
      <c r="BU58">
        <v>61042</v>
      </c>
      <c r="BV58">
        <v>77.400000000000006</v>
      </c>
      <c r="BW58">
        <v>60.7</v>
      </c>
      <c r="BX58">
        <v>25.700000000000003</v>
      </c>
    </row>
    <row r="59" spans="2:76">
      <c r="BQ59" t="s">
        <v>203</v>
      </c>
      <c r="BR59" t="s">
        <v>609</v>
      </c>
      <c r="BS59">
        <v>4535</v>
      </c>
      <c r="BT59">
        <v>2576</v>
      </c>
      <c r="BU59">
        <v>80859</v>
      </c>
      <c r="BV59">
        <v>71.900000000000006</v>
      </c>
      <c r="BW59">
        <v>52.2</v>
      </c>
      <c r="BX59">
        <v>29.200000000000003</v>
      </c>
    </row>
    <row r="60" spans="2:76">
      <c r="BQ60" t="s">
        <v>199</v>
      </c>
      <c r="BR60" t="s">
        <v>609</v>
      </c>
      <c r="BS60">
        <v>386</v>
      </c>
      <c r="BT60">
        <v>129</v>
      </c>
      <c r="BU60">
        <v>33137</v>
      </c>
      <c r="BV60">
        <v>70.3</v>
      </c>
      <c r="BW60">
        <v>50</v>
      </c>
      <c r="BX60">
        <v>17.899999999999999</v>
      </c>
    </row>
    <row r="61" spans="2:76">
      <c r="BQ61" t="s">
        <v>201</v>
      </c>
      <c r="BR61" t="s">
        <v>609</v>
      </c>
      <c r="BS61">
        <v>516</v>
      </c>
      <c r="BT61">
        <v>225</v>
      </c>
      <c r="BU61">
        <v>148608</v>
      </c>
      <c r="BV61">
        <v>78</v>
      </c>
      <c r="BW61">
        <v>60</v>
      </c>
      <c r="BX61">
        <v>34.700000000000003</v>
      </c>
    </row>
    <row r="62" spans="2:76">
      <c r="BQ62" t="s">
        <v>198</v>
      </c>
      <c r="BR62" t="s">
        <v>609</v>
      </c>
      <c r="BS62">
        <v>27558</v>
      </c>
      <c r="BT62">
        <v>11640</v>
      </c>
      <c r="BU62">
        <v>165249</v>
      </c>
      <c r="BV62">
        <v>74.900000000000006</v>
      </c>
      <c r="BW62">
        <v>56.300000000000004</v>
      </c>
      <c r="BX62">
        <v>31.100000000000009</v>
      </c>
    </row>
    <row r="63" spans="2:76">
      <c r="BQ63" t="s">
        <v>197</v>
      </c>
      <c r="BR63" t="s">
        <v>609</v>
      </c>
      <c r="BS63">
        <v>606</v>
      </c>
      <c r="BT63">
        <v>323</v>
      </c>
      <c r="BU63">
        <v>49204</v>
      </c>
      <c r="BV63">
        <v>76.3</v>
      </c>
      <c r="BW63">
        <v>56.199999999999996</v>
      </c>
      <c r="BX63">
        <v>20.699999999999996</v>
      </c>
    </row>
    <row r="64" spans="2:76">
      <c r="BQ64" t="s">
        <v>318</v>
      </c>
      <c r="BR64" t="s">
        <v>609</v>
      </c>
      <c r="BS64">
        <v>68118</v>
      </c>
      <c r="BT64">
        <v>32380</v>
      </c>
      <c r="BU64">
        <v>124151</v>
      </c>
      <c r="BV64">
        <v>75.099999999999994</v>
      </c>
      <c r="BW64">
        <v>58.499999999999993</v>
      </c>
      <c r="BX64">
        <v>28.499999999999993</v>
      </c>
    </row>
    <row r="65" spans="69:76">
      <c r="BQ65" t="s">
        <v>319</v>
      </c>
      <c r="BR65" t="s">
        <v>609</v>
      </c>
      <c r="BS65">
        <v>301</v>
      </c>
      <c r="BT65">
        <v>128</v>
      </c>
      <c r="BU65">
        <v>84843</v>
      </c>
      <c r="BV65">
        <v>74.7</v>
      </c>
      <c r="BW65">
        <v>56.1</v>
      </c>
      <c r="BX65">
        <v>32.300000000000004</v>
      </c>
    </row>
    <row r="66" spans="69:76">
      <c r="BQ66" t="s">
        <v>321</v>
      </c>
      <c r="BR66" t="s">
        <v>609</v>
      </c>
      <c r="BS66">
        <v>2024</v>
      </c>
      <c r="BT66">
        <v>1348</v>
      </c>
      <c r="BU66">
        <v>16011</v>
      </c>
      <c r="BV66">
        <v>68.8</v>
      </c>
      <c r="BW66">
        <v>51.3</v>
      </c>
      <c r="BX66">
        <v>25.5</v>
      </c>
    </row>
    <row r="67" spans="69:76">
      <c r="BQ67" t="s">
        <v>314</v>
      </c>
      <c r="BR67" t="s">
        <v>609</v>
      </c>
      <c r="BS67">
        <v>581</v>
      </c>
      <c r="BT67">
        <v>225</v>
      </c>
      <c r="BU67">
        <v>28253</v>
      </c>
      <c r="BV67">
        <v>68.599999999999994</v>
      </c>
      <c r="BW67">
        <v>50.4</v>
      </c>
      <c r="BX67">
        <v>14.599999999999994</v>
      </c>
    </row>
    <row r="68" spans="69:76">
      <c r="BQ68" t="s">
        <v>310</v>
      </c>
      <c r="BR68" t="s">
        <v>609</v>
      </c>
      <c r="BS68">
        <v>1965</v>
      </c>
      <c r="BT68">
        <v>723</v>
      </c>
      <c r="BU68">
        <v>17140</v>
      </c>
      <c r="BV68">
        <v>66.599999999999994</v>
      </c>
      <c r="BW68">
        <v>48.099999999999994</v>
      </c>
      <c r="BX68">
        <v>23.899999999999991</v>
      </c>
    </row>
    <row r="69" spans="69:76">
      <c r="BQ69" t="s">
        <v>316</v>
      </c>
      <c r="BR69" t="s">
        <v>609</v>
      </c>
      <c r="BS69">
        <v>2277</v>
      </c>
      <c r="BT69">
        <v>1198</v>
      </c>
      <c r="BU69">
        <v>70906</v>
      </c>
      <c r="BV69">
        <v>76.5</v>
      </c>
      <c r="BW69">
        <v>56.8</v>
      </c>
      <c r="BX69">
        <v>30.4</v>
      </c>
    </row>
    <row r="70" spans="69:76">
      <c r="BQ70" t="s">
        <v>136</v>
      </c>
      <c r="BR70" t="s">
        <v>609</v>
      </c>
      <c r="BS70">
        <v>267</v>
      </c>
      <c r="BT70">
        <v>132</v>
      </c>
      <c r="BU70">
        <v>235185</v>
      </c>
      <c r="BV70">
        <v>82.4</v>
      </c>
      <c r="BW70">
        <v>64.900000000000006</v>
      </c>
      <c r="BX70">
        <v>35.600000000000009</v>
      </c>
    </row>
    <row r="71" spans="69:76">
      <c r="BQ71" t="s">
        <v>133</v>
      </c>
      <c r="BR71" t="s">
        <v>609</v>
      </c>
      <c r="BS71">
        <v>13061</v>
      </c>
      <c r="BT71">
        <v>5569</v>
      </c>
      <c r="BU71">
        <v>64237</v>
      </c>
      <c r="BV71">
        <v>72.900000000000006</v>
      </c>
      <c r="BW71">
        <v>54.7</v>
      </c>
      <c r="BX71">
        <v>17.000000000000007</v>
      </c>
    </row>
    <row r="72" spans="69:76">
      <c r="BQ72" t="s">
        <v>140</v>
      </c>
      <c r="BR72" t="s">
        <v>609</v>
      </c>
      <c r="BS72">
        <v>7</v>
      </c>
      <c r="BT72">
        <v>3</v>
      </c>
      <c r="BU72">
        <v>17419</v>
      </c>
      <c r="BV72">
        <v>66.900000000000006</v>
      </c>
      <c r="BW72">
        <v>50.600000000000009</v>
      </c>
      <c r="BX72">
        <v>21.800000000000004</v>
      </c>
    </row>
    <row r="73" spans="69:76">
      <c r="BQ73" t="s">
        <v>135</v>
      </c>
      <c r="BR73" t="s">
        <v>609</v>
      </c>
      <c r="BS73">
        <v>1946</v>
      </c>
      <c r="BT73">
        <v>703</v>
      </c>
      <c r="BU73">
        <v>42948</v>
      </c>
      <c r="BV73">
        <v>74.400000000000006</v>
      </c>
      <c r="BW73">
        <v>57.7</v>
      </c>
      <c r="BX73">
        <v>30.100000000000009</v>
      </c>
    </row>
    <row r="74" spans="69:76">
      <c r="BQ74" t="s">
        <v>53</v>
      </c>
      <c r="BR74" t="s">
        <v>609</v>
      </c>
      <c r="BS74">
        <v>566</v>
      </c>
      <c r="BT74">
        <v>223</v>
      </c>
      <c r="BU74">
        <v>67133</v>
      </c>
      <c r="BV74">
        <v>74.099999999999994</v>
      </c>
      <c r="BW74">
        <v>57.099999999999994</v>
      </c>
      <c r="BX74">
        <v>19.599999999999994</v>
      </c>
    </row>
    <row r="75" spans="69:76">
      <c r="BQ75" t="s">
        <v>48</v>
      </c>
      <c r="BR75" t="s">
        <v>609</v>
      </c>
      <c r="BS75">
        <v>89590</v>
      </c>
      <c r="BT75">
        <v>34620</v>
      </c>
      <c r="BU75">
        <v>76905</v>
      </c>
      <c r="BV75">
        <v>76.2</v>
      </c>
      <c r="BW75">
        <v>56</v>
      </c>
      <c r="BX75">
        <v>23.900000000000006</v>
      </c>
    </row>
    <row r="76" spans="69:76">
      <c r="BQ76" t="s">
        <v>45</v>
      </c>
      <c r="BR76" t="s">
        <v>609</v>
      </c>
      <c r="BS76">
        <v>57303</v>
      </c>
      <c r="BT76">
        <v>20922</v>
      </c>
      <c r="BU76">
        <v>86630</v>
      </c>
      <c r="BV76">
        <v>87.9</v>
      </c>
      <c r="BW76">
        <v>71</v>
      </c>
      <c r="BX76">
        <v>39.400000000000006</v>
      </c>
    </row>
    <row r="77" spans="69:76">
      <c r="BQ77" t="s">
        <v>51</v>
      </c>
      <c r="BR77" t="s">
        <v>609</v>
      </c>
      <c r="BS77">
        <v>41</v>
      </c>
      <c r="BT77">
        <v>17</v>
      </c>
      <c r="BU77">
        <v>17982</v>
      </c>
      <c r="BV77">
        <v>66.3</v>
      </c>
      <c r="BW77">
        <v>48.9</v>
      </c>
      <c r="BX77">
        <v>22.7</v>
      </c>
    </row>
    <row r="78" spans="69:76">
      <c r="BQ78" t="s">
        <v>46</v>
      </c>
      <c r="BR78" t="s">
        <v>609</v>
      </c>
      <c r="BS78">
        <v>2689</v>
      </c>
      <c r="BT78">
        <v>936</v>
      </c>
      <c r="BU78">
        <v>132308</v>
      </c>
      <c r="BV78">
        <v>77.5</v>
      </c>
      <c r="BW78">
        <v>58.2</v>
      </c>
      <c r="BX78">
        <v>28.8</v>
      </c>
    </row>
    <row r="79" spans="69:76">
      <c r="BQ79" t="s">
        <v>43</v>
      </c>
      <c r="BR79" t="s">
        <v>609</v>
      </c>
      <c r="BS79">
        <v>7342</v>
      </c>
      <c r="BT79">
        <v>3643</v>
      </c>
      <c r="BU79">
        <v>17768</v>
      </c>
      <c r="BV79">
        <v>64.099999999999994</v>
      </c>
      <c r="BW79">
        <v>46.8</v>
      </c>
      <c r="BX79">
        <v>9.6999999999999993</v>
      </c>
    </row>
    <row r="80" spans="69:76">
      <c r="BQ80" t="s">
        <v>50</v>
      </c>
      <c r="BR80" t="s">
        <v>609</v>
      </c>
      <c r="BS80">
        <v>57</v>
      </c>
      <c r="BT80">
        <v>36</v>
      </c>
      <c r="BU80">
        <v>125223</v>
      </c>
      <c r="BV80">
        <v>78.599999999999994</v>
      </c>
      <c r="BW80">
        <v>60.1</v>
      </c>
      <c r="BX80">
        <v>23.799999999999997</v>
      </c>
    </row>
    <row r="81" spans="69:76">
      <c r="BQ81" t="s">
        <v>262</v>
      </c>
      <c r="BR81" t="s">
        <v>609</v>
      </c>
      <c r="BS81">
        <v>61</v>
      </c>
      <c r="BT81">
        <v>25</v>
      </c>
      <c r="BU81">
        <v>13439</v>
      </c>
      <c r="BV81">
        <v>68.099999999999994</v>
      </c>
      <c r="BW81">
        <v>48.999999999999993</v>
      </c>
      <c r="BX81">
        <v>20.299999999999997</v>
      </c>
    </row>
    <row r="82" spans="69:76">
      <c r="BQ82" t="s">
        <v>264</v>
      </c>
      <c r="BR82" t="s">
        <v>609</v>
      </c>
      <c r="BS82">
        <v>688</v>
      </c>
      <c r="BT82">
        <v>347</v>
      </c>
      <c r="BU82">
        <v>213613</v>
      </c>
      <c r="BV82">
        <v>80.3</v>
      </c>
      <c r="BW82">
        <v>61</v>
      </c>
      <c r="BX82">
        <v>31.699999999999996</v>
      </c>
    </row>
    <row r="83" spans="69:76">
      <c r="BQ83" t="s">
        <v>256</v>
      </c>
      <c r="BR83" t="s">
        <v>609</v>
      </c>
      <c r="BS83">
        <v>1864</v>
      </c>
      <c r="BT83">
        <v>859</v>
      </c>
      <c r="BU83">
        <v>118855</v>
      </c>
      <c r="BV83">
        <v>75.599999999999994</v>
      </c>
      <c r="BW83">
        <v>58.399999999999991</v>
      </c>
      <c r="BX83">
        <v>20.499999999999993</v>
      </c>
    </row>
    <row r="84" spans="69:76">
      <c r="BQ84" t="s">
        <v>254</v>
      </c>
      <c r="BR84" t="s">
        <v>609</v>
      </c>
      <c r="BS84">
        <v>3</v>
      </c>
      <c r="BT84">
        <v>2</v>
      </c>
      <c r="BU84">
        <v>15612</v>
      </c>
      <c r="BV84">
        <v>71.2</v>
      </c>
      <c r="BW84">
        <v>50.400000000000006</v>
      </c>
      <c r="BX84">
        <v>21.400000000000006</v>
      </c>
    </row>
    <row r="85" spans="69:76">
      <c r="BQ85" t="s">
        <v>181</v>
      </c>
      <c r="BR85" t="s">
        <v>609</v>
      </c>
      <c r="BS85">
        <v>86</v>
      </c>
      <c r="BT85">
        <v>36</v>
      </c>
      <c r="BU85">
        <v>274368</v>
      </c>
      <c r="BV85">
        <v>82.6</v>
      </c>
      <c r="BW85">
        <v>64.399999999999991</v>
      </c>
      <c r="BX85">
        <v>38.099999999999994</v>
      </c>
    </row>
    <row r="86" spans="69:76">
      <c r="BQ86" t="s">
        <v>174</v>
      </c>
      <c r="BR86" t="s">
        <v>609</v>
      </c>
      <c r="BS86">
        <v>518</v>
      </c>
      <c r="BT86">
        <v>254</v>
      </c>
      <c r="BU86">
        <v>151978</v>
      </c>
      <c r="BV86">
        <v>80.5</v>
      </c>
      <c r="BW86">
        <v>59.9</v>
      </c>
      <c r="BX86">
        <v>27.5</v>
      </c>
    </row>
    <row r="87" spans="69:76">
      <c r="BQ87" t="s">
        <v>177</v>
      </c>
      <c r="BR87" t="s">
        <v>609</v>
      </c>
      <c r="BS87">
        <v>10</v>
      </c>
      <c r="BT87">
        <v>4</v>
      </c>
      <c r="BU87">
        <v>16926</v>
      </c>
      <c r="BV87">
        <v>71.099999999999994</v>
      </c>
      <c r="BW87">
        <v>51.8</v>
      </c>
      <c r="BX87">
        <v>27.799999999999997</v>
      </c>
    </row>
    <row r="88" spans="69:76">
      <c r="BQ88" t="s">
        <v>158</v>
      </c>
      <c r="BR88" t="s">
        <v>609</v>
      </c>
      <c r="BS88">
        <v>65300</v>
      </c>
      <c r="BT88">
        <v>23723</v>
      </c>
      <c r="BU88">
        <v>39801</v>
      </c>
      <c r="BV88">
        <v>72.8</v>
      </c>
      <c r="BW88">
        <v>54.5</v>
      </c>
      <c r="BX88">
        <v>18.899999999999999</v>
      </c>
    </row>
    <row r="89" spans="69:76">
      <c r="BQ89" t="s">
        <v>156</v>
      </c>
      <c r="BR89" t="s">
        <v>609</v>
      </c>
      <c r="BS89">
        <v>28867</v>
      </c>
      <c r="BT89">
        <v>18759</v>
      </c>
      <c r="BU89">
        <v>135893</v>
      </c>
      <c r="BV89">
        <v>71.599999999999994</v>
      </c>
      <c r="BW89">
        <v>53.199999999999996</v>
      </c>
      <c r="BX89">
        <v>18.099999999999994</v>
      </c>
    </row>
    <row r="90" spans="69:76">
      <c r="BQ90" t="s">
        <v>162</v>
      </c>
      <c r="BR90" t="s">
        <v>609</v>
      </c>
      <c r="BS90">
        <v>52</v>
      </c>
      <c r="BT90">
        <v>21</v>
      </c>
      <c r="BU90">
        <v>235666</v>
      </c>
      <c r="BV90">
        <v>85.5</v>
      </c>
      <c r="BW90">
        <v>66.8</v>
      </c>
      <c r="BX90">
        <v>31.9</v>
      </c>
    </row>
    <row r="91" spans="69:76">
      <c r="BQ91" t="s">
        <v>188</v>
      </c>
      <c r="BR91" t="s">
        <v>609</v>
      </c>
      <c r="BS91">
        <v>14209</v>
      </c>
      <c r="BT91">
        <v>6435</v>
      </c>
      <c r="BU91">
        <v>32697</v>
      </c>
      <c r="BV91">
        <v>77</v>
      </c>
      <c r="BW91">
        <v>58.7</v>
      </c>
      <c r="BX91">
        <v>31.5</v>
      </c>
    </row>
    <row r="92" spans="69:76">
      <c r="BQ92" t="s">
        <v>184</v>
      </c>
      <c r="BR92" t="s">
        <v>609</v>
      </c>
      <c r="BS92">
        <v>972</v>
      </c>
      <c r="BT92">
        <v>594</v>
      </c>
      <c r="BU92">
        <v>66190</v>
      </c>
      <c r="BV92">
        <v>73.400000000000006</v>
      </c>
      <c r="BW92">
        <v>55.800000000000004</v>
      </c>
      <c r="BX92">
        <v>17.899999999999999</v>
      </c>
    </row>
    <row r="93" spans="69:76">
      <c r="BQ93" t="s">
        <v>183</v>
      </c>
      <c r="BR93" t="s">
        <v>609</v>
      </c>
      <c r="BS93">
        <v>80</v>
      </c>
      <c r="BT93">
        <v>32</v>
      </c>
      <c r="BU93">
        <v>13943</v>
      </c>
      <c r="BV93">
        <v>67.8</v>
      </c>
      <c r="BW93">
        <v>51.2</v>
      </c>
      <c r="BX93">
        <v>14</v>
      </c>
    </row>
    <row r="94" spans="69:76">
      <c r="BQ94" t="s">
        <v>104</v>
      </c>
      <c r="BR94" t="s">
        <v>609</v>
      </c>
      <c r="BS94">
        <v>310</v>
      </c>
      <c r="BT94">
        <v>140</v>
      </c>
      <c r="BU94">
        <v>69196</v>
      </c>
      <c r="BV94">
        <v>76.099999999999994</v>
      </c>
      <c r="BW94">
        <v>55.399999999999991</v>
      </c>
      <c r="BX94">
        <v>29.599999999999994</v>
      </c>
    </row>
    <row r="95" spans="69:76">
      <c r="BQ95" t="s">
        <v>110</v>
      </c>
      <c r="BR95" t="s">
        <v>609</v>
      </c>
      <c r="BS95">
        <v>952</v>
      </c>
      <c r="BT95">
        <v>628</v>
      </c>
      <c r="BU95">
        <v>84157</v>
      </c>
      <c r="BV95">
        <v>77.900000000000006</v>
      </c>
      <c r="BW95">
        <v>59.500000000000007</v>
      </c>
      <c r="BX95">
        <v>25.100000000000009</v>
      </c>
    </row>
    <row r="96" spans="69:76">
      <c r="BQ96" t="s">
        <v>107</v>
      </c>
      <c r="BR96" t="s">
        <v>609</v>
      </c>
      <c r="BS96">
        <v>556</v>
      </c>
      <c r="BT96">
        <v>208</v>
      </c>
      <c r="BU96">
        <v>14092</v>
      </c>
      <c r="BV96">
        <v>66</v>
      </c>
      <c r="BW96">
        <v>49.6</v>
      </c>
      <c r="BX96">
        <v>11.700000000000003</v>
      </c>
    </row>
    <row r="97" spans="69:76">
      <c r="BQ97" t="s">
        <v>106</v>
      </c>
      <c r="BR97" t="s">
        <v>609</v>
      </c>
      <c r="BS97">
        <v>1492</v>
      </c>
      <c r="BT97">
        <v>661</v>
      </c>
      <c r="BU97">
        <v>17493</v>
      </c>
      <c r="BV97">
        <v>69.2</v>
      </c>
      <c r="BW97">
        <v>49.6</v>
      </c>
      <c r="BX97">
        <v>24.6</v>
      </c>
    </row>
    <row r="98" spans="69:76">
      <c r="BQ98" t="s">
        <v>293</v>
      </c>
      <c r="BR98" t="s">
        <v>609</v>
      </c>
      <c r="BS98">
        <v>9825</v>
      </c>
      <c r="BT98">
        <v>3944</v>
      </c>
      <c r="BU98">
        <v>21367</v>
      </c>
      <c r="BV98">
        <v>69.5</v>
      </c>
      <c r="BW98">
        <v>52.8</v>
      </c>
      <c r="BX98">
        <v>19.600000000000001</v>
      </c>
    </row>
    <row r="99" spans="69:76">
      <c r="BQ99" t="s">
        <v>289</v>
      </c>
      <c r="BR99" t="s">
        <v>609</v>
      </c>
      <c r="BS99">
        <v>447</v>
      </c>
      <c r="BT99">
        <v>184</v>
      </c>
      <c r="BU99">
        <v>23961</v>
      </c>
      <c r="BV99">
        <v>71.900000000000006</v>
      </c>
      <c r="BW99">
        <v>52.000000000000007</v>
      </c>
      <c r="BX99">
        <v>24.600000000000009</v>
      </c>
    </row>
    <row r="100" spans="69:76">
      <c r="BQ100" t="s">
        <v>281</v>
      </c>
      <c r="BR100" t="s">
        <v>609</v>
      </c>
      <c r="BS100">
        <v>631</v>
      </c>
      <c r="BT100">
        <v>246</v>
      </c>
      <c r="BU100">
        <v>89000</v>
      </c>
      <c r="BV100">
        <v>75.8</v>
      </c>
      <c r="BW100">
        <v>56.3</v>
      </c>
      <c r="BX100">
        <v>30.699999999999996</v>
      </c>
    </row>
    <row r="101" spans="69:76">
      <c r="BQ101" t="s">
        <v>388</v>
      </c>
      <c r="BR101" t="s">
        <v>609</v>
      </c>
      <c r="BS101">
        <v>314</v>
      </c>
      <c r="BT101">
        <v>143</v>
      </c>
      <c r="BU101">
        <v>15435</v>
      </c>
      <c r="BV101">
        <v>71</v>
      </c>
      <c r="BW101">
        <v>53.3</v>
      </c>
      <c r="BX101">
        <v>16.600000000000001</v>
      </c>
    </row>
    <row r="102" spans="69:76">
      <c r="BQ102" t="s">
        <v>384</v>
      </c>
      <c r="BR102" t="s">
        <v>609</v>
      </c>
      <c r="BS102">
        <v>381</v>
      </c>
      <c r="BT102">
        <v>173</v>
      </c>
      <c r="BU102">
        <v>41299</v>
      </c>
      <c r="BV102">
        <v>71</v>
      </c>
      <c r="BW102">
        <v>53.7</v>
      </c>
      <c r="BX102">
        <v>22.4</v>
      </c>
    </row>
    <row r="103" spans="69:76">
      <c r="BQ103" t="s">
        <v>381</v>
      </c>
      <c r="BR103" t="s">
        <v>609</v>
      </c>
      <c r="BS103">
        <v>527</v>
      </c>
      <c r="BT103">
        <v>303</v>
      </c>
      <c r="BU103">
        <v>37738</v>
      </c>
      <c r="BV103">
        <v>75.400000000000006</v>
      </c>
      <c r="BW103">
        <v>57.7</v>
      </c>
      <c r="BX103">
        <v>31.700000000000003</v>
      </c>
    </row>
    <row r="104" spans="69:76">
      <c r="BQ104" t="s">
        <v>383</v>
      </c>
      <c r="BR104" t="s">
        <v>609</v>
      </c>
      <c r="BS104">
        <v>22</v>
      </c>
      <c r="BT104">
        <v>9</v>
      </c>
      <c r="BU104">
        <v>265280</v>
      </c>
      <c r="BV104">
        <v>80.8</v>
      </c>
      <c r="BW104">
        <v>63.3</v>
      </c>
      <c r="BX104">
        <v>37.5</v>
      </c>
    </row>
    <row r="105" spans="69:76">
      <c r="BQ105" t="s">
        <v>380</v>
      </c>
      <c r="BR105" t="s">
        <v>609</v>
      </c>
      <c r="BS105">
        <v>118</v>
      </c>
      <c r="BT105">
        <v>55</v>
      </c>
      <c r="BU105">
        <v>34927</v>
      </c>
      <c r="BV105">
        <v>70.7</v>
      </c>
      <c r="BW105">
        <v>54.7</v>
      </c>
      <c r="BX105">
        <v>17.800000000000004</v>
      </c>
    </row>
    <row r="106" spans="69:76">
      <c r="BQ106" t="s">
        <v>63</v>
      </c>
      <c r="BR106" t="s">
        <v>609</v>
      </c>
      <c r="BS106">
        <v>895</v>
      </c>
      <c r="BT106">
        <v>301</v>
      </c>
      <c r="BU106">
        <v>84378</v>
      </c>
      <c r="BV106">
        <v>76.5</v>
      </c>
      <c r="BW106">
        <v>59.8</v>
      </c>
      <c r="BX106">
        <v>28.299999999999997</v>
      </c>
    </row>
    <row r="107" spans="69:76">
      <c r="BQ107" t="s">
        <v>68</v>
      </c>
      <c r="BR107" t="s">
        <v>609</v>
      </c>
      <c r="BS107">
        <v>14674</v>
      </c>
      <c r="BT107">
        <v>5272</v>
      </c>
      <c r="BU107">
        <v>153495</v>
      </c>
      <c r="BV107">
        <v>71.900000000000006</v>
      </c>
      <c r="BW107">
        <v>54.7</v>
      </c>
      <c r="BX107">
        <v>23.100000000000009</v>
      </c>
    </row>
    <row r="108" spans="69:76">
      <c r="BQ108" t="s">
        <v>84</v>
      </c>
      <c r="BR108" t="s">
        <v>609</v>
      </c>
      <c r="BS108">
        <v>1001</v>
      </c>
      <c r="BT108">
        <v>661</v>
      </c>
      <c r="BU108">
        <v>27573</v>
      </c>
      <c r="BV108">
        <v>72</v>
      </c>
      <c r="BW108">
        <v>55.3</v>
      </c>
      <c r="BX108">
        <v>28.9</v>
      </c>
    </row>
    <row r="109" spans="69:76">
      <c r="BQ109" t="s">
        <v>360</v>
      </c>
      <c r="BR109" t="s">
        <v>609</v>
      </c>
      <c r="BS109">
        <v>15</v>
      </c>
      <c r="BT109">
        <v>9</v>
      </c>
      <c r="BU109">
        <v>33716</v>
      </c>
      <c r="BV109">
        <v>72</v>
      </c>
      <c r="BW109">
        <v>53.8</v>
      </c>
      <c r="BX109">
        <v>27.6</v>
      </c>
    </row>
    <row r="110" spans="69:76">
      <c r="BQ110" t="s">
        <v>361</v>
      </c>
      <c r="BR110" t="s">
        <v>609</v>
      </c>
      <c r="BS110">
        <v>4284</v>
      </c>
      <c r="BT110">
        <v>1890</v>
      </c>
      <c r="BU110">
        <v>53062</v>
      </c>
      <c r="BV110">
        <v>75.7</v>
      </c>
      <c r="BW110">
        <v>57.900000000000006</v>
      </c>
      <c r="BX110">
        <v>22.5</v>
      </c>
    </row>
    <row r="111" spans="69:76">
      <c r="BQ111" t="s">
        <v>363</v>
      </c>
      <c r="BR111" t="s">
        <v>609</v>
      </c>
      <c r="BS111">
        <v>86</v>
      </c>
      <c r="BT111">
        <v>41</v>
      </c>
      <c r="BU111">
        <v>17608</v>
      </c>
      <c r="BV111">
        <v>66.5</v>
      </c>
      <c r="BW111">
        <v>47.9</v>
      </c>
      <c r="BX111">
        <v>17.799999999999997</v>
      </c>
    </row>
    <row r="112" spans="69:76">
      <c r="BQ112" t="s">
        <v>364</v>
      </c>
      <c r="BR112" t="s">
        <v>609</v>
      </c>
      <c r="BS112">
        <v>21269</v>
      </c>
      <c r="BT112">
        <v>7322</v>
      </c>
      <c r="BU112">
        <v>77645</v>
      </c>
      <c r="BV112">
        <v>75.2</v>
      </c>
      <c r="BW112">
        <v>56.800000000000004</v>
      </c>
      <c r="BX112">
        <v>29.5</v>
      </c>
    </row>
    <row r="113" spans="69:76">
      <c r="BQ113" t="s">
        <v>356</v>
      </c>
      <c r="BR113" t="s">
        <v>609</v>
      </c>
      <c r="BS113">
        <v>3696</v>
      </c>
      <c r="BT113">
        <v>1276</v>
      </c>
      <c r="BU113">
        <v>126927</v>
      </c>
      <c r="BV113">
        <v>76.400000000000006</v>
      </c>
      <c r="BW113">
        <v>57.100000000000009</v>
      </c>
      <c r="BX113">
        <v>21.800000000000004</v>
      </c>
    </row>
    <row r="114" spans="69:76">
      <c r="BQ114" t="s">
        <v>362</v>
      </c>
      <c r="BR114" t="s">
        <v>609</v>
      </c>
      <c r="BS114">
        <v>687</v>
      </c>
      <c r="BT114">
        <v>255</v>
      </c>
      <c r="BU114">
        <v>67852</v>
      </c>
      <c r="BV114">
        <v>78.5</v>
      </c>
      <c r="BW114">
        <v>60.6</v>
      </c>
      <c r="BX114">
        <v>23.2</v>
      </c>
    </row>
    <row r="115" spans="69:76">
      <c r="BQ115" t="s">
        <v>359</v>
      </c>
      <c r="BR115" t="s">
        <v>609</v>
      </c>
      <c r="BS115">
        <v>3</v>
      </c>
      <c r="BT115">
        <v>1</v>
      </c>
      <c r="BU115">
        <v>229610</v>
      </c>
      <c r="BV115">
        <v>82.3</v>
      </c>
      <c r="BW115">
        <v>62.9</v>
      </c>
      <c r="BX115">
        <v>38</v>
      </c>
    </row>
    <row r="116" spans="69:76">
      <c r="BQ116" t="s">
        <v>355</v>
      </c>
      <c r="BR116" t="s">
        <v>609</v>
      </c>
      <c r="BS116">
        <v>22</v>
      </c>
      <c r="BT116">
        <v>9</v>
      </c>
      <c r="BU116">
        <v>30785</v>
      </c>
      <c r="BV116">
        <v>69.3</v>
      </c>
      <c r="BW116">
        <v>52.9</v>
      </c>
      <c r="BX116">
        <v>15</v>
      </c>
    </row>
    <row r="117" spans="69:76">
      <c r="BQ117" t="s">
        <v>351</v>
      </c>
      <c r="BR117" t="s">
        <v>609</v>
      </c>
      <c r="BS117">
        <v>350</v>
      </c>
      <c r="BT117">
        <v>168</v>
      </c>
      <c r="BU117">
        <v>213766</v>
      </c>
      <c r="BV117">
        <v>83.7</v>
      </c>
      <c r="BW117">
        <v>63.900000000000006</v>
      </c>
      <c r="BX117">
        <v>28.6</v>
      </c>
    </row>
    <row r="118" spans="69:76">
      <c r="BQ118" t="s">
        <v>94</v>
      </c>
      <c r="BR118" t="s">
        <v>609</v>
      </c>
      <c r="BS118">
        <v>9</v>
      </c>
      <c r="BT118">
        <v>3</v>
      </c>
      <c r="BU118">
        <v>12332</v>
      </c>
      <c r="BV118">
        <v>68.3</v>
      </c>
      <c r="BW118">
        <v>50.5</v>
      </c>
      <c r="BX118">
        <v>24.699999999999996</v>
      </c>
    </row>
    <row r="119" spans="69:76">
      <c r="BQ119" t="s">
        <v>90</v>
      </c>
      <c r="BR119" t="s">
        <v>609</v>
      </c>
      <c r="BS119">
        <v>771</v>
      </c>
      <c r="BT119">
        <v>431</v>
      </c>
      <c r="BU119">
        <v>114635</v>
      </c>
      <c r="BV119">
        <v>77.3</v>
      </c>
      <c r="BW119">
        <v>58.9</v>
      </c>
      <c r="BX119">
        <v>35</v>
      </c>
    </row>
    <row r="120" spans="69:76">
      <c r="BQ120" t="s">
        <v>96</v>
      </c>
      <c r="BR120" t="s">
        <v>609</v>
      </c>
      <c r="BS120">
        <v>7711</v>
      </c>
      <c r="BT120">
        <v>2824</v>
      </c>
      <c r="BU120">
        <v>178646</v>
      </c>
      <c r="BV120">
        <v>83.5</v>
      </c>
      <c r="BW120">
        <v>65.7</v>
      </c>
      <c r="BX120">
        <v>37</v>
      </c>
    </row>
    <row r="121" spans="69:76">
      <c r="BQ121" t="s">
        <v>89</v>
      </c>
      <c r="BR121" t="s">
        <v>609</v>
      </c>
      <c r="BS121">
        <v>3</v>
      </c>
      <c r="BT121">
        <v>1</v>
      </c>
      <c r="BU121">
        <v>13674</v>
      </c>
      <c r="BV121">
        <v>69.900000000000006</v>
      </c>
      <c r="BW121">
        <v>52.500000000000007</v>
      </c>
      <c r="BX121">
        <v>25.400000000000006</v>
      </c>
    </row>
    <row r="122" spans="69:76">
      <c r="BQ122" t="s">
        <v>88</v>
      </c>
      <c r="BR122" t="s">
        <v>609</v>
      </c>
      <c r="BS122">
        <v>127</v>
      </c>
      <c r="BT122">
        <v>83</v>
      </c>
      <c r="BU122">
        <v>76634</v>
      </c>
      <c r="BV122">
        <v>77.400000000000006</v>
      </c>
      <c r="BW122">
        <v>57.400000000000006</v>
      </c>
      <c r="BX122">
        <v>21.600000000000009</v>
      </c>
    </row>
    <row r="123" spans="69:76">
      <c r="BQ123" t="s">
        <v>92</v>
      </c>
      <c r="BR123" t="s">
        <v>609</v>
      </c>
      <c r="BS123">
        <v>6723</v>
      </c>
      <c r="BT123">
        <v>3361</v>
      </c>
      <c r="BU123">
        <v>22626</v>
      </c>
      <c r="BV123">
        <v>68</v>
      </c>
      <c r="BW123">
        <v>47.6</v>
      </c>
      <c r="BX123">
        <v>21.5</v>
      </c>
    </row>
    <row r="124" spans="69:76">
      <c r="BQ124" t="s">
        <v>151</v>
      </c>
      <c r="BR124" t="s">
        <v>609</v>
      </c>
      <c r="BS124">
        <v>1288</v>
      </c>
      <c r="BT124">
        <v>589</v>
      </c>
      <c r="BU124">
        <v>89051</v>
      </c>
      <c r="BV124">
        <v>80.3</v>
      </c>
      <c r="BW124">
        <v>62.3</v>
      </c>
      <c r="BX124">
        <v>27.599999999999994</v>
      </c>
    </row>
    <row r="125" spans="69:76">
      <c r="BQ125" t="s">
        <v>146</v>
      </c>
      <c r="BR125" t="s">
        <v>609</v>
      </c>
      <c r="BS125">
        <v>2111</v>
      </c>
      <c r="BT125">
        <v>1225</v>
      </c>
      <c r="BU125">
        <v>87397</v>
      </c>
      <c r="BV125">
        <v>78.8</v>
      </c>
      <c r="BW125">
        <v>59.4</v>
      </c>
      <c r="BX125">
        <v>33.099999999999994</v>
      </c>
    </row>
    <row r="126" spans="69:76">
      <c r="BQ126" t="s">
        <v>145</v>
      </c>
      <c r="BR126" t="s">
        <v>609</v>
      </c>
      <c r="BS126">
        <v>7</v>
      </c>
      <c r="BT126">
        <v>3</v>
      </c>
      <c r="BU126">
        <v>42326</v>
      </c>
      <c r="BV126">
        <v>75.900000000000006</v>
      </c>
      <c r="BW126">
        <v>57.500000000000007</v>
      </c>
      <c r="BX126">
        <v>26.100000000000009</v>
      </c>
    </row>
    <row r="127" spans="69:76">
      <c r="BQ127" t="s">
        <v>447</v>
      </c>
      <c r="BR127" t="s">
        <v>609</v>
      </c>
      <c r="BS127">
        <v>94712</v>
      </c>
      <c r="BT127">
        <v>45045</v>
      </c>
      <c r="BU127">
        <v>24870</v>
      </c>
      <c r="BV127">
        <v>60.9</v>
      </c>
      <c r="BW127">
        <v>40.9</v>
      </c>
      <c r="BX127">
        <v>7.1000000000000014</v>
      </c>
    </row>
    <row r="128" spans="69:76">
      <c r="BQ128" t="s">
        <v>448</v>
      </c>
      <c r="BR128" t="s">
        <v>609</v>
      </c>
      <c r="BS128">
        <v>509</v>
      </c>
      <c r="BT128">
        <v>243</v>
      </c>
      <c r="BU128">
        <v>53739</v>
      </c>
      <c r="BV128">
        <v>73.3</v>
      </c>
      <c r="BW128">
        <v>53.8</v>
      </c>
      <c r="BX128">
        <v>28.699999999999996</v>
      </c>
    </row>
    <row r="129" spans="69:76">
      <c r="BQ129" t="s">
        <v>435</v>
      </c>
      <c r="BR129" t="s">
        <v>609</v>
      </c>
      <c r="BS129">
        <v>1535</v>
      </c>
      <c r="BT129">
        <v>756</v>
      </c>
      <c r="BU129">
        <v>190657</v>
      </c>
      <c r="BV129">
        <v>79.599999999999994</v>
      </c>
      <c r="BW129">
        <v>58.999999999999993</v>
      </c>
      <c r="BX129">
        <v>29.799999999999997</v>
      </c>
    </row>
    <row r="130" spans="69:76">
      <c r="BQ130" t="s">
        <v>124</v>
      </c>
      <c r="BR130" t="s">
        <v>609</v>
      </c>
      <c r="BS130">
        <v>644</v>
      </c>
      <c r="BT130">
        <v>308</v>
      </c>
      <c r="BU130">
        <v>52175</v>
      </c>
      <c r="BV130">
        <v>76.099999999999994</v>
      </c>
      <c r="BW130">
        <v>55.199999999999996</v>
      </c>
      <c r="BX130">
        <v>32.299999999999997</v>
      </c>
    </row>
    <row r="131" spans="69:76">
      <c r="BQ131" t="s">
        <v>121</v>
      </c>
      <c r="BR131" t="s">
        <v>609</v>
      </c>
      <c r="BS131">
        <v>87</v>
      </c>
      <c r="BT131">
        <v>40</v>
      </c>
      <c r="BU131">
        <v>30129</v>
      </c>
      <c r="BV131">
        <v>71.8</v>
      </c>
      <c r="BW131">
        <v>54.5</v>
      </c>
      <c r="BX131">
        <v>16.699999999999996</v>
      </c>
    </row>
    <row r="132" spans="69:76">
      <c r="BQ132" t="s">
        <v>117</v>
      </c>
      <c r="BR132" t="s">
        <v>609</v>
      </c>
      <c r="BS132">
        <v>25481</v>
      </c>
      <c r="BT132">
        <v>15082</v>
      </c>
      <c r="BU132">
        <v>54425</v>
      </c>
      <c r="BV132">
        <v>84.2</v>
      </c>
      <c r="BW132">
        <v>64.400000000000006</v>
      </c>
      <c r="BX132">
        <v>28.6</v>
      </c>
    </row>
    <row r="133" spans="69:76">
      <c r="BQ133" t="s">
        <v>116</v>
      </c>
      <c r="BR133" t="s">
        <v>609</v>
      </c>
      <c r="BS133">
        <v>2812</v>
      </c>
      <c r="BT133">
        <v>991</v>
      </c>
      <c r="BU133">
        <v>20649</v>
      </c>
      <c r="BV133">
        <v>70.099999999999994</v>
      </c>
      <c r="BW133">
        <v>50.099999999999994</v>
      </c>
      <c r="BX133">
        <v>27.499999999999993</v>
      </c>
    </row>
    <row r="134" spans="69:76">
      <c r="BQ134" t="s">
        <v>114</v>
      </c>
      <c r="BR134" t="s">
        <v>609</v>
      </c>
      <c r="BS134">
        <v>545</v>
      </c>
      <c r="BT134">
        <v>193</v>
      </c>
      <c r="BU134">
        <v>76540</v>
      </c>
      <c r="BV134">
        <v>76.099999999999994</v>
      </c>
      <c r="BW134">
        <v>57.3</v>
      </c>
      <c r="BX134">
        <v>20.999999999999993</v>
      </c>
    </row>
    <row r="135" spans="69:76">
      <c r="BQ135" t="s">
        <v>120</v>
      </c>
      <c r="BR135" t="s">
        <v>609</v>
      </c>
      <c r="BS135">
        <v>31516</v>
      </c>
      <c r="BT135">
        <v>11562</v>
      </c>
      <c r="BU135">
        <v>139075</v>
      </c>
      <c r="BV135">
        <v>72.5</v>
      </c>
      <c r="BW135">
        <v>52.8</v>
      </c>
      <c r="BX135">
        <v>24.700000000000003</v>
      </c>
    </row>
    <row r="1000" spans="648:648">
      <c r="XX1000" s="105">
        <v>125713</v>
      </c>
    </row>
  </sheetData>
  <conditionalFormatting sqref="BN3:BN53">
    <cfRule type="top10" dxfId="0" priority="1" rank="1"/>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D92376-D141-471F-8768-6911319C8CD0}">
  <sheetPr codeName="Arkusz4"/>
  <dimension ref="A1:D137"/>
  <sheetViews>
    <sheetView showGridLines="0" topLeftCell="A514" zoomScale="85" zoomScaleNormal="85" workbookViewId="0">
      <selection activeCell="C3" sqref="C3:C7"/>
    </sheetView>
  </sheetViews>
  <sheetFormatPr defaultColWidth="7.375" defaultRowHeight="23.1" customHeight="1"/>
  <cols>
    <col min="1" max="1" width="2.75" style="94" customWidth="1"/>
    <col min="2" max="2" width="10.875" style="103" customWidth="1"/>
    <col min="3" max="3" width="47.625" style="104" customWidth="1"/>
    <col min="4" max="4" width="8.375" style="94" customWidth="1"/>
    <col min="5" max="16" width="7.125" style="96" customWidth="1"/>
    <col min="17" max="42" width="5.5" style="96" customWidth="1"/>
    <col min="43" max="16384" width="7.375" style="96"/>
  </cols>
  <sheetData>
    <row r="1" spans="2:4" ht="23.1" customHeight="1" thickBot="1">
      <c r="B1" s="94"/>
      <c r="C1" s="95"/>
    </row>
    <row r="2" spans="2:4" ht="23.1" customHeight="1" thickBot="1">
      <c r="B2" s="97" t="s">
        <v>35</v>
      </c>
      <c r="C2" s="98" t="s">
        <v>6</v>
      </c>
      <c r="D2" s="97" t="s">
        <v>5</v>
      </c>
    </row>
    <row r="3" spans="2:4" ht="23.1" customHeight="1">
      <c r="B3" s="99" t="s">
        <v>17</v>
      </c>
      <c r="C3" s="141" t="str">
        <f>IF(ISBLANK(Case!E35),"",Case!E35)</f>
        <v>Oilboro</v>
      </c>
      <c r="D3" s="99">
        <v>20</v>
      </c>
    </row>
    <row r="4" spans="2:4" ht="23.1" customHeight="1">
      <c r="B4" s="101" t="s">
        <v>18</v>
      </c>
      <c r="C4" s="141" t="str">
        <f>IF(ISBLANK(Case!E36),"",Case!E36)</f>
        <v>ExcelState</v>
      </c>
      <c r="D4" s="99">
        <v>35</v>
      </c>
    </row>
    <row r="5" spans="2:4" ht="23.1" customHeight="1">
      <c r="B5" s="101" t="s">
        <v>19</v>
      </c>
      <c r="C5" s="141">
        <f>IF(ISBLANK(Case!E37),"",Case!E37)</f>
        <v>2</v>
      </c>
      <c r="D5" s="99">
        <v>50</v>
      </c>
    </row>
    <row r="6" spans="2:4" ht="23.1" customHeight="1">
      <c r="B6" s="101" t="s">
        <v>29</v>
      </c>
      <c r="C6" s="141">
        <f>IF(ISBLANK(Case!E38),"",Case!E38)</f>
        <v>2716805</v>
      </c>
      <c r="D6" s="99">
        <v>65</v>
      </c>
    </row>
    <row r="7" spans="2:4" ht="23.1" customHeight="1">
      <c r="B7" s="101" t="s">
        <v>30</v>
      </c>
      <c r="C7" s="141">
        <f>IF(ISBLANK(Case!E39),"",Case!E39)</f>
        <v>31593</v>
      </c>
      <c r="D7" s="99">
        <v>80</v>
      </c>
    </row>
    <row r="8" spans="2:4" ht="23.1" customHeight="1">
      <c r="B8" s="102">
        <v>1</v>
      </c>
      <c r="C8" s="100">
        <f>IF(ISBLANK(Case!E56),"",Case!E56)</f>
        <v>65527</v>
      </c>
      <c r="D8" s="99">
        <v>4</v>
      </c>
    </row>
    <row r="9" spans="2:4" ht="23.1" customHeight="1">
      <c r="B9" s="102">
        <f>B8+1</f>
        <v>2</v>
      </c>
      <c r="C9" s="100">
        <f>IF(ISBLANK(Case!E57),"",Case!E57)</f>
        <v>144829</v>
      </c>
      <c r="D9" s="99">
        <v>4</v>
      </c>
    </row>
    <row r="10" spans="2:4" ht="23.1" customHeight="1">
      <c r="B10" s="102">
        <f t="shared" ref="B10:B27" si="0">B9+1</f>
        <v>3</v>
      </c>
      <c r="C10" s="100">
        <f>IF(ISBLANK(Case!E58),"",Case!E58)</f>
        <v>31965</v>
      </c>
      <c r="D10" s="99">
        <v>4</v>
      </c>
    </row>
    <row r="11" spans="2:4" ht="23.1" customHeight="1">
      <c r="B11" s="102">
        <f t="shared" si="0"/>
        <v>4</v>
      </c>
      <c r="C11" s="100">
        <f>IF(ISBLANK(Case!E59),"",Case!E59)</f>
        <v>55795</v>
      </c>
      <c r="D11" s="99">
        <v>4</v>
      </c>
    </row>
    <row r="12" spans="2:4" ht="23.1" customHeight="1">
      <c r="B12" s="102">
        <f t="shared" si="0"/>
        <v>5</v>
      </c>
      <c r="C12" s="100">
        <f>IF(ISBLANK(Case!E60),"",Case!E60)</f>
        <v>1087</v>
      </c>
      <c r="D12" s="99">
        <v>4</v>
      </c>
    </row>
    <row r="13" spans="2:4" ht="23.1" customHeight="1">
      <c r="B13" s="102">
        <f t="shared" si="0"/>
        <v>6</v>
      </c>
      <c r="C13" s="100">
        <f>IF(ISBLANK(Case!E61),"",Case!E61)</f>
        <v>7485</v>
      </c>
      <c r="D13" s="99">
        <v>4</v>
      </c>
    </row>
    <row r="14" spans="2:4" ht="23.1" customHeight="1">
      <c r="B14" s="102">
        <f t="shared" si="0"/>
        <v>7</v>
      </c>
      <c r="C14" s="100">
        <f>IF(ISBLANK(Case!E62),"",Case!E62)</f>
        <v>37348</v>
      </c>
      <c r="D14" s="99">
        <v>4</v>
      </c>
    </row>
    <row r="15" spans="2:4" ht="23.1" customHeight="1">
      <c r="B15" s="102">
        <f t="shared" si="0"/>
        <v>8</v>
      </c>
      <c r="C15" s="100">
        <f>IF(ISBLANK(Case!E63),"",Case!E63)</f>
        <v>727</v>
      </c>
      <c r="D15" s="99">
        <v>4</v>
      </c>
    </row>
    <row r="16" spans="2:4" ht="23.1" customHeight="1">
      <c r="B16" s="102">
        <f t="shared" si="0"/>
        <v>9</v>
      </c>
      <c r="C16" s="100">
        <f>IF(ISBLANK(Case!E64),"",Case!E64)</f>
        <v>2469</v>
      </c>
      <c r="D16" s="99">
        <v>4</v>
      </c>
    </row>
    <row r="17" spans="2:4" ht="23.1" customHeight="1">
      <c r="B17" s="102">
        <f t="shared" si="0"/>
        <v>10</v>
      </c>
      <c r="C17" s="100">
        <f>IF(ISBLANK(Case!E65),"",Case!E65)</f>
        <v>717</v>
      </c>
      <c r="D17" s="99">
        <v>4</v>
      </c>
    </row>
    <row r="18" spans="2:4" ht="23.1" customHeight="1">
      <c r="B18" s="102">
        <f t="shared" si="0"/>
        <v>11</v>
      </c>
      <c r="C18" s="100">
        <f>IF(ISBLANK(Case!E83),"",Case!E83)</f>
        <v>710</v>
      </c>
      <c r="D18" s="99">
        <v>7</v>
      </c>
    </row>
    <row r="19" spans="2:4" ht="23.1" customHeight="1">
      <c r="B19" s="102">
        <f t="shared" si="0"/>
        <v>12</v>
      </c>
      <c r="C19" s="100">
        <f>IF(ISBLANK(Case!E84),"",Case!E84)</f>
        <v>806</v>
      </c>
      <c r="D19" s="99">
        <v>7</v>
      </c>
    </row>
    <row r="20" spans="2:4" ht="23.1" customHeight="1">
      <c r="B20" s="102">
        <f t="shared" si="0"/>
        <v>13</v>
      </c>
      <c r="C20" s="100">
        <f>IF(ISBLANK(Case!E85),"",Case!E85)</f>
        <v>391</v>
      </c>
      <c r="D20" s="99">
        <v>7</v>
      </c>
    </row>
    <row r="21" spans="2:4" ht="23.1" customHeight="1">
      <c r="B21" s="102">
        <f t="shared" si="0"/>
        <v>14</v>
      </c>
      <c r="C21" s="100">
        <f>IF(ISBLANK(Case!E86),"",Case!E86)</f>
        <v>870</v>
      </c>
      <c r="D21" s="99">
        <v>7</v>
      </c>
    </row>
    <row r="22" spans="2:4" ht="23.1" customHeight="1">
      <c r="B22" s="102">
        <f t="shared" si="0"/>
        <v>15</v>
      </c>
      <c r="C22" s="100">
        <f>IF(ISBLANK(Case!E87),"",Case!E87)</f>
        <v>630</v>
      </c>
      <c r="D22" s="99">
        <v>7</v>
      </c>
    </row>
    <row r="23" spans="2:4" ht="23.1" customHeight="1">
      <c r="B23" s="102">
        <f t="shared" si="0"/>
        <v>16</v>
      </c>
      <c r="C23" s="100">
        <f>IF(ISBLANK(Case!E88),"",Case!E88)</f>
        <v>346</v>
      </c>
      <c r="D23" s="99">
        <v>7</v>
      </c>
    </row>
    <row r="24" spans="2:4" ht="23.1" customHeight="1">
      <c r="B24" s="102">
        <f t="shared" si="0"/>
        <v>17</v>
      </c>
      <c r="C24" s="100">
        <f>IF(ISBLANK(Case!E89),"",Case!E89)</f>
        <v>185</v>
      </c>
      <c r="D24" s="99">
        <v>7</v>
      </c>
    </row>
    <row r="25" spans="2:4" ht="23.1" customHeight="1">
      <c r="B25" s="102">
        <f t="shared" si="0"/>
        <v>18</v>
      </c>
      <c r="C25" s="100">
        <f>IF(ISBLANK(Case!E90),"",Case!E90)</f>
        <v>725</v>
      </c>
      <c r="D25" s="99">
        <v>7</v>
      </c>
    </row>
    <row r="26" spans="2:4" ht="23.1" customHeight="1">
      <c r="B26" s="102">
        <f t="shared" si="0"/>
        <v>19</v>
      </c>
      <c r="C26" s="100">
        <f>IF(ISBLANK(Case!E91),"",Case!E91)</f>
        <v>830</v>
      </c>
      <c r="D26" s="99">
        <v>7</v>
      </c>
    </row>
    <row r="27" spans="2:4" ht="23.1" customHeight="1">
      <c r="B27" s="102">
        <f t="shared" si="0"/>
        <v>20</v>
      </c>
      <c r="C27" s="100">
        <f>IF(ISBLANK(Case!E92),"",Case!E92)</f>
        <v>979</v>
      </c>
      <c r="D27" s="99">
        <v>7</v>
      </c>
    </row>
    <row r="28" spans="2:4" ht="23.1" customHeight="1">
      <c r="B28" s="102">
        <v>21</v>
      </c>
      <c r="C28" s="100">
        <f>IF(ISBLANK(Case!E93),"",Case!E93)</f>
        <v>306</v>
      </c>
      <c r="D28" s="99">
        <v>7</v>
      </c>
    </row>
    <row r="29" spans="2:4" ht="23.1" customHeight="1">
      <c r="B29" s="102">
        <f t="shared" ref="B29:B47" si="1">B28+1</f>
        <v>22</v>
      </c>
      <c r="C29" s="100">
        <f>IF(ISBLANK(Case!E94),"",Case!E94)</f>
        <v>630</v>
      </c>
      <c r="D29" s="99">
        <v>7</v>
      </c>
    </row>
    <row r="30" spans="2:4" ht="23.1" customHeight="1">
      <c r="B30" s="102">
        <f t="shared" si="1"/>
        <v>23</v>
      </c>
      <c r="C30" s="100">
        <f>IF(ISBLANK(Case!E95),"",Case!E95)</f>
        <v>367</v>
      </c>
      <c r="D30" s="99">
        <v>7</v>
      </c>
    </row>
    <row r="31" spans="2:4" ht="23.1" customHeight="1">
      <c r="B31" s="102">
        <f t="shared" si="1"/>
        <v>24</v>
      </c>
      <c r="C31" s="100">
        <f>IF(ISBLANK(Case!E96),"",Case!E96)</f>
        <v>685</v>
      </c>
      <c r="D31" s="99">
        <v>7</v>
      </c>
    </row>
    <row r="32" spans="2:4" ht="23.1" customHeight="1">
      <c r="B32" s="102">
        <f t="shared" si="1"/>
        <v>25</v>
      </c>
      <c r="C32" s="100">
        <f>IF(ISBLANK(Case!E97),"",Case!E97)</f>
        <v>810</v>
      </c>
      <c r="D32" s="99">
        <v>7</v>
      </c>
    </row>
    <row r="33" spans="2:4" ht="23.1" customHeight="1">
      <c r="B33" s="102">
        <f t="shared" si="1"/>
        <v>26</v>
      </c>
      <c r="C33" s="100">
        <f>IF(ISBLANK(Case!E98),"",Case!E98)</f>
        <v>308</v>
      </c>
      <c r="D33" s="99">
        <v>7</v>
      </c>
    </row>
    <row r="34" spans="2:4" ht="23.1" customHeight="1">
      <c r="B34" s="102">
        <f t="shared" si="1"/>
        <v>27</v>
      </c>
      <c r="C34" s="100">
        <f>IF(ISBLANK(Case!E99),"",Case!E99)</f>
        <v>889</v>
      </c>
      <c r="D34" s="99">
        <v>7</v>
      </c>
    </row>
    <row r="35" spans="2:4" ht="23.1" customHeight="1">
      <c r="B35" s="102">
        <f t="shared" si="1"/>
        <v>28</v>
      </c>
      <c r="C35" s="100">
        <f>IF(ISBLANK(Case!E100),"",Case!E100)</f>
        <v>686</v>
      </c>
      <c r="D35" s="99">
        <v>7</v>
      </c>
    </row>
    <row r="36" spans="2:4" ht="23.1" customHeight="1">
      <c r="B36" s="102">
        <f t="shared" si="1"/>
        <v>29</v>
      </c>
      <c r="C36" s="100">
        <f>IF(ISBLANK(Case!E101),"",Case!E101)</f>
        <v>292</v>
      </c>
      <c r="D36" s="99">
        <v>7</v>
      </c>
    </row>
    <row r="37" spans="2:4" ht="23.1" customHeight="1">
      <c r="B37" s="102">
        <f t="shared" si="1"/>
        <v>30</v>
      </c>
      <c r="C37" s="100">
        <f>IF(ISBLANK(Case!E102),"",Case!E102)</f>
        <v>712</v>
      </c>
      <c r="D37" s="99">
        <v>7</v>
      </c>
    </row>
    <row r="38" spans="2:4" ht="23.1" customHeight="1">
      <c r="B38" s="102">
        <f t="shared" si="1"/>
        <v>31</v>
      </c>
      <c r="C38" s="100">
        <f>IF(ISBLANK(Case!E123),"",Case!E123)</f>
        <v>72124</v>
      </c>
      <c r="D38" s="99">
        <v>7</v>
      </c>
    </row>
    <row r="39" spans="2:4" ht="23.1" customHeight="1">
      <c r="B39" s="102">
        <f t="shared" si="1"/>
        <v>32</v>
      </c>
      <c r="C39" s="100">
        <f>IF(ISBLANK(Case!E124),"",Case!E124)</f>
        <v>79445</v>
      </c>
      <c r="D39" s="99">
        <v>7</v>
      </c>
    </row>
    <row r="40" spans="2:4" ht="23.1" customHeight="1">
      <c r="B40" s="102">
        <f t="shared" si="1"/>
        <v>33</v>
      </c>
      <c r="C40" s="100">
        <f>IF(ISBLANK(Case!E125),"",Case!E125)</f>
        <v>17951</v>
      </c>
      <c r="D40" s="99">
        <v>7</v>
      </c>
    </row>
    <row r="41" spans="2:4" ht="23.1" customHeight="1">
      <c r="B41" s="102">
        <f t="shared" si="1"/>
        <v>34</v>
      </c>
      <c r="C41" s="100">
        <f>IF(ISBLANK(Case!E126),"",Case!E126)</f>
        <v>8569</v>
      </c>
      <c r="D41" s="99">
        <v>7</v>
      </c>
    </row>
    <row r="42" spans="2:4" ht="23.1" customHeight="1">
      <c r="B42" s="102">
        <f t="shared" si="1"/>
        <v>35</v>
      </c>
      <c r="C42" s="100">
        <f>IF(ISBLANK(Case!E127),"",Case!E127)</f>
        <v>19081</v>
      </c>
      <c r="D42" s="99">
        <v>7</v>
      </c>
    </row>
    <row r="43" spans="2:4" ht="23.1" customHeight="1">
      <c r="B43" s="102">
        <f t="shared" si="1"/>
        <v>36</v>
      </c>
      <c r="C43" s="100">
        <f>IF(ISBLANK(Case!E128),"",Case!E128)</f>
        <v>8577</v>
      </c>
      <c r="D43" s="99">
        <v>7</v>
      </c>
    </row>
    <row r="44" spans="2:4" ht="23.1" customHeight="1">
      <c r="B44" s="102">
        <f t="shared" si="1"/>
        <v>37</v>
      </c>
      <c r="C44" s="100">
        <f>IF(ISBLANK(Case!E129),"",Case!E129)</f>
        <v>54773</v>
      </c>
      <c r="D44" s="99">
        <v>7</v>
      </c>
    </row>
    <row r="45" spans="2:4" ht="23.1" customHeight="1">
      <c r="B45" s="102">
        <f t="shared" si="1"/>
        <v>38</v>
      </c>
      <c r="C45" s="100">
        <f>IF(ISBLANK(Case!E130),"",Case!E130)</f>
        <v>4111</v>
      </c>
      <c r="D45" s="99">
        <v>7</v>
      </c>
    </row>
    <row r="46" spans="2:4" ht="23.1" customHeight="1">
      <c r="B46" s="102">
        <f t="shared" si="1"/>
        <v>39</v>
      </c>
      <c r="C46" s="100">
        <f>IF(ISBLANK(Case!E131),"",Case!E131)</f>
        <v>6499</v>
      </c>
      <c r="D46" s="99">
        <v>7</v>
      </c>
    </row>
    <row r="47" spans="2:4" ht="23.1" customHeight="1">
      <c r="B47" s="102">
        <f t="shared" si="1"/>
        <v>40</v>
      </c>
      <c r="C47" s="100">
        <f>IF(ISBLANK(Case!E132),"",Case!E132)</f>
        <v>9947</v>
      </c>
      <c r="D47" s="99">
        <v>7</v>
      </c>
    </row>
    <row r="48" spans="2:4" ht="23.1" customHeight="1">
      <c r="B48" s="102">
        <v>41</v>
      </c>
      <c r="C48" s="100">
        <f>IF(ISBLANK(Case!E133),"",Case!E133)</f>
        <v>19742</v>
      </c>
      <c r="D48" s="99">
        <v>7</v>
      </c>
    </row>
    <row r="49" spans="2:4" ht="23.1" customHeight="1">
      <c r="B49" s="102">
        <f t="shared" ref="B49:B67" si="2">B48+1</f>
        <v>42</v>
      </c>
      <c r="C49" s="100">
        <f>IF(ISBLANK(Case!E134),"",Case!E134)</f>
        <v>20230</v>
      </c>
      <c r="D49" s="99">
        <v>7</v>
      </c>
    </row>
    <row r="50" spans="2:4" ht="23.1" customHeight="1">
      <c r="B50" s="102">
        <f t="shared" si="2"/>
        <v>43</v>
      </c>
      <c r="C50" s="100">
        <f>IF(ISBLANK(Case!E135),"",Case!E135)</f>
        <v>68312</v>
      </c>
      <c r="D50" s="99">
        <v>7</v>
      </c>
    </row>
    <row r="51" spans="2:4" ht="23.1" customHeight="1">
      <c r="B51" s="102">
        <f t="shared" si="2"/>
        <v>44</v>
      </c>
      <c r="C51" s="100">
        <f>IF(ISBLANK(Case!E136),"",Case!E136)</f>
        <v>11828</v>
      </c>
      <c r="D51" s="99">
        <v>7</v>
      </c>
    </row>
    <row r="52" spans="2:4" ht="23.1" customHeight="1">
      <c r="B52" s="102">
        <f t="shared" si="2"/>
        <v>45</v>
      </c>
      <c r="C52" s="100">
        <f>IF(ISBLANK(Case!E137),"",Case!E137)</f>
        <v>10132</v>
      </c>
      <c r="D52" s="99">
        <v>7</v>
      </c>
    </row>
    <row r="53" spans="2:4" ht="23.1" customHeight="1">
      <c r="B53" s="102">
        <f t="shared" si="2"/>
        <v>46</v>
      </c>
      <c r="C53" s="100">
        <f>IF(ISBLANK(Case!E138),"",Case!E138)</f>
        <v>47998</v>
      </c>
      <c r="D53" s="99">
        <v>7</v>
      </c>
    </row>
    <row r="54" spans="2:4" ht="23.1" customHeight="1">
      <c r="B54" s="102">
        <f t="shared" si="2"/>
        <v>47</v>
      </c>
      <c r="C54" s="100">
        <f>IF(ISBLANK(Case!E139),"",Case!E139)</f>
        <v>5534</v>
      </c>
      <c r="D54" s="99">
        <v>7</v>
      </c>
    </row>
    <row r="55" spans="2:4" ht="23.1" customHeight="1">
      <c r="B55" s="102">
        <f t="shared" si="2"/>
        <v>48</v>
      </c>
      <c r="C55" s="100">
        <f>IF(ISBLANK(Case!E140),"",Case!E140)</f>
        <v>15031</v>
      </c>
      <c r="D55" s="99">
        <v>7</v>
      </c>
    </row>
    <row r="56" spans="2:4" ht="23.1" customHeight="1">
      <c r="B56" s="102">
        <f t="shared" si="2"/>
        <v>49</v>
      </c>
      <c r="C56" s="100">
        <f>IF(ISBLANK(Case!E141),"",Case!E141)</f>
        <v>37306</v>
      </c>
      <c r="D56" s="99">
        <v>7</v>
      </c>
    </row>
    <row r="57" spans="2:4" ht="23.1" customHeight="1">
      <c r="B57" s="102">
        <f t="shared" si="2"/>
        <v>50</v>
      </c>
      <c r="C57" s="100">
        <f>IF(ISBLANK(Case!E142),"",Case!E142)</f>
        <v>74522</v>
      </c>
      <c r="D57" s="99">
        <v>7</v>
      </c>
    </row>
    <row r="58" spans="2:4" ht="23.1" customHeight="1">
      <c r="B58" s="102">
        <f t="shared" si="2"/>
        <v>51</v>
      </c>
      <c r="C58" s="100">
        <f>IF(ISBLANK(Case!E165),"",Case!E165)</f>
        <v>22708</v>
      </c>
      <c r="D58" s="99">
        <v>8</v>
      </c>
    </row>
    <row r="59" spans="2:4" ht="23.1" customHeight="1">
      <c r="B59" s="102">
        <f t="shared" si="2"/>
        <v>52</v>
      </c>
      <c r="C59" s="100">
        <f>IF(ISBLANK(Case!E166),"",Case!E166)</f>
        <v>11676</v>
      </c>
      <c r="D59" s="99">
        <v>8</v>
      </c>
    </row>
    <row r="60" spans="2:4" ht="23.1" customHeight="1">
      <c r="B60" s="102">
        <f t="shared" si="2"/>
        <v>53</v>
      </c>
      <c r="C60" s="100">
        <f>IF(ISBLANK(Case!E167),"",Case!E167)</f>
        <v>25694</v>
      </c>
      <c r="D60" s="99">
        <v>8</v>
      </c>
    </row>
    <row r="61" spans="2:4" ht="23.1" customHeight="1">
      <c r="B61" s="102">
        <f t="shared" si="2"/>
        <v>54</v>
      </c>
      <c r="C61" s="100">
        <f>IF(ISBLANK(Case!E168),"",Case!E168)</f>
        <v>0</v>
      </c>
      <c r="D61" s="99">
        <v>8</v>
      </c>
    </row>
    <row r="62" spans="2:4" ht="23.1" customHeight="1">
      <c r="B62" s="102">
        <f t="shared" si="2"/>
        <v>55</v>
      </c>
      <c r="C62" s="100">
        <f>IF(ISBLANK(Case!E169),"",Case!E169)</f>
        <v>30465</v>
      </c>
      <c r="D62" s="99">
        <v>8</v>
      </c>
    </row>
    <row r="63" spans="2:4" ht="23.1" customHeight="1">
      <c r="B63" s="102">
        <f t="shared" si="2"/>
        <v>56</v>
      </c>
      <c r="C63" s="100">
        <f>IF(ISBLANK(Case!E170),"",Case!E170)</f>
        <v>60693</v>
      </c>
      <c r="D63" s="99">
        <v>8</v>
      </c>
    </row>
    <row r="64" spans="2:4" ht="23.1" customHeight="1">
      <c r="B64" s="102">
        <f t="shared" si="2"/>
        <v>57</v>
      </c>
      <c r="C64" s="100">
        <f>IF(ISBLANK(Case!E171),"",Case!E171)</f>
        <v>10803</v>
      </c>
      <c r="D64" s="99">
        <v>8</v>
      </c>
    </row>
    <row r="65" spans="2:4" ht="23.1" customHeight="1">
      <c r="B65" s="102">
        <f t="shared" si="2"/>
        <v>58</v>
      </c>
      <c r="C65" s="100">
        <f>IF(ISBLANK(Case!E172),"",Case!E172)</f>
        <v>97171</v>
      </c>
      <c r="D65" s="99">
        <v>8</v>
      </c>
    </row>
    <row r="66" spans="2:4" ht="23.1" customHeight="1">
      <c r="B66" s="102">
        <f t="shared" si="2"/>
        <v>59</v>
      </c>
      <c r="C66" s="100">
        <f>IF(ISBLANK(Case!E173),"",Case!E173)</f>
        <v>30171</v>
      </c>
      <c r="D66" s="99">
        <v>8</v>
      </c>
    </row>
    <row r="67" spans="2:4" ht="23.1" customHeight="1">
      <c r="B67" s="102">
        <f t="shared" si="2"/>
        <v>60</v>
      </c>
      <c r="C67" s="100">
        <f>IF(ISBLANK(Case!E174),"",Case!E174)</f>
        <v>2350</v>
      </c>
      <c r="D67" s="99">
        <v>8</v>
      </c>
    </row>
    <row r="68" spans="2:4" ht="23.1" customHeight="1">
      <c r="B68" s="102">
        <v>61</v>
      </c>
      <c r="C68" s="100">
        <f>IF(ISBLANK(Case!E175),"",Case!E175)</f>
        <v>39252</v>
      </c>
      <c r="D68" s="99">
        <v>8</v>
      </c>
    </row>
    <row r="69" spans="2:4" ht="23.1" customHeight="1">
      <c r="B69" s="102">
        <f t="shared" ref="B69:B87" si="3">B68+1</f>
        <v>62</v>
      </c>
      <c r="C69" s="100">
        <f>IF(ISBLANK(Case!E176),"",Case!E176)</f>
        <v>32105</v>
      </c>
      <c r="D69" s="99">
        <v>8</v>
      </c>
    </row>
    <row r="70" spans="2:4" ht="23.1" customHeight="1">
      <c r="B70" s="102">
        <f t="shared" si="3"/>
        <v>63</v>
      </c>
      <c r="C70" s="100">
        <f>IF(ISBLANK(Case!E177),"",Case!E177)</f>
        <v>93613</v>
      </c>
      <c r="D70" s="99">
        <v>8</v>
      </c>
    </row>
    <row r="71" spans="2:4" ht="23.1" customHeight="1">
      <c r="B71" s="102">
        <f t="shared" si="3"/>
        <v>64</v>
      </c>
      <c r="C71" s="100">
        <f>IF(ISBLANK(Case!E178),"",Case!E178)</f>
        <v>17814</v>
      </c>
      <c r="D71" s="99">
        <v>8</v>
      </c>
    </row>
    <row r="72" spans="2:4" ht="23.1" customHeight="1">
      <c r="B72" s="102">
        <f t="shared" si="3"/>
        <v>65</v>
      </c>
      <c r="C72" s="100">
        <f>IF(ISBLANK(Case!E179),"",Case!E179)</f>
        <v>97287</v>
      </c>
      <c r="D72" s="99">
        <v>8</v>
      </c>
    </row>
    <row r="73" spans="2:4" ht="23.1" customHeight="1">
      <c r="B73" s="102">
        <f t="shared" si="3"/>
        <v>66</v>
      </c>
      <c r="C73" s="100">
        <f>IF(ISBLANK(Case!E180),"",Case!E180)</f>
        <v>49759</v>
      </c>
      <c r="D73" s="99">
        <v>8</v>
      </c>
    </row>
    <row r="74" spans="2:4" ht="23.1" customHeight="1">
      <c r="B74" s="102">
        <f t="shared" si="3"/>
        <v>67</v>
      </c>
      <c r="C74" s="100">
        <f>IF(ISBLANK(Case!E181),"",Case!E181)</f>
        <v>90643</v>
      </c>
      <c r="D74" s="99">
        <v>8</v>
      </c>
    </row>
    <row r="75" spans="2:4" ht="23.1" customHeight="1">
      <c r="B75" s="102">
        <f t="shared" si="3"/>
        <v>68</v>
      </c>
      <c r="C75" s="100">
        <f>IF(ISBLANK(Case!E182),"",Case!E182)</f>
        <v>68676</v>
      </c>
      <c r="D75" s="99">
        <v>8</v>
      </c>
    </row>
    <row r="76" spans="2:4" ht="23.1" customHeight="1">
      <c r="B76" s="102">
        <f t="shared" si="3"/>
        <v>69</v>
      </c>
      <c r="C76" s="100">
        <f>IF(ISBLANK(Case!E183),"",Case!E183)</f>
        <v>29137</v>
      </c>
      <c r="D76" s="99">
        <v>8</v>
      </c>
    </row>
    <row r="77" spans="2:4" ht="23.1" customHeight="1">
      <c r="B77" s="102">
        <f t="shared" si="3"/>
        <v>70</v>
      </c>
      <c r="C77" s="100">
        <f>IF(ISBLANK(Case!E184),"",Case!E184)</f>
        <v>42322</v>
      </c>
      <c r="D77" s="99">
        <v>8</v>
      </c>
    </row>
    <row r="78" spans="2:4" ht="23.1" customHeight="1">
      <c r="B78" s="102">
        <f t="shared" si="3"/>
        <v>71</v>
      </c>
      <c r="C78" s="100">
        <f>IF(ISBLANK(Case!E210),"",Case!E210)</f>
        <v>20</v>
      </c>
      <c r="D78" s="99">
        <v>7</v>
      </c>
    </row>
    <row r="79" spans="2:4" ht="23.1" customHeight="1">
      <c r="B79" s="102">
        <f t="shared" si="3"/>
        <v>72</v>
      </c>
      <c r="C79" s="100">
        <f>IF(ISBLANK(Case!E211),"",Case!E211)</f>
        <v>21008</v>
      </c>
      <c r="D79" s="99">
        <v>7</v>
      </c>
    </row>
    <row r="80" spans="2:4" ht="23.1" customHeight="1">
      <c r="B80" s="102">
        <f t="shared" si="3"/>
        <v>73</v>
      </c>
      <c r="C80" s="100">
        <f>IF(ISBLANK(Case!E212),"",Case!E212)</f>
        <v>21</v>
      </c>
      <c r="D80" s="99">
        <v>7</v>
      </c>
    </row>
    <row r="81" spans="2:4" ht="23.1" customHeight="1">
      <c r="B81" s="102">
        <f t="shared" si="3"/>
        <v>74</v>
      </c>
      <c r="C81" s="100">
        <f>IF(ISBLANK(Case!E213),"",Case!E213)</f>
        <v>14866</v>
      </c>
      <c r="D81" s="99">
        <v>7</v>
      </c>
    </row>
    <row r="82" spans="2:4" ht="23.1" customHeight="1">
      <c r="B82" s="102">
        <f t="shared" si="3"/>
        <v>75</v>
      </c>
      <c r="C82" s="100">
        <f>IF(ISBLANK(Case!E214),"",Case!E214)</f>
        <v>3</v>
      </c>
      <c r="D82" s="99">
        <v>7</v>
      </c>
    </row>
    <row r="83" spans="2:4" ht="23.1" customHeight="1">
      <c r="B83" s="102">
        <f t="shared" si="3"/>
        <v>76</v>
      </c>
      <c r="C83" s="100">
        <f>IF(ISBLANK(Case!E215),"",Case!E215)</f>
        <v>31</v>
      </c>
      <c r="D83" s="99">
        <v>7</v>
      </c>
    </row>
    <row r="84" spans="2:4" ht="23.1" customHeight="1">
      <c r="B84" s="102">
        <f t="shared" si="3"/>
        <v>77</v>
      </c>
      <c r="C84" s="100">
        <f>IF(ISBLANK(Case!E216),"",Case!E216)</f>
        <v>23</v>
      </c>
      <c r="D84" s="99">
        <v>7</v>
      </c>
    </row>
    <row r="85" spans="2:4" ht="23.1" customHeight="1">
      <c r="B85" s="102">
        <f t="shared" si="3"/>
        <v>78</v>
      </c>
      <c r="C85" s="100">
        <f>IF(ISBLANK(Case!E217),"",Case!E217)</f>
        <v>23251</v>
      </c>
      <c r="D85" s="99">
        <v>7</v>
      </c>
    </row>
    <row r="86" spans="2:4" ht="23.1" customHeight="1">
      <c r="B86" s="102">
        <f t="shared" si="3"/>
        <v>79</v>
      </c>
      <c r="C86" s="100">
        <f>IF(ISBLANK(Case!E218),"",Case!E218)</f>
        <v>14</v>
      </c>
      <c r="D86" s="99">
        <v>7</v>
      </c>
    </row>
    <row r="87" spans="2:4" ht="23.1" customHeight="1">
      <c r="B87" s="102">
        <f t="shared" si="3"/>
        <v>80</v>
      </c>
      <c r="C87" s="100">
        <f>IF(ISBLANK(Case!E219),"",Case!E219)</f>
        <v>17</v>
      </c>
      <c r="D87" s="99">
        <v>7</v>
      </c>
    </row>
    <row r="88" spans="2:4" ht="23.1" customHeight="1">
      <c r="B88" s="102">
        <v>81</v>
      </c>
      <c r="C88" s="100">
        <f>IF(ISBLANK(Case!E220),"",Case!E220)</f>
        <v>20224</v>
      </c>
      <c r="D88" s="99">
        <v>7</v>
      </c>
    </row>
    <row r="89" spans="2:4" ht="23.1" customHeight="1">
      <c r="B89" s="102">
        <f t="shared" ref="B89:B107" si="4">B88+1</f>
        <v>82</v>
      </c>
      <c r="C89" s="100">
        <f>IF(ISBLANK(Case!E221),"",Case!E221)</f>
        <v>15822</v>
      </c>
      <c r="D89" s="99">
        <v>7</v>
      </c>
    </row>
    <row r="90" spans="2:4" ht="23.1" customHeight="1">
      <c r="B90" s="102">
        <f t="shared" si="4"/>
        <v>83</v>
      </c>
      <c r="C90" s="100">
        <f>IF(ISBLANK(Case!E222),"",Case!E222)</f>
        <v>50</v>
      </c>
      <c r="D90" s="99">
        <v>7</v>
      </c>
    </row>
    <row r="91" spans="2:4" ht="23.1" customHeight="1">
      <c r="B91" s="102">
        <f t="shared" si="4"/>
        <v>84</v>
      </c>
      <c r="C91" s="100">
        <f>IF(ISBLANK(Case!E223),"",Case!E223)</f>
        <v>22</v>
      </c>
      <c r="D91" s="99">
        <v>7</v>
      </c>
    </row>
    <row r="92" spans="2:4" ht="23.1" customHeight="1">
      <c r="B92" s="102">
        <f t="shared" si="4"/>
        <v>85</v>
      </c>
      <c r="C92" s="100">
        <f>IF(ISBLANK(Case!E224),"",Case!E224)</f>
        <v>9</v>
      </c>
      <c r="D92" s="99">
        <v>7</v>
      </c>
    </row>
    <row r="93" spans="2:4" ht="23.1" customHeight="1">
      <c r="B93" s="102">
        <f t="shared" si="4"/>
        <v>86</v>
      </c>
      <c r="C93" s="100">
        <f>IF(ISBLANK(Case!E225),"",Case!E225)</f>
        <v>20807</v>
      </c>
      <c r="D93" s="99">
        <v>7</v>
      </c>
    </row>
    <row r="94" spans="2:4" ht="23.1" customHeight="1">
      <c r="B94" s="102">
        <f t="shared" si="4"/>
        <v>87</v>
      </c>
      <c r="C94" s="100">
        <f>IF(ISBLANK(Case!E226),"",Case!E226)</f>
        <v>122977</v>
      </c>
      <c r="D94" s="99">
        <v>7</v>
      </c>
    </row>
    <row r="95" spans="2:4" ht="23.1" customHeight="1">
      <c r="B95" s="102">
        <f t="shared" si="4"/>
        <v>88</v>
      </c>
      <c r="C95" s="100">
        <f>IF(ISBLANK(Case!E227),"",Case!E227)</f>
        <v>9487</v>
      </c>
      <c r="D95" s="99">
        <v>7</v>
      </c>
    </row>
    <row r="96" spans="2:4" ht="23.1" customHeight="1">
      <c r="B96" s="102">
        <f t="shared" si="4"/>
        <v>89</v>
      </c>
      <c r="C96" s="100">
        <f>IF(ISBLANK(Case!E228),"",Case!E228)</f>
        <v>26</v>
      </c>
      <c r="D96" s="99">
        <v>7</v>
      </c>
    </row>
    <row r="97" spans="2:4" ht="23.1" customHeight="1">
      <c r="B97" s="102">
        <f t="shared" si="4"/>
        <v>90</v>
      </c>
      <c r="C97" s="100">
        <f>IF(ISBLANK(Case!E229),"",Case!E229)</f>
        <v>116366</v>
      </c>
      <c r="D97" s="99">
        <v>7</v>
      </c>
    </row>
    <row r="98" spans="2:4" ht="23.1" customHeight="1">
      <c r="B98" s="102">
        <f t="shared" si="4"/>
        <v>91</v>
      </c>
      <c r="C98" s="100">
        <f>IF(ISBLANK(Case!E252),"",Case!E252)</f>
        <v>5651</v>
      </c>
      <c r="D98" s="99">
        <v>8</v>
      </c>
    </row>
    <row r="99" spans="2:4" ht="23.1" customHeight="1">
      <c r="B99" s="102">
        <f t="shared" si="4"/>
        <v>92</v>
      </c>
      <c r="C99" s="100">
        <f>IF(ISBLANK(Case!E253),"",Case!E253)</f>
        <v>0</v>
      </c>
      <c r="D99" s="99">
        <v>8</v>
      </c>
    </row>
    <row r="100" spans="2:4" ht="23.1" customHeight="1">
      <c r="B100" s="102">
        <f t="shared" si="4"/>
        <v>93</v>
      </c>
      <c r="C100" s="100">
        <f>IF(ISBLANK(Case!E254),"",Case!E254)</f>
        <v>53</v>
      </c>
      <c r="D100" s="99">
        <v>8</v>
      </c>
    </row>
    <row r="101" spans="2:4" ht="23.1" customHeight="1">
      <c r="B101" s="102">
        <f t="shared" si="4"/>
        <v>94</v>
      </c>
      <c r="C101" s="100">
        <f>IF(ISBLANK(Case!E255),"",Case!E255)</f>
        <v>0</v>
      </c>
      <c r="D101" s="99">
        <v>8</v>
      </c>
    </row>
    <row r="102" spans="2:4" ht="23.1" customHeight="1">
      <c r="B102" s="102">
        <f t="shared" si="4"/>
        <v>95</v>
      </c>
      <c r="C102" s="100">
        <f>IF(ISBLANK(Case!E256),"",Case!E256)</f>
        <v>13</v>
      </c>
      <c r="D102" s="99">
        <v>8</v>
      </c>
    </row>
    <row r="103" spans="2:4" ht="23.1" customHeight="1">
      <c r="B103" s="102">
        <f t="shared" si="4"/>
        <v>96</v>
      </c>
      <c r="C103" s="100">
        <f>IF(ISBLANK(Case!E257),"",Case!E257)</f>
        <v>0</v>
      </c>
      <c r="D103" s="99">
        <v>8</v>
      </c>
    </row>
    <row r="104" spans="2:4" ht="23.1" customHeight="1">
      <c r="B104" s="102">
        <f t="shared" si="4"/>
        <v>97</v>
      </c>
      <c r="C104" s="100">
        <f>IF(ISBLANK(Case!E258),"",Case!E258)</f>
        <v>0</v>
      </c>
      <c r="D104" s="99">
        <v>8</v>
      </c>
    </row>
    <row r="105" spans="2:4" ht="23.1" customHeight="1">
      <c r="B105" s="102">
        <f t="shared" si="4"/>
        <v>98</v>
      </c>
      <c r="C105" s="100">
        <f>IF(ISBLANK(Case!E259),"",Case!E259)</f>
        <v>344</v>
      </c>
      <c r="D105" s="99">
        <v>8</v>
      </c>
    </row>
    <row r="106" spans="2:4" ht="23.1" customHeight="1">
      <c r="B106" s="102">
        <f t="shared" si="4"/>
        <v>99</v>
      </c>
      <c r="C106" s="100">
        <f>IF(ISBLANK(Case!E260),"",Case!E260)</f>
        <v>199</v>
      </c>
      <c r="D106" s="99">
        <v>8</v>
      </c>
    </row>
    <row r="107" spans="2:4" ht="23.1" customHeight="1">
      <c r="B107" s="102">
        <f t="shared" si="4"/>
        <v>100</v>
      </c>
      <c r="C107" s="100">
        <f>IF(ISBLANK(Case!E261),"",Case!E261)</f>
        <v>0</v>
      </c>
      <c r="D107" s="99">
        <v>8</v>
      </c>
    </row>
    <row r="108" spans="2:4" ht="23.1" customHeight="1">
      <c r="B108" s="102">
        <v>101</v>
      </c>
      <c r="C108" s="100">
        <f>IF(ISBLANK(Case!E262),"",Case!E262)</f>
        <v>0</v>
      </c>
      <c r="D108" s="99">
        <v>8</v>
      </c>
    </row>
    <row r="109" spans="2:4" ht="23.1" customHeight="1">
      <c r="B109" s="102">
        <f t="shared" ref="B109:B127" si="5">B108+1</f>
        <v>102</v>
      </c>
      <c r="C109" s="100">
        <f>IF(ISBLANK(Case!E263),"",Case!E263)</f>
        <v>159</v>
      </c>
      <c r="D109" s="99">
        <v>8</v>
      </c>
    </row>
    <row r="110" spans="2:4" ht="23.1" customHeight="1">
      <c r="B110" s="102">
        <f t="shared" si="5"/>
        <v>103</v>
      </c>
      <c r="C110" s="100">
        <f>IF(ISBLANK(Case!E264),"",Case!E264)</f>
        <v>26</v>
      </c>
      <c r="D110" s="99">
        <v>8</v>
      </c>
    </row>
    <row r="111" spans="2:4" ht="23.1" customHeight="1">
      <c r="B111" s="102">
        <f t="shared" si="5"/>
        <v>104</v>
      </c>
      <c r="C111" s="100">
        <f>IF(ISBLANK(Case!E265),"",Case!E265)</f>
        <v>146</v>
      </c>
      <c r="D111" s="99">
        <v>8</v>
      </c>
    </row>
    <row r="112" spans="2:4" ht="23.1" customHeight="1">
      <c r="B112" s="102">
        <f t="shared" si="5"/>
        <v>105</v>
      </c>
      <c r="C112" s="100">
        <f>IF(ISBLANK(Case!E266),"",Case!E266)</f>
        <v>29</v>
      </c>
      <c r="D112" s="99">
        <v>8</v>
      </c>
    </row>
    <row r="113" spans="2:4" ht="23.1" customHeight="1">
      <c r="B113" s="102">
        <f t="shared" si="5"/>
        <v>106</v>
      </c>
      <c r="C113" s="100">
        <f>IF(ISBLANK(Case!E267),"",Case!E267)</f>
        <v>300</v>
      </c>
      <c r="D113" s="99">
        <v>8</v>
      </c>
    </row>
    <row r="114" spans="2:4" ht="23.1" customHeight="1">
      <c r="B114" s="102">
        <f t="shared" si="5"/>
        <v>107</v>
      </c>
      <c r="C114" s="100">
        <f>IF(ISBLANK(Case!E268),"",Case!E268)</f>
        <v>1930</v>
      </c>
      <c r="D114" s="99">
        <v>8</v>
      </c>
    </row>
    <row r="115" spans="2:4" ht="23.1" customHeight="1">
      <c r="B115" s="102">
        <f t="shared" si="5"/>
        <v>108</v>
      </c>
      <c r="C115" s="100">
        <f>IF(ISBLANK(Case!E269),"",Case!E269)</f>
        <v>63</v>
      </c>
      <c r="D115" s="99">
        <v>8</v>
      </c>
    </row>
    <row r="116" spans="2:4" ht="23.1" customHeight="1">
      <c r="B116" s="102">
        <f t="shared" si="5"/>
        <v>109</v>
      </c>
      <c r="C116" s="100">
        <f>IF(ISBLANK(Case!E270),"",Case!E270)</f>
        <v>109</v>
      </c>
      <c r="D116" s="99">
        <v>8</v>
      </c>
    </row>
    <row r="117" spans="2:4" ht="23.1" customHeight="1">
      <c r="B117" s="102">
        <f t="shared" si="5"/>
        <v>110</v>
      </c>
      <c r="C117" s="100">
        <f>IF(ISBLANK(Case!E271),"",Case!E271)</f>
        <v>1</v>
      </c>
      <c r="D117" s="99">
        <v>8</v>
      </c>
    </row>
    <row r="118" spans="2:4" ht="23.1" customHeight="1">
      <c r="B118" s="102">
        <f t="shared" si="5"/>
        <v>111</v>
      </c>
      <c r="C118" s="100">
        <f>IF(ISBLANK(Case!E300),"",Case!E300)</f>
        <v>892</v>
      </c>
      <c r="D118" s="99">
        <v>11</v>
      </c>
    </row>
    <row r="119" spans="2:4" ht="23.1" customHeight="1">
      <c r="B119" s="102">
        <f t="shared" si="5"/>
        <v>112</v>
      </c>
      <c r="C119" s="100">
        <f>IF(ISBLANK(Case!E301),"",Case!E301)</f>
        <v>858</v>
      </c>
      <c r="D119" s="99">
        <v>11</v>
      </c>
    </row>
    <row r="120" spans="2:4" ht="23.1" customHeight="1">
      <c r="B120" s="102">
        <f t="shared" si="5"/>
        <v>113</v>
      </c>
      <c r="C120" s="100">
        <f>IF(ISBLANK(Case!E302),"",Case!E302)</f>
        <v>924</v>
      </c>
      <c r="D120" s="99">
        <v>11</v>
      </c>
    </row>
    <row r="121" spans="2:4" ht="23.1" customHeight="1">
      <c r="B121" s="102">
        <f t="shared" si="5"/>
        <v>114</v>
      </c>
      <c r="C121" s="100">
        <f>IF(ISBLANK(Case!E303),"",Case!E303)</f>
        <v>0</v>
      </c>
      <c r="D121" s="99">
        <v>11</v>
      </c>
    </row>
    <row r="122" spans="2:4" ht="23.1" customHeight="1">
      <c r="B122" s="102">
        <f t="shared" si="5"/>
        <v>115</v>
      </c>
      <c r="C122" s="100">
        <f>IF(ISBLANK(Case!E304),"",Case!E304)</f>
        <v>936</v>
      </c>
      <c r="D122" s="99">
        <v>11</v>
      </c>
    </row>
    <row r="123" spans="2:4" ht="23.1" customHeight="1">
      <c r="B123" s="102">
        <f t="shared" si="5"/>
        <v>116</v>
      </c>
      <c r="C123" s="100">
        <f>IF(ISBLANK(Case!E305),"",Case!E305)</f>
        <v>847</v>
      </c>
      <c r="D123" s="99">
        <v>11</v>
      </c>
    </row>
    <row r="124" spans="2:4" ht="23.1" customHeight="1">
      <c r="B124" s="102">
        <f t="shared" si="5"/>
        <v>117</v>
      </c>
      <c r="C124" s="100">
        <f>IF(ISBLANK(Case!E306),"",Case!E306)</f>
        <v>812</v>
      </c>
      <c r="D124" s="99">
        <v>11</v>
      </c>
    </row>
    <row r="125" spans="2:4" ht="23.1" customHeight="1">
      <c r="B125" s="102">
        <f t="shared" si="5"/>
        <v>118</v>
      </c>
      <c r="C125" s="100">
        <f>IF(ISBLANK(Case!E307),"",Case!E307)</f>
        <v>867</v>
      </c>
      <c r="D125" s="99">
        <v>11</v>
      </c>
    </row>
    <row r="126" spans="2:4" ht="23.1" customHeight="1">
      <c r="B126" s="102">
        <f t="shared" si="5"/>
        <v>119</v>
      </c>
      <c r="C126" s="100">
        <f>IF(ISBLANK(Case!E308),"",Case!E308)</f>
        <v>913</v>
      </c>
      <c r="D126" s="99">
        <v>11</v>
      </c>
    </row>
    <row r="127" spans="2:4" ht="23.1" customHeight="1">
      <c r="B127" s="102">
        <f t="shared" si="5"/>
        <v>120</v>
      </c>
      <c r="C127" s="100">
        <f>IF(ISBLANK(Case!E309),"",Case!E309)</f>
        <v>820</v>
      </c>
      <c r="D127" s="99">
        <v>11</v>
      </c>
    </row>
    <row r="128" spans="2:4" ht="23.1" customHeight="1">
      <c r="B128" s="102">
        <v>121</v>
      </c>
      <c r="C128" s="100">
        <f>IF(ISBLANK(Case!E310),"",Case!E310)</f>
        <v>836</v>
      </c>
      <c r="D128" s="99">
        <v>11</v>
      </c>
    </row>
    <row r="129" spans="2:4" ht="23.1" customHeight="1">
      <c r="B129" s="102">
        <f t="shared" ref="B129:B137" si="6">B128+1</f>
        <v>122</v>
      </c>
      <c r="C129" s="100">
        <f>IF(ISBLANK(Case!E311),"",Case!E311)</f>
        <v>900</v>
      </c>
      <c r="D129" s="99">
        <v>11</v>
      </c>
    </row>
    <row r="130" spans="2:4" ht="23.1" customHeight="1">
      <c r="B130" s="102">
        <f t="shared" si="6"/>
        <v>123</v>
      </c>
      <c r="C130" s="100">
        <f>IF(ISBLANK(Case!E312),"",Case!E312)</f>
        <v>830</v>
      </c>
      <c r="D130" s="99">
        <v>11</v>
      </c>
    </row>
    <row r="131" spans="2:4" ht="23.1" customHeight="1">
      <c r="B131" s="102">
        <f t="shared" si="6"/>
        <v>124</v>
      </c>
      <c r="C131" s="100">
        <f>IF(ISBLANK(Case!E313),"",Case!E313)</f>
        <v>0</v>
      </c>
      <c r="D131" s="99">
        <v>11</v>
      </c>
    </row>
    <row r="132" spans="2:4" ht="23.1" customHeight="1">
      <c r="B132" s="102">
        <f t="shared" si="6"/>
        <v>125</v>
      </c>
      <c r="C132" s="100">
        <f>IF(ISBLANK(Case!E314),"",Case!E314)</f>
        <v>955</v>
      </c>
      <c r="D132" s="99">
        <v>11</v>
      </c>
    </row>
    <row r="133" spans="2:4" ht="23.1" customHeight="1">
      <c r="B133" s="102">
        <f t="shared" si="6"/>
        <v>126</v>
      </c>
      <c r="C133" s="100">
        <f>IF(ISBLANK(Case!E315),"",Case!E315)</f>
        <v>852</v>
      </c>
      <c r="D133" s="99">
        <v>11</v>
      </c>
    </row>
    <row r="134" spans="2:4" ht="23.1" customHeight="1">
      <c r="B134" s="102">
        <f t="shared" si="6"/>
        <v>127</v>
      </c>
      <c r="C134" s="100">
        <f>IF(ISBLANK(Case!E316),"",Case!E316)</f>
        <v>929</v>
      </c>
      <c r="D134" s="99">
        <v>11</v>
      </c>
    </row>
    <row r="135" spans="2:4" ht="23.1" customHeight="1">
      <c r="B135" s="102">
        <f t="shared" si="6"/>
        <v>128</v>
      </c>
      <c r="C135" s="100">
        <f>IF(ISBLANK(Case!E317),"",Case!E317)</f>
        <v>976</v>
      </c>
      <c r="D135" s="99">
        <v>11</v>
      </c>
    </row>
    <row r="136" spans="2:4" ht="23.1" customHeight="1">
      <c r="B136" s="102">
        <f t="shared" si="6"/>
        <v>129</v>
      </c>
      <c r="C136" s="100">
        <f>IF(ISBLANK(Case!E318),"",Case!E318)</f>
        <v>907</v>
      </c>
      <c r="D136" s="99">
        <v>11</v>
      </c>
    </row>
    <row r="137" spans="2:4" ht="23.1" customHeight="1">
      <c r="B137" s="102">
        <f t="shared" si="6"/>
        <v>130</v>
      </c>
      <c r="C137" s="100">
        <f>IF(ISBLANK(Case!E319),"",Case!E319)</f>
        <v>925</v>
      </c>
      <c r="D137" s="99">
        <v>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Arkusze</vt:lpstr>
      </vt:variant>
      <vt:variant>
        <vt:i4>4</vt:i4>
      </vt:variant>
      <vt:variant>
        <vt:lpstr>Nazwane zakresy</vt:lpstr>
      </vt:variant>
      <vt:variant>
        <vt:i4>2</vt:i4>
      </vt:variant>
    </vt:vector>
  </HeadingPairs>
  <TitlesOfParts>
    <vt:vector size="6" baseType="lpstr">
      <vt:lpstr>Case</vt:lpstr>
      <vt:lpstr>Cities</vt:lpstr>
      <vt:lpstr>Map of ExcelState</vt:lpstr>
      <vt:lpstr>Graded Answers</vt:lpstr>
      <vt:lpstr>mapa</vt:lpstr>
      <vt:lpstr>mapa2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FMWC</dc:creator>
  <cp:lastModifiedBy>Maciej Kopczyński</cp:lastModifiedBy>
  <cp:lastPrinted>2024-02-16T21:59:00Z</cp:lastPrinted>
  <dcterms:created xsi:type="dcterms:W3CDTF">2023-11-04T19:55:28Z</dcterms:created>
  <dcterms:modified xsi:type="dcterms:W3CDTF">2024-10-19T22:57:24Z</dcterms:modified>
</cp:coreProperties>
</file>