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10"/>
  <workbookPr codeName="Ten_skoroszyt" defaultThemeVersion="166925"/>
  <mc:AlternateContent xmlns:mc="http://schemas.openxmlformats.org/markup-compatibility/2006">
    <mc:Choice Requires="x15">
      <x15ac:absPath xmlns:x15ac="http://schemas.microsoft.com/office/spreadsheetml/2010/11/ac" url="https://d.docs.live.net/29f448ec057303af/Pulpit/MECC/2024 Autumn Season/Excel On Rocky Top 2024/"/>
    </mc:Choice>
  </mc:AlternateContent>
  <xr:revisionPtr revIDLastSave="240" documentId="13_ncr:1_{D7038413-9FF3-4730-8B27-A659AEEB476B}" xr6:coauthVersionLast="47" xr6:coauthVersionMax="47" xr10:uidLastSave="{F1E329E3-8F0E-4B98-B524-EA807D4F2929}"/>
  <bookViews>
    <workbookView xWindow="-120" yWindow="-120" windowWidth="51840" windowHeight="21120" tabRatio="765" xr2:uid="{53B39A91-DF20-4643-B102-128F43380A23}"/>
  </bookViews>
  <sheets>
    <sheet name="Overall Instructions" sheetId="12" r:id="rId1"/>
    <sheet name="Housing Costs" sheetId="48" r:id="rId2"/>
    <sheet name="Car Loan" sheetId="54" r:id="rId3"/>
    <sheet name="Monthly Spending" sheetId="55" r:id="rId4"/>
    <sheet name="Budget" sheetId="56" r:id="rId5"/>
  </sheets>
  <definedNames>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2</definedName>
    <definedName name="_AtRisk_SimSetting_MultipleCPUManualCount" hidden="1">2</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001" hidden="1">"Scen 1(Base=123.42, S0=126.12, V=31.97%)"</definedName>
    <definedName name="_AtRisk_SimSetting_SimName002" hidden="1">"Scen 2(Base=123.42, S0=130, V=31.97%)"</definedName>
    <definedName name="_AtRisk_SimSetting_SimName003" hidden="1">"Scen 3(Base=123.42, S0=132, V=31.97%)"</definedName>
    <definedName name="_AtRisk_SimSetting_SimName004" hidden="1">"Scen 4(Base=1, S0=1, V=31.97%)"</definedName>
    <definedName name="_AtRisk_SimSetting_SimNameCount" hidden="1">4</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44091.7196296296</definedName>
    <definedName name="IQ_QTD" hidden="1">750000</definedName>
    <definedName name="IQ_TODAY" hidden="1">0</definedName>
    <definedName name="IQ_YTDMONTH" hidden="1">130000</definedName>
    <definedName name="IQB_BOOKMARK_COUNT" hidden="1">0</definedName>
    <definedName name="Pal_Workbook_GUID" hidden="1">"KHB4MCAJCJC3RUEFU5N2FB3U"</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solver_adj" localSheetId="4" hidden="1">Budget!#REF!</definedName>
    <definedName name="solver_adj" localSheetId="2" hidden="1">'Car Loan'!#REF!</definedName>
    <definedName name="solver_adj" localSheetId="1" hidden="1">'Housing Costs'!#REF!</definedName>
    <definedName name="solver_adj" localSheetId="3" hidden="1">'Monthly Spending'!#REF!</definedName>
    <definedName name="solver_cvg" localSheetId="4" hidden="1">0.0001</definedName>
    <definedName name="solver_cvg" localSheetId="2" hidden="1">0.0001</definedName>
    <definedName name="solver_cvg" localSheetId="1" hidden="1">0.0001</definedName>
    <definedName name="solver_cvg" localSheetId="3" hidden="1">0.0001</definedName>
    <definedName name="solver_drv" localSheetId="4" hidden="1">1</definedName>
    <definedName name="solver_drv" localSheetId="2" hidden="1">1</definedName>
    <definedName name="solver_drv" localSheetId="1" hidden="1">1</definedName>
    <definedName name="solver_drv" localSheetId="3" hidden="1">1</definedName>
    <definedName name="solver_eng" localSheetId="4" hidden="1">1</definedName>
    <definedName name="solver_eng" localSheetId="2" hidden="1">1</definedName>
    <definedName name="solver_eng" localSheetId="1" hidden="1">1</definedName>
    <definedName name="solver_eng" localSheetId="3" hidden="1">1</definedName>
    <definedName name="solver_est" localSheetId="4" hidden="1">1</definedName>
    <definedName name="solver_est" localSheetId="2" hidden="1">1</definedName>
    <definedName name="solver_est" localSheetId="1" hidden="1">1</definedName>
    <definedName name="solver_est" localSheetId="3" hidden="1">1</definedName>
    <definedName name="solver_itr" localSheetId="4" hidden="1">2147483647</definedName>
    <definedName name="solver_itr" localSheetId="2" hidden="1">2147483647</definedName>
    <definedName name="solver_itr" localSheetId="1" hidden="1">2147483647</definedName>
    <definedName name="solver_itr" localSheetId="3" hidden="1">2147483647</definedName>
    <definedName name="solver_mip" localSheetId="4" hidden="1">2147483647</definedName>
    <definedName name="solver_mip" localSheetId="2" hidden="1">2147483647</definedName>
    <definedName name="solver_mip" localSheetId="1" hidden="1">2147483647</definedName>
    <definedName name="solver_mip" localSheetId="3" hidden="1">2147483647</definedName>
    <definedName name="solver_mni" localSheetId="4" hidden="1">30</definedName>
    <definedName name="solver_mni" localSheetId="2" hidden="1">30</definedName>
    <definedName name="solver_mni" localSheetId="1" hidden="1">30</definedName>
    <definedName name="solver_mni" localSheetId="3" hidden="1">30</definedName>
    <definedName name="solver_mrt" localSheetId="4" hidden="1">0.075</definedName>
    <definedName name="solver_mrt" localSheetId="2" hidden="1">0.075</definedName>
    <definedName name="solver_mrt" localSheetId="1" hidden="1">0.075</definedName>
    <definedName name="solver_mrt" localSheetId="3" hidden="1">0.075</definedName>
    <definedName name="solver_msl" localSheetId="4" hidden="1">2</definedName>
    <definedName name="solver_msl" localSheetId="2" hidden="1">2</definedName>
    <definedName name="solver_msl" localSheetId="1" hidden="1">2</definedName>
    <definedName name="solver_msl" localSheetId="3" hidden="1">2</definedName>
    <definedName name="solver_neg" localSheetId="4" hidden="1">1</definedName>
    <definedName name="solver_neg" localSheetId="2" hidden="1">1</definedName>
    <definedName name="solver_neg" localSheetId="1" hidden="1">1</definedName>
    <definedName name="solver_neg" localSheetId="3" hidden="1">1</definedName>
    <definedName name="solver_nod" localSheetId="4" hidden="1">2147483647</definedName>
    <definedName name="solver_nod" localSheetId="2" hidden="1">2147483647</definedName>
    <definedName name="solver_nod" localSheetId="1" hidden="1">2147483647</definedName>
    <definedName name="solver_nod" localSheetId="3" hidden="1">2147483647</definedName>
    <definedName name="solver_num" localSheetId="4" hidden="1">0</definedName>
    <definedName name="solver_num" localSheetId="2" hidden="1">0</definedName>
    <definedName name="solver_num" localSheetId="1" hidden="1">0</definedName>
    <definedName name="solver_num" localSheetId="3" hidden="1">0</definedName>
    <definedName name="solver_nwt" localSheetId="4" hidden="1">1</definedName>
    <definedName name="solver_nwt" localSheetId="2" hidden="1">1</definedName>
    <definedName name="solver_nwt" localSheetId="1" hidden="1">1</definedName>
    <definedName name="solver_nwt" localSheetId="3" hidden="1">1</definedName>
    <definedName name="solver_opt" localSheetId="4" hidden="1">Budget!#REF!</definedName>
    <definedName name="solver_opt" localSheetId="2" hidden="1">'Car Loan'!#REF!</definedName>
    <definedName name="solver_opt" localSheetId="1" hidden="1">'Housing Costs'!#REF!</definedName>
    <definedName name="solver_opt" localSheetId="3" hidden="1">'Monthly Spending'!#REF!</definedName>
    <definedName name="solver_pre" localSheetId="4" hidden="1">0.000001</definedName>
    <definedName name="solver_pre" localSheetId="2" hidden="1">0.000001</definedName>
    <definedName name="solver_pre" localSheetId="1" hidden="1">0.000001</definedName>
    <definedName name="solver_pre" localSheetId="3" hidden="1">0.000001</definedName>
    <definedName name="solver_rbv" localSheetId="4" hidden="1">1</definedName>
    <definedName name="solver_rbv" localSheetId="2" hidden="1">1</definedName>
    <definedName name="solver_rbv" localSheetId="1" hidden="1">1</definedName>
    <definedName name="solver_rbv" localSheetId="3" hidden="1">1</definedName>
    <definedName name="solver_rlx" localSheetId="4" hidden="1">2</definedName>
    <definedName name="solver_rlx" localSheetId="2" hidden="1">2</definedName>
    <definedName name="solver_rlx" localSheetId="1" hidden="1">2</definedName>
    <definedName name="solver_rlx" localSheetId="3" hidden="1">2</definedName>
    <definedName name="solver_rsd" localSheetId="4" hidden="1">0</definedName>
    <definedName name="solver_rsd" localSheetId="2" hidden="1">0</definedName>
    <definedName name="solver_rsd" localSheetId="1" hidden="1">0</definedName>
    <definedName name="solver_rsd" localSheetId="3" hidden="1">0</definedName>
    <definedName name="solver_scl" localSheetId="4" hidden="1">1</definedName>
    <definedName name="solver_scl" localSheetId="2" hidden="1">1</definedName>
    <definedName name="solver_scl" localSheetId="1" hidden="1">1</definedName>
    <definedName name="solver_scl" localSheetId="3" hidden="1">1</definedName>
    <definedName name="solver_sho" localSheetId="4" hidden="1">2</definedName>
    <definedName name="solver_sho" localSheetId="2" hidden="1">2</definedName>
    <definedName name="solver_sho" localSheetId="1" hidden="1">2</definedName>
    <definedName name="solver_sho" localSheetId="3" hidden="1">2</definedName>
    <definedName name="solver_ssz" localSheetId="4" hidden="1">100</definedName>
    <definedName name="solver_ssz" localSheetId="2" hidden="1">100</definedName>
    <definedName name="solver_ssz" localSheetId="1" hidden="1">100</definedName>
    <definedName name="solver_ssz" localSheetId="3" hidden="1">100</definedName>
    <definedName name="solver_tim" localSheetId="4" hidden="1">2147483647</definedName>
    <definedName name="solver_tim" localSheetId="2" hidden="1">2147483647</definedName>
    <definedName name="solver_tim" localSheetId="1" hidden="1">2147483647</definedName>
    <definedName name="solver_tim" localSheetId="3" hidden="1">2147483647</definedName>
    <definedName name="solver_tol" localSheetId="4" hidden="1">0.01</definedName>
    <definedName name="solver_tol" localSheetId="2" hidden="1">0.01</definedName>
    <definedName name="solver_tol" localSheetId="1" hidden="1">0.01</definedName>
    <definedName name="solver_tol" localSheetId="3" hidden="1">0.01</definedName>
    <definedName name="solver_typ" localSheetId="4" hidden="1">1</definedName>
    <definedName name="solver_typ" localSheetId="2" hidden="1">1</definedName>
    <definedName name="solver_typ" localSheetId="1" hidden="1">1</definedName>
    <definedName name="solver_typ" localSheetId="3" hidden="1">1</definedName>
    <definedName name="solver_val" localSheetId="4" hidden="1">0</definedName>
    <definedName name="solver_val" localSheetId="2" hidden="1">0</definedName>
    <definedName name="solver_val" localSheetId="1" hidden="1">0</definedName>
    <definedName name="solver_val" localSheetId="3" hidden="1">0</definedName>
    <definedName name="solver_ver" localSheetId="4" hidden="1">3</definedName>
    <definedName name="solver_ver" localSheetId="2" hidden="1">3</definedName>
    <definedName name="solver_ver" localSheetId="1" hidden="1">3</definedName>
    <definedName name="solver_ver" localSheetId="3" hidden="1">3</definedName>
  </definedNames>
  <calcPr calcId="191029" calcMode="autoNoTable" iterate="1" iterateDelta="9.9999999999999995E-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8" i="56" l="1"/>
  <c r="F38" i="56"/>
  <c r="E38" i="56" a="1"/>
  <c r="E38" i="56" s="1"/>
  <c r="D39" i="56"/>
  <c r="D40" i="56"/>
  <c r="D41" i="56"/>
  <c r="D42" i="56"/>
  <c r="D43" i="56"/>
  <c r="D44" i="56"/>
  <c r="D45" i="56"/>
  <c r="D46" i="56"/>
  <c r="D47" i="56"/>
  <c r="D48" i="56"/>
  <c r="D49" i="56"/>
  <c r="D50" i="56"/>
  <c r="D51" i="56"/>
  <c r="D52" i="56"/>
  <c r="D53" i="56"/>
  <c r="D54" i="56"/>
  <c r="D55" i="56"/>
  <c r="D56" i="56"/>
  <c r="D57" i="56"/>
  <c r="D58" i="56"/>
  <c r="D59" i="56"/>
  <c r="D60" i="56"/>
  <c r="D61" i="56"/>
  <c r="D62" i="56"/>
  <c r="D63" i="56"/>
  <c r="D64" i="56"/>
  <c r="D65" i="56"/>
  <c r="D66" i="56"/>
  <c r="D67" i="56"/>
  <c r="D68" i="56"/>
  <c r="D69" i="56"/>
  <c r="D70" i="56"/>
  <c r="D71" i="56"/>
  <c r="D72" i="56"/>
  <c r="D73" i="56"/>
  <c r="D74" i="56"/>
  <c r="D75" i="56"/>
  <c r="D76" i="56"/>
  <c r="D77" i="56"/>
  <c r="D78" i="56"/>
  <c r="D79" i="56"/>
  <c r="D80" i="56"/>
  <c r="D81" i="56"/>
  <c r="D82" i="56"/>
  <c r="D83" i="56"/>
  <c r="D84" i="56"/>
  <c r="D85" i="56"/>
  <c r="D86" i="56"/>
  <c r="D87" i="56"/>
  <c r="D88" i="56"/>
  <c r="D89" i="56"/>
  <c r="D90" i="56"/>
  <c r="D91" i="56"/>
  <c r="D92" i="56"/>
  <c r="D93" i="56"/>
  <c r="D94" i="56"/>
  <c r="D95" i="56"/>
  <c r="D96" i="56"/>
  <c r="D97" i="56"/>
  <c r="D38" i="56"/>
  <c r="C39" i="56"/>
  <c r="C40" i="56"/>
  <c r="C41" i="56"/>
  <c r="C42" i="56"/>
  <c r="C43" i="56"/>
  <c r="C44" i="56"/>
  <c r="C45" i="56"/>
  <c r="C46" i="56"/>
  <c r="C47" i="56"/>
  <c r="C48" i="56"/>
  <c r="C49" i="56"/>
  <c r="C50" i="56"/>
  <c r="C51" i="56"/>
  <c r="C52" i="56"/>
  <c r="C53" i="56"/>
  <c r="C54" i="56"/>
  <c r="C55" i="56"/>
  <c r="C56" i="56"/>
  <c r="C57" i="56"/>
  <c r="C58" i="56"/>
  <c r="C59" i="56"/>
  <c r="C60" i="56"/>
  <c r="C61" i="56"/>
  <c r="C62" i="56"/>
  <c r="C63" i="56"/>
  <c r="C64" i="56"/>
  <c r="C65" i="56"/>
  <c r="C66" i="56"/>
  <c r="C67" i="56"/>
  <c r="C68" i="56"/>
  <c r="C69" i="56"/>
  <c r="C70" i="56"/>
  <c r="C71" i="56"/>
  <c r="C72" i="56"/>
  <c r="C73" i="56"/>
  <c r="C74" i="56"/>
  <c r="C75" i="56"/>
  <c r="C76" i="56"/>
  <c r="C77" i="56"/>
  <c r="C78" i="56"/>
  <c r="C79" i="56"/>
  <c r="C80" i="56"/>
  <c r="C81" i="56"/>
  <c r="C82" i="56"/>
  <c r="C83" i="56"/>
  <c r="C84" i="56"/>
  <c r="C85" i="56"/>
  <c r="C86" i="56"/>
  <c r="C87" i="56"/>
  <c r="C88" i="56"/>
  <c r="C89" i="56"/>
  <c r="C90" i="56"/>
  <c r="C91" i="56"/>
  <c r="C92" i="56"/>
  <c r="C93" i="56"/>
  <c r="C94" i="56"/>
  <c r="C95" i="56"/>
  <c r="C96" i="56"/>
  <c r="C97" i="56"/>
  <c r="C38" i="56"/>
  <c r="I28" i="56"/>
  <c r="I25" i="56"/>
  <c r="P38" i="56"/>
  <c r="N38" i="56"/>
  <c r="H39" i="56"/>
  <c r="H40" i="56"/>
  <c r="H41" i="56"/>
  <c r="H42" i="56"/>
  <c r="H43" i="56"/>
  <c r="H44" i="56"/>
  <c r="H45" i="56"/>
  <c r="H46" i="56"/>
  <c r="H47" i="56"/>
  <c r="H48" i="56"/>
  <c r="H49" i="56"/>
  <c r="H50" i="56"/>
  <c r="H51" i="56"/>
  <c r="H52" i="56"/>
  <c r="H53" i="56"/>
  <c r="H54" i="56"/>
  <c r="H55" i="56"/>
  <c r="H56" i="56"/>
  <c r="H57" i="56"/>
  <c r="H58" i="56"/>
  <c r="H59" i="56"/>
  <c r="H60" i="56"/>
  <c r="H61" i="56"/>
  <c r="H62" i="56"/>
  <c r="H63" i="56"/>
  <c r="H64" i="56"/>
  <c r="H65" i="56"/>
  <c r="H66" i="56"/>
  <c r="H67" i="56"/>
  <c r="H68" i="56"/>
  <c r="H69" i="56"/>
  <c r="H70" i="56"/>
  <c r="H71" i="56"/>
  <c r="H72" i="56"/>
  <c r="H73" i="56"/>
  <c r="H74" i="56"/>
  <c r="H75" i="56"/>
  <c r="H76" i="56"/>
  <c r="H77" i="56"/>
  <c r="H78" i="56"/>
  <c r="H79" i="56"/>
  <c r="H80" i="56"/>
  <c r="H81" i="56"/>
  <c r="H82" i="56"/>
  <c r="H83" i="56"/>
  <c r="H84" i="56"/>
  <c r="H85" i="56"/>
  <c r="H86" i="56"/>
  <c r="H87" i="56"/>
  <c r="H88" i="56"/>
  <c r="H89" i="56"/>
  <c r="H90" i="56"/>
  <c r="H91" i="56"/>
  <c r="H92" i="56"/>
  <c r="H93" i="56"/>
  <c r="H94" i="56"/>
  <c r="H95" i="56"/>
  <c r="H96" i="56"/>
  <c r="H97" i="56"/>
  <c r="H38" i="56"/>
  <c r="I35" i="55"/>
  <c r="I34" i="55"/>
  <c r="I33" i="55"/>
  <c r="I32" i="55"/>
  <c r="I31" i="55"/>
  <c r="I30" i="55"/>
  <c r="I29" i="55"/>
  <c r="H39" i="55" a="1"/>
  <c r="H39" i="55" s="1"/>
  <c r="G39" i="55" a="1"/>
  <c r="G39" i="55" s="1"/>
  <c r="F39" i="55" a="1"/>
  <c r="E40" i="55"/>
  <c r="E41" i="55"/>
  <c r="E42" i="55"/>
  <c r="E43" i="55"/>
  <c r="E44" i="55"/>
  <c r="E45" i="55"/>
  <c r="E46" i="55"/>
  <c r="E47" i="55"/>
  <c r="E48" i="55"/>
  <c r="E49" i="55"/>
  <c r="E50" i="55"/>
  <c r="E51" i="55"/>
  <c r="E52" i="55"/>
  <c r="E53" i="55"/>
  <c r="E54" i="55"/>
  <c r="E55" i="55"/>
  <c r="E56" i="55"/>
  <c r="E57" i="55"/>
  <c r="E58" i="55"/>
  <c r="E59" i="55"/>
  <c r="E60" i="55"/>
  <c r="E61" i="55"/>
  <c r="E62" i="55"/>
  <c r="E63" i="55"/>
  <c r="E64" i="55"/>
  <c r="E65" i="55"/>
  <c r="E66" i="55"/>
  <c r="E67" i="55"/>
  <c r="E68" i="55"/>
  <c r="E69" i="55"/>
  <c r="E70" i="55"/>
  <c r="E71" i="55"/>
  <c r="E72" i="55"/>
  <c r="E73" i="55"/>
  <c r="E74" i="55"/>
  <c r="E75" i="55"/>
  <c r="E76" i="55"/>
  <c r="E77" i="55"/>
  <c r="E78" i="55"/>
  <c r="E79" i="55"/>
  <c r="E80" i="55"/>
  <c r="E81" i="55"/>
  <c r="E82" i="55"/>
  <c r="E83" i="55"/>
  <c r="E84" i="55"/>
  <c r="E85" i="55"/>
  <c r="E86" i="55"/>
  <c r="E87" i="55"/>
  <c r="E88" i="55"/>
  <c r="E89" i="55"/>
  <c r="E90" i="55"/>
  <c r="E91" i="55"/>
  <c r="E92" i="55"/>
  <c r="E93" i="55"/>
  <c r="E94" i="55"/>
  <c r="E95" i="55"/>
  <c r="E96" i="55"/>
  <c r="E97" i="55"/>
  <c r="E98" i="55"/>
  <c r="E39" i="55"/>
  <c r="I23" i="54"/>
  <c r="I22" i="54"/>
  <c r="I21" i="54"/>
  <c r="I20" i="54"/>
  <c r="I19" i="54"/>
  <c r="C29" i="54"/>
  <c r="D29" i="54"/>
  <c r="E29" i="54"/>
  <c r="F29" i="54"/>
  <c r="C30" i="54"/>
  <c r="D30" i="54"/>
  <c r="E30" i="54"/>
  <c r="F30" i="54"/>
  <c r="C31" i="54"/>
  <c r="D31" i="54"/>
  <c r="E31" i="54"/>
  <c r="F31" i="54"/>
  <c r="C32" i="54"/>
  <c r="D32" i="54"/>
  <c r="E32" i="54"/>
  <c r="F32" i="54"/>
  <c r="C33" i="54"/>
  <c r="D33" i="54"/>
  <c r="E33" i="54"/>
  <c r="F33" i="54"/>
  <c r="C34" i="54"/>
  <c r="D34" i="54"/>
  <c r="E34" i="54"/>
  <c r="F34" i="54"/>
  <c r="C35" i="54"/>
  <c r="D35" i="54"/>
  <c r="E35" i="54"/>
  <c r="F35" i="54"/>
  <c r="C36" i="54"/>
  <c r="D36" i="54"/>
  <c r="E36" i="54"/>
  <c r="F36" i="54"/>
  <c r="C37" i="54"/>
  <c r="D37" i="54"/>
  <c r="E37" i="54"/>
  <c r="F37" i="54"/>
  <c r="C38" i="54"/>
  <c r="D38" i="54"/>
  <c r="E38" i="54"/>
  <c r="F38" i="54"/>
  <c r="C39" i="54"/>
  <c r="D39" i="54"/>
  <c r="E39" i="54"/>
  <c r="F39" i="54"/>
  <c r="C40" i="54"/>
  <c r="D40" i="54"/>
  <c r="E40" i="54"/>
  <c r="F40" i="54"/>
  <c r="C41" i="54"/>
  <c r="D41" i="54"/>
  <c r="E41" i="54"/>
  <c r="F41" i="54"/>
  <c r="C42" i="54"/>
  <c r="D42" i="54"/>
  <c r="E42" i="54"/>
  <c r="F42" i="54"/>
  <c r="C43" i="54" s="1"/>
  <c r="F43" i="54" s="1"/>
  <c r="C44" i="54" s="1"/>
  <c r="F44" i="54" s="1"/>
  <c r="C45" i="54" s="1"/>
  <c r="F45" i="54" s="1"/>
  <c r="C46" i="54" s="1"/>
  <c r="F46" i="54" s="1"/>
  <c r="C47" i="54" s="1"/>
  <c r="F47" i="54" s="1"/>
  <c r="C48" i="54" s="1"/>
  <c r="F48" i="54" s="1"/>
  <c r="C49" i="54" s="1"/>
  <c r="F49" i="54" s="1"/>
  <c r="C50" i="54" s="1"/>
  <c r="F50" i="54" s="1"/>
  <c r="C51" i="54" s="1"/>
  <c r="F51" i="54" s="1"/>
  <c r="C52" i="54" s="1"/>
  <c r="F52" i="54" s="1"/>
  <c r="C53" i="54" s="1"/>
  <c r="F53" i="54" s="1"/>
  <c r="C54" i="54" s="1"/>
  <c r="F54" i="54" s="1"/>
  <c r="C55" i="54" s="1"/>
  <c r="F55" i="54" s="1"/>
  <c r="C56" i="54" s="1"/>
  <c r="F56" i="54" s="1"/>
  <c r="C57" i="54" s="1"/>
  <c r="F57" i="54" s="1"/>
  <c r="C58" i="54" s="1"/>
  <c r="F58" i="54" s="1"/>
  <c r="C59" i="54" s="1"/>
  <c r="F59" i="54" s="1"/>
  <c r="C60" i="54" s="1"/>
  <c r="F60" i="54" s="1"/>
  <c r="C61" i="54" s="1"/>
  <c r="F61" i="54" s="1"/>
  <c r="C62" i="54" s="1"/>
  <c r="F62" i="54" s="1"/>
  <c r="C63" i="54" s="1"/>
  <c r="F63" i="54" s="1"/>
  <c r="C64" i="54" s="1"/>
  <c r="F64" i="54" s="1"/>
  <c r="C65" i="54" s="1"/>
  <c r="F65" i="54" s="1"/>
  <c r="C66" i="54" s="1"/>
  <c r="F66" i="54" s="1"/>
  <c r="C67" i="54" s="1"/>
  <c r="F67" i="54" s="1"/>
  <c r="C68" i="54" s="1"/>
  <c r="F68" i="54" s="1"/>
  <c r="C69" i="54" s="1"/>
  <c r="F69" i="54" s="1"/>
  <c r="C70" i="54" s="1"/>
  <c r="F70" i="54" s="1"/>
  <c r="C71" i="54" s="1"/>
  <c r="F71" i="54" s="1"/>
  <c r="C72" i="54" s="1"/>
  <c r="F72" i="54" s="1"/>
  <c r="C73" i="54" s="1"/>
  <c r="F73" i="54" s="1"/>
  <c r="C74" i="54" s="1"/>
  <c r="F74" i="54" s="1"/>
  <c r="C75" i="54" s="1"/>
  <c r="F75" i="54" s="1"/>
  <c r="C76" i="54" s="1"/>
  <c r="F76" i="54" s="1"/>
  <c r="C77" i="54" s="1"/>
  <c r="F77" i="54" s="1"/>
  <c r="C78" i="54" s="1"/>
  <c r="F78" i="54" s="1"/>
  <c r="C79" i="54" s="1"/>
  <c r="F79" i="54" s="1"/>
  <c r="C80" i="54" s="1"/>
  <c r="F80" i="54" s="1"/>
  <c r="C81" i="54" s="1"/>
  <c r="F81" i="54" s="1"/>
  <c r="C82" i="54" s="1"/>
  <c r="F82" i="54" s="1"/>
  <c r="C83" i="54" s="1"/>
  <c r="F83" i="54" s="1"/>
  <c r="C84" i="54" s="1"/>
  <c r="F84" i="54" s="1"/>
  <c r="C85" i="54" s="1"/>
  <c r="F85" i="54" s="1"/>
  <c r="C86" i="54" s="1"/>
  <c r="F86" i="54" s="1"/>
  <c r="C87" i="54" s="1"/>
  <c r="F87" i="54" s="1"/>
  <c r="D43" i="54"/>
  <c r="E43" i="54"/>
  <c r="D44" i="54"/>
  <c r="E44" i="54"/>
  <c r="D45" i="54"/>
  <c r="E45" i="54"/>
  <c r="D46" i="54"/>
  <c r="E46" i="54"/>
  <c r="D47" i="54"/>
  <c r="E47" i="54"/>
  <c r="D48" i="54"/>
  <c r="E48" i="54"/>
  <c r="D49" i="54"/>
  <c r="E49" i="54"/>
  <c r="D50" i="54"/>
  <c r="E50" i="54"/>
  <c r="D51" i="54"/>
  <c r="E51" i="54"/>
  <c r="D52" i="54"/>
  <c r="E52" i="54"/>
  <c r="D53" i="54"/>
  <c r="E53" i="54"/>
  <c r="D54" i="54"/>
  <c r="E54" i="54"/>
  <c r="D55" i="54"/>
  <c r="E55" i="54"/>
  <c r="D56" i="54"/>
  <c r="E56" i="54"/>
  <c r="D57" i="54"/>
  <c r="E57" i="54"/>
  <c r="D58" i="54"/>
  <c r="E58" i="54"/>
  <c r="D59" i="54"/>
  <c r="E59" i="54"/>
  <c r="D60" i="54"/>
  <c r="E60" i="54"/>
  <c r="D61" i="54"/>
  <c r="E61" i="54"/>
  <c r="D62" i="54"/>
  <c r="E62" i="54"/>
  <c r="D63" i="54"/>
  <c r="E63" i="54"/>
  <c r="D64" i="54"/>
  <c r="E64" i="54"/>
  <c r="D65" i="54"/>
  <c r="E65" i="54"/>
  <c r="D66" i="54"/>
  <c r="E66" i="54"/>
  <c r="D67" i="54"/>
  <c r="E67" i="54"/>
  <c r="D68" i="54"/>
  <c r="E68" i="54"/>
  <c r="D69" i="54"/>
  <c r="E69" i="54"/>
  <c r="D70" i="54"/>
  <c r="E70" i="54"/>
  <c r="D71" i="54"/>
  <c r="E71" i="54"/>
  <c r="D72" i="54"/>
  <c r="E72" i="54"/>
  <c r="D73" i="54"/>
  <c r="E73" i="54"/>
  <c r="D74" i="54"/>
  <c r="E74" i="54"/>
  <c r="D75" i="54"/>
  <c r="E75" i="54"/>
  <c r="D76" i="54"/>
  <c r="E76" i="54"/>
  <c r="D77" i="54"/>
  <c r="E77" i="54"/>
  <c r="D78" i="54"/>
  <c r="E78" i="54"/>
  <c r="D79" i="54"/>
  <c r="E79" i="54"/>
  <c r="D80" i="54"/>
  <c r="E80" i="54"/>
  <c r="D81" i="54"/>
  <c r="E81" i="54"/>
  <c r="D82" i="54"/>
  <c r="E82" i="54"/>
  <c r="D83" i="54"/>
  <c r="E83" i="54"/>
  <c r="D84" i="54"/>
  <c r="E84" i="54"/>
  <c r="D85" i="54"/>
  <c r="E85" i="54"/>
  <c r="D86" i="54"/>
  <c r="E86" i="54"/>
  <c r="D87" i="54"/>
  <c r="E87" i="54"/>
  <c r="D28" i="54"/>
  <c r="E28" i="54"/>
  <c r="C28" i="54"/>
  <c r="C25" i="54"/>
  <c r="F27" i="54"/>
  <c r="D26" i="48"/>
  <c r="D27" i="48"/>
  <c r="D28" i="48" s="1"/>
  <c r="D29" i="48" s="1"/>
  <c r="D30" i="48" s="1"/>
  <c r="D31" i="48" s="1"/>
  <c r="D32" i="48" s="1"/>
  <c r="D33" i="48" s="1"/>
  <c r="D34" i="48" s="1"/>
  <c r="D35" i="48" s="1"/>
  <c r="D36" i="48" s="1"/>
  <c r="D37" i="48" s="1"/>
  <c r="D38" i="48" s="1"/>
  <c r="D39" i="48" s="1"/>
  <c r="D40" i="48" s="1"/>
  <c r="D41" i="48" s="1"/>
  <c r="D42" i="48" s="1"/>
  <c r="D43" i="48" s="1"/>
  <c r="D44" i="48" s="1"/>
  <c r="D45" i="48" s="1"/>
  <c r="D46" i="48" s="1"/>
  <c r="D47" i="48" s="1"/>
  <c r="D48" i="48" s="1"/>
  <c r="D49" i="48" s="1"/>
  <c r="D50" i="48" s="1"/>
  <c r="D51" i="48" s="1"/>
  <c r="D52" i="48" s="1"/>
  <c r="D53" i="48" s="1"/>
  <c r="D54" i="48" s="1"/>
  <c r="D55" i="48" s="1"/>
  <c r="D56" i="48" s="1"/>
  <c r="D57" i="48" s="1"/>
  <c r="D58" i="48" s="1"/>
  <c r="D59" i="48" s="1"/>
  <c r="D60" i="48" s="1"/>
  <c r="D61" i="48" s="1"/>
  <c r="D62" i="48" s="1"/>
  <c r="D63" i="48" s="1"/>
  <c r="D64" i="48" s="1"/>
  <c r="D65" i="48" s="1"/>
  <c r="D66" i="48" s="1"/>
  <c r="D67" i="48" s="1"/>
  <c r="D68" i="48" s="1"/>
  <c r="D69" i="48" s="1"/>
  <c r="D70" i="48" s="1"/>
  <c r="D71" i="48" s="1"/>
  <c r="D72" i="48" s="1"/>
  <c r="D73" i="48" s="1"/>
  <c r="D74" i="48" s="1"/>
  <c r="D75" i="48" s="1"/>
  <c r="D76" i="48" s="1"/>
  <c r="D77" i="48" s="1"/>
  <c r="D78" i="48" s="1"/>
  <c r="D79" i="48" s="1"/>
  <c r="D80" i="48" s="1"/>
  <c r="D81" i="48" s="1"/>
  <c r="D82" i="48" s="1"/>
  <c r="D83" i="48" s="1"/>
  <c r="D25" i="48"/>
  <c r="D24" i="48"/>
  <c r="O37" i="56"/>
  <c r="B22" i="56"/>
  <c r="B23" i="56" s="1"/>
  <c r="B24" i="56" s="1"/>
  <c r="B25" i="56" s="1"/>
  <c r="B26" i="56" s="1"/>
  <c r="B27" i="56" s="1"/>
  <c r="B28" i="56" s="1"/>
  <c r="B29" i="56" s="1"/>
  <c r="B30" i="56" s="1"/>
  <c r="B31" i="56" s="1"/>
  <c r="B32" i="56" s="1"/>
  <c r="B33" i="56" s="1"/>
  <c r="B31" i="55"/>
  <c r="B32" i="55" s="1"/>
  <c r="B33" i="55" s="1"/>
  <c r="B34" i="55" s="1"/>
  <c r="B35" i="55" s="1"/>
  <c r="B30" i="55"/>
  <c r="I21" i="56" l="1"/>
  <c r="F39" i="55"/>
  <c r="F28" i="54"/>
  <c r="I19" i="48"/>
  <c r="I20" i="48" l="1"/>
  <c r="I22" i="56" l="1"/>
  <c r="I23" i="56"/>
  <c r="I24" i="56"/>
  <c r="I26" i="56"/>
  <c r="I27" i="56"/>
  <c r="I29" i="56"/>
  <c r="I30" i="56"/>
  <c r="I31" i="56"/>
  <c r="I32" i="56"/>
  <c r="I33" i="56"/>
  <c r="I38" i="56" a="1"/>
  <c r="I38" i="56"/>
  <c r="J38" i="56"/>
  <c r="K38" i="56"/>
  <c r="L38" i="56"/>
  <c r="M38" i="56"/>
  <c r="O38" i="56"/>
  <c r="Q38" i="56"/>
  <c r="F39" i="56"/>
  <c r="G39" i="56"/>
  <c r="J39" i="56"/>
  <c r="K39" i="56"/>
  <c r="L39" i="56"/>
  <c r="M39" i="56"/>
  <c r="N39" i="56"/>
  <c r="O39" i="56"/>
  <c r="P39" i="56"/>
  <c r="Q39" i="56"/>
  <c r="F40" i="56"/>
  <c r="G40" i="56"/>
  <c r="J40" i="56"/>
  <c r="K40" i="56"/>
  <c r="L40" i="56"/>
  <c r="M40" i="56"/>
  <c r="N40" i="56"/>
  <c r="O40" i="56"/>
  <c r="P40" i="56"/>
  <c r="Q40" i="56"/>
  <c r="F41" i="56"/>
  <c r="G41" i="56"/>
  <c r="J41" i="56"/>
  <c r="K41" i="56"/>
  <c r="L41" i="56"/>
  <c r="M41" i="56"/>
  <c r="N41" i="56"/>
  <c r="O41" i="56"/>
  <c r="P41" i="56"/>
  <c r="Q41" i="56"/>
  <c r="F42" i="56"/>
  <c r="G42" i="56"/>
  <c r="J42" i="56"/>
  <c r="K42" i="56"/>
  <c r="L42" i="56"/>
  <c r="M42" i="56"/>
  <c r="N42" i="56"/>
  <c r="O42" i="56"/>
  <c r="P42" i="56"/>
  <c r="Q42" i="56"/>
  <c r="F43" i="56"/>
  <c r="G43" i="56"/>
  <c r="J43" i="56"/>
  <c r="K43" i="56"/>
  <c r="L43" i="56"/>
  <c r="M43" i="56"/>
  <c r="N43" i="56"/>
  <c r="O43" i="56"/>
  <c r="P43" i="56"/>
  <c r="Q43" i="56"/>
  <c r="F44" i="56"/>
  <c r="G44" i="56"/>
  <c r="J44" i="56"/>
  <c r="K44" i="56"/>
  <c r="L44" i="56"/>
  <c r="M44" i="56"/>
  <c r="N44" i="56"/>
  <c r="O44" i="56"/>
  <c r="P44" i="56"/>
  <c r="Q44" i="56"/>
  <c r="F45" i="56"/>
  <c r="G45" i="56"/>
  <c r="J45" i="56"/>
  <c r="K45" i="56"/>
  <c r="L45" i="56"/>
  <c r="M45" i="56"/>
  <c r="N45" i="56"/>
  <c r="O45" i="56"/>
  <c r="P45" i="56"/>
  <c r="Q45" i="56"/>
  <c r="F46" i="56"/>
  <c r="G46" i="56"/>
  <c r="J46" i="56"/>
  <c r="K46" i="56"/>
  <c r="L46" i="56"/>
  <c r="M46" i="56"/>
  <c r="N46" i="56"/>
  <c r="O46" i="56"/>
  <c r="P46" i="56"/>
  <c r="Q46" i="56"/>
  <c r="F47" i="56"/>
  <c r="G47" i="56"/>
  <c r="J47" i="56"/>
  <c r="K47" i="56"/>
  <c r="L47" i="56"/>
  <c r="M47" i="56"/>
  <c r="N47" i="56"/>
  <c r="O47" i="56"/>
  <c r="P47" i="56"/>
  <c r="Q47" i="56"/>
  <c r="F48" i="56"/>
  <c r="G48" i="56"/>
  <c r="J48" i="56"/>
  <c r="K48" i="56"/>
  <c r="L48" i="56"/>
  <c r="M48" i="56"/>
  <c r="N48" i="56"/>
  <c r="O48" i="56"/>
  <c r="P48" i="56"/>
  <c r="Q48" i="56"/>
  <c r="F49" i="56"/>
  <c r="G49" i="56"/>
  <c r="J49" i="56"/>
  <c r="K49" i="56"/>
  <c r="L49" i="56"/>
  <c r="M49" i="56"/>
  <c r="N49" i="56"/>
  <c r="O49" i="56"/>
  <c r="P49" i="56"/>
  <c r="Q49" i="56"/>
  <c r="F50" i="56"/>
  <c r="G50" i="56"/>
  <c r="J50" i="56"/>
  <c r="K50" i="56"/>
  <c r="L50" i="56"/>
  <c r="M50" i="56"/>
  <c r="N50" i="56"/>
  <c r="O50" i="56"/>
  <c r="P50" i="56"/>
  <c r="Q50" i="56"/>
  <c r="F51" i="56"/>
  <c r="G51" i="56"/>
  <c r="J51" i="56"/>
  <c r="K51" i="56"/>
  <c r="L51" i="56"/>
  <c r="M51" i="56"/>
  <c r="N51" i="56"/>
  <c r="O51" i="56"/>
  <c r="P51" i="56"/>
  <c r="Q51" i="56"/>
  <c r="F52" i="56"/>
  <c r="G52" i="56"/>
  <c r="J52" i="56"/>
  <c r="K52" i="56"/>
  <c r="L52" i="56"/>
  <c r="M52" i="56"/>
  <c r="N52" i="56"/>
  <c r="O52" i="56"/>
  <c r="P52" i="56"/>
  <c r="Q52" i="56"/>
  <c r="F53" i="56"/>
  <c r="G53" i="56"/>
  <c r="J53" i="56"/>
  <c r="K53" i="56"/>
  <c r="L53" i="56"/>
  <c r="M53" i="56"/>
  <c r="N53" i="56"/>
  <c r="O53" i="56"/>
  <c r="P53" i="56"/>
  <c r="Q53" i="56"/>
  <c r="F54" i="56"/>
  <c r="G54" i="56"/>
  <c r="J54" i="56"/>
  <c r="K54" i="56"/>
  <c r="L54" i="56"/>
  <c r="M54" i="56"/>
  <c r="N54" i="56"/>
  <c r="O54" i="56"/>
  <c r="P54" i="56"/>
  <c r="Q54" i="56"/>
  <c r="F55" i="56"/>
  <c r="G55" i="56"/>
  <c r="J55" i="56"/>
  <c r="K55" i="56"/>
  <c r="L55" i="56"/>
  <c r="M55" i="56"/>
  <c r="N55" i="56"/>
  <c r="O55" i="56"/>
  <c r="P55" i="56"/>
  <c r="Q55" i="56"/>
  <c r="F56" i="56"/>
  <c r="G56" i="56"/>
  <c r="J56" i="56"/>
  <c r="K56" i="56"/>
  <c r="L56" i="56"/>
  <c r="M56" i="56"/>
  <c r="N56" i="56"/>
  <c r="O56" i="56"/>
  <c r="P56" i="56"/>
  <c r="Q56" i="56"/>
  <c r="F57" i="56"/>
  <c r="G57" i="56"/>
  <c r="J57" i="56"/>
  <c r="K57" i="56"/>
  <c r="L57" i="56"/>
  <c r="M57" i="56"/>
  <c r="N57" i="56"/>
  <c r="O57" i="56"/>
  <c r="P57" i="56"/>
  <c r="Q57" i="56"/>
  <c r="F58" i="56"/>
  <c r="G58" i="56"/>
  <c r="J58" i="56"/>
  <c r="K58" i="56"/>
  <c r="L58" i="56"/>
  <c r="M58" i="56"/>
  <c r="N58" i="56"/>
  <c r="O58" i="56"/>
  <c r="P58" i="56"/>
  <c r="Q58" i="56"/>
  <c r="F59" i="56"/>
  <c r="G59" i="56"/>
  <c r="J59" i="56"/>
  <c r="K59" i="56"/>
  <c r="L59" i="56"/>
  <c r="M59" i="56"/>
  <c r="N59" i="56"/>
  <c r="O59" i="56"/>
  <c r="P59" i="56"/>
  <c r="Q59" i="56"/>
  <c r="F60" i="56"/>
  <c r="G60" i="56"/>
  <c r="J60" i="56"/>
  <c r="K60" i="56"/>
  <c r="L60" i="56"/>
  <c r="M60" i="56"/>
  <c r="N60" i="56"/>
  <c r="O60" i="56"/>
  <c r="P60" i="56"/>
  <c r="Q60" i="56"/>
  <c r="F61" i="56"/>
  <c r="G61" i="56"/>
  <c r="J61" i="56"/>
  <c r="K61" i="56"/>
  <c r="L61" i="56"/>
  <c r="M61" i="56"/>
  <c r="N61" i="56"/>
  <c r="O61" i="56"/>
  <c r="P61" i="56"/>
  <c r="Q61" i="56"/>
  <c r="F62" i="56"/>
  <c r="G62" i="56"/>
  <c r="J62" i="56"/>
  <c r="K62" i="56"/>
  <c r="L62" i="56"/>
  <c r="M62" i="56"/>
  <c r="N62" i="56"/>
  <c r="O62" i="56"/>
  <c r="P62" i="56"/>
  <c r="Q62" i="56"/>
  <c r="F63" i="56"/>
  <c r="G63" i="56"/>
  <c r="J63" i="56"/>
  <c r="K63" i="56"/>
  <c r="L63" i="56"/>
  <c r="M63" i="56"/>
  <c r="N63" i="56"/>
  <c r="O63" i="56"/>
  <c r="P63" i="56"/>
  <c r="Q63" i="56"/>
  <c r="F64" i="56"/>
  <c r="G64" i="56"/>
  <c r="J64" i="56"/>
  <c r="K64" i="56"/>
  <c r="L64" i="56"/>
  <c r="M64" i="56"/>
  <c r="N64" i="56"/>
  <c r="O64" i="56"/>
  <c r="P64" i="56"/>
  <c r="Q64" i="56"/>
  <c r="F65" i="56"/>
  <c r="G65" i="56"/>
  <c r="J65" i="56"/>
  <c r="K65" i="56"/>
  <c r="L65" i="56"/>
  <c r="M65" i="56"/>
  <c r="N65" i="56"/>
  <c r="O65" i="56"/>
  <c r="P65" i="56"/>
  <c r="Q65" i="56"/>
  <c r="F66" i="56"/>
  <c r="G66" i="56"/>
  <c r="J66" i="56"/>
  <c r="K66" i="56"/>
  <c r="L66" i="56"/>
  <c r="M66" i="56"/>
  <c r="N66" i="56"/>
  <c r="O66" i="56"/>
  <c r="P66" i="56"/>
  <c r="Q66" i="56"/>
  <c r="F67" i="56"/>
  <c r="G67" i="56"/>
  <c r="J67" i="56"/>
  <c r="K67" i="56"/>
  <c r="L67" i="56"/>
  <c r="M67" i="56"/>
  <c r="N67" i="56"/>
  <c r="O67" i="56"/>
  <c r="P67" i="56"/>
  <c r="Q67" i="56"/>
  <c r="F68" i="56"/>
  <c r="G68" i="56"/>
  <c r="J68" i="56"/>
  <c r="K68" i="56"/>
  <c r="L68" i="56"/>
  <c r="M68" i="56"/>
  <c r="N68" i="56"/>
  <c r="O68" i="56"/>
  <c r="P68" i="56"/>
  <c r="Q68" i="56"/>
  <c r="F69" i="56"/>
  <c r="G69" i="56"/>
  <c r="J69" i="56"/>
  <c r="K69" i="56"/>
  <c r="L69" i="56"/>
  <c r="M69" i="56"/>
  <c r="N69" i="56"/>
  <c r="O69" i="56"/>
  <c r="P69" i="56"/>
  <c r="Q69" i="56"/>
  <c r="F70" i="56"/>
  <c r="G70" i="56"/>
  <c r="J70" i="56"/>
  <c r="K70" i="56"/>
  <c r="L70" i="56"/>
  <c r="M70" i="56"/>
  <c r="N70" i="56"/>
  <c r="O70" i="56"/>
  <c r="P70" i="56"/>
  <c r="Q70" i="56"/>
  <c r="F71" i="56"/>
  <c r="G71" i="56"/>
  <c r="J71" i="56"/>
  <c r="K71" i="56"/>
  <c r="L71" i="56"/>
  <c r="M71" i="56"/>
  <c r="N71" i="56"/>
  <c r="O71" i="56"/>
  <c r="P71" i="56"/>
  <c r="Q71" i="56"/>
  <c r="F72" i="56"/>
  <c r="G72" i="56"/>
  <c r="J72" i="56"/>
  <c r="K72" i="56"/>
  <c r="L72" i="56"/>
  <c r="M72" i="56"/>
  <c r="N72" i="56"/>
  <c r="O72" i="56"/>
  <c r="P72" i="56"/>
  <c r="Q72" i="56"/>
  <c r="F73" i="56"/>
  <c r="G73" i="56"/>
  <c r="J73" i="56"/>
  <c r="K73" i="56"/>
  <c r="L73" i="56"/>
  <c r="M73" i="56"/>
  <c r="N73" i="56"/>
  <c r="O73" i="56"/>
  <c r="P73" i="56"/>
  <c r="Q73" i="56"/>
  <c r="F74" i="56"/>
  <c r="G74" i="56"/>
  <c r="J74" i="56"/>
  <c r="K74" i="56"/>
  <c r="L74" i="56"/>
  <c r="M74" i="56"/>
  <c r="N74" i="56"/>
  <c r="O74" i="56"/>
  <c r="P74" i="56"/>
  <c r="Q74" i="56"/>
  <c r="F75" i="56"/>
  <c r="G75" i="56"/>
  <c r="J75" i="56"/>
  <c r="K75" i="56"/>
  <c r="L75" i="56"/>
  <c r="M75" i="56"/>
  <c r="N75" i="56"/>
  <c r="O75" i="56"/>
  <c r="P75" i="56"/>
  <c r="Q75" i="56"/>
  <c r="F76" i="56"/>
  <c r="G76" i="56"/>
  <c r="J76" i="56"/>
  <c r="K76" i="56"/>
  <c r="L76" i="56"/>
  <c r="M76" i="56"/>
  <c r="N76" i="56"/>
  <c r="O76" i="56"/>
  <c r="P76" i="56"/>
  <c r="Q76" i="56"/>
  <c r="F77" i="56"/>
  <c r="G77" i="56"/>
  <c r="J77" i="56"/>
  <c r="K77" i="56"/>
  <c r="L77" i="56"/>
  <c r="M77" i="56"/>
  <c r="N77" i="56"/>
  <c r="O77" i="56"/>
  <c r="P77" i="56"/>
  <c r="Q77" i="56"/>
  <c r="F78" i="56"/>
  <c r="G78" i="56"/>
  <c r="J78" i="56"/>
  <c r="K78" i="56"/>
  <c r="L78" i="56"/>
  <c r="M78" i="56"/>
  <c r="N78" i="56"/>
  <c r="O78" i="56"/>
  <c r="P78" i="56"/>
  <c r="Q78" i="56"/>
  <c r="F79" i="56"/>
  <c r="G79" i="56"/>
  <c r="J79" i="56"/>
  <c r="K79" i="56"/>
  <c r="L79" i="56"/>
  <c r="M79" i="56"/>
  <c r="N79" i="56"/>
  <c r="O79" i="56"/>
  <c r="P79" i="56"/>
  <c r="Q79" i="56"/>
  <c r="F80" i="56"/>
  <c r="G80" i="56"/>
  <c r="J80" i="56"/>
  <c r="K80" i="56"/>
  <c r="L80" i="56"/>
  <c r="M80" i="56"/>
  <c r="N80" i="56"/>
  <c r="O80" i="56"/>
  <c r="P80" i="56"/>
  <c r="Q80" i="56"/>
  <c r="F81" i="56"/>
  <c r="G81" i="56"/>
  <c r="J81" i="56"/>
  <c r="K81" i="56"/>
  <c r="L81" i="56"/>
  <c r="M81" i="56"/>
  <c r="N81" i="56"/>
  <c r="O81" i="56"/>
  <c r="P81" i="56"/>
  <c r="Q81" i="56"/>
  <c r="F82" i="56"/>
  <c r="G82" i="56"/>
  <c r="J82" i="56"/>
  <c r="K82" i="56"/>
  <c r="L82" i="56"/>
  <c r="M82" i="56"/>
  <c r="N82" i="56"/>
  <c r="O82" i="56"/>
  <c r="P82" i="56"/>
  <c r="Q82" i="56"/>
  <c r="F83" i="56"/>
  <c r="G83" i="56"/>
  <c r="J83" i="56"/>
  <c r="K83" i="56"/>
  <c r="L83" i="56"/>
  <c r="M83" i="56"/>
  <c r="N83" i="56"/>
  <c r="O83" i="56"/>
  <c r="P83" i="56"/>
  <c r="Q83" i="56"/>
  <c r="F84" i="56"/>
  <c r="G84" i="56"/>
  <c r="J84" i="56"/>
  <c r="K84" i="56"/>
  <c r="L84" i="56"/>
  <c r="M84" i="56"/>
  <c r="N84" i="56"/>
  <c r="O84" i="56"/>
  <c r="P84" i="56"/>
  <c r="Q84" i="56"/>
  <c r="F85" i="56"/>
  <c r="G85" i="56"/>
  <c r="J85" i="56"/>
  <c r="K85" i="56"/>
  <c r="L85" i="56"/>
  <c r="M85" i="56"/>
  <c r="N85" i="56"/>
  <c r="O85" i="56"/>
  <c r="P85" i="56"/>
  <c r="Q85" i="56"/>
  <c r="F86" i="56"/>
  <c r="G86" i="56"/>
  <c r="J86" i="56"/>
  <c r="K86" i="56"/>
  <c r="L86" i="56"/>
  <c r="M86" i="56"/>
  <c r="N86" i="56"/>
  <c r="O86" i="56"/>
  <c r="P86" i="56"/>
  <c r="Q86" i="56"/>
  <c r="F87" i="56"/>
  <c r="G87" i="56"/>
  <c r="J87" i="56"/>
  <c r="K87" i="56"/>
  <c r="L87" i="56"/>
  <c r="M87" i="56"/>
  <c r="N87" i="56"/>
  <c r="O87" i="56"/>
  <c r="P87" i="56"/>
  <c r="Q87" i="56"/>
  <c r="F88" i="56"/>
  <c r="G88" i="56"/>
  <c r="J88" i="56"/>
  <c r="K88" i="56"/>
  <c r="L88" i="56"/>
  <c r="M88" i="56"/>
  <c r="N88" i="56"/>
  <c r="O88" i="56"/>
  <c r="P88" i="56"/>
  <c r="Q88" i="56"/>
  <c r="F89" i="56"/>
  <c r="G89" i="56"/>
  <c r="J89" i="56"/>
  <c r="K89" i="56"/>
  <c r="L89" i="56"/>
  <c r="M89" i="56"/>
  <c r="N89" i="56"/>
  <c r="O89" i="56"/>
  <c r="P89" i="56"/>
  <c r="Q89" i="56"/>
  <c r="F90" i="56"/>
  <c r="G90" i="56"/>
  <c r="J90" i="56"/>
  <c r="K90" i="56"/>
  <c r="L90" i="56"/>
  <c r="M90" i="56"/>
  <c r="N90" i="56"/>
  <c r="O90" i="56"/>
  <c r="P90" i="56"/>
  <c r="Q90" i="56"/>
  <c r="F91" i="56"/>
  <c r="G91" i="56"/>
  <c r="J91" i="56"/>
  <c r="K91" i="56"/>
  <c r="L91" i="56"/>
  <c r="M91" i="56"/>
  <c r="N91" i="56"/>
  <c r="O91" i="56"/>
  <c r="P91" i="56"/>
  <c r="Q91" i="56"/>
  <c r="F92" i="56"/>
  <c r="G92" i="56"/>
  <c r="J92" i="56"/>
  <c r="K92" i="56"/>
  <c r="L92" i="56"/>
  <c r="M92" i="56"/>
  <c r="N92" i="56"/>
  <c r="O92" i="56"/>
  <c r="P92" i="56"/>
  <c r="Q92" i="56"/>
  <c r="F93" i="56"/>
  <c r="G93" i="56"/>
  <c r="J93" i="56"/>
  <c r="K93" i="56"/>
  <c r="L93" i="56"/>
  <c r="M93" i="56"/>
  <c r="N93" i="56"/>
  <c r="O93" i="56"/>
  <c r="P93" i="56"/>
  <c r="Q93" i="56"/>
  <c r="F94" i="56"/>
  <c r="G94" i="56"/>
  <c r="J94" i="56"/>
  <c r="K94" i="56"/>
  <c r="L94" i="56"/>
  <c r="M94" i="56"/>
  <c r="N94" i="56"/>
  <c r="O94" i="56"/>
  <c r="P94" i="56"/>
  <c r="Q94" i="56"/>
  <c r="F95" i="56"/>
  <c r="G95" i="56"/>
  <c r="J95" i="56"/>
  <c r="K95" i="56"/>
  <c r="L95" i="56"/>
  <c r="M95" i="56"/>
  <c r="N95" i="56"/>
  <c r="O95" i="56"/>
  <c r="P95" i="56"/>
  <c r="Q95" i="56"/>
  <c r="F96" i="56"/>
  <c r="G96" i="56"/>
  <c r="J96" i="56"/>
  <c r="K96" i="56"/>
  <c r="L96" i="56"/>
  <c r="M96" i="56"/>
  <c r="N96" i="56"/>
  <c r="O96" i="56"/>
  <c r="P96" i="56"/>
  <c r="Q96" i="56"/>
  <c r="F97" i="56"/>
  <c r="G97" i="56"/>
  <c r="J97" i="56"/>
  <c r="K97" i="56"/>
  <c r="L97" i="56"/>
  <c r="M97" i="56"/>
  <c r="N97" i="56"/>
  <c r="O97" i="56"/>
  <c r="P97" i="56"/>
  <c r="Q97" i="56"/>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<sst xmlns="http://schemas.openxmlformats.org/spreadsheetml/2006/main" count="170" uniqueCount="117">
  <si>
    <t>Microsoft Excel Collegiate Challenge</t>
  </si>
  <si>
    <t>Points</t>
  </si>
  <si>
    <t>Your Answer</t>
  </si>
  <si>
    <t>General Instructions</t>
  </si>
  <si>
    <t>Answer Tabs</t>
  </si>
  <si>
    <t>Scoring</t>
  </si>
  <si>
    <t>Q#</t>
  </si>
  <si>
    <t>Question</t>
  </si>
  <si>
    <t>2024 Excel on Rocky Top - Individual Competition - Preliminary Round</t>
  </si>
  <si>
    <t>Project Your Budget (500 points)</t>
  </si>
  <si>
    <t>Assumptions</t>
  </si>
  <si>
    <t>Housing Costs</t>
  </si>
  <si>
    <t>Initial Rent Amount</t>
  </si>
  <si>
    <t>Rent Increase Rate</t>
  </si>
  <si>
    <t>Units</t>
  </si>
  <si>
    <t>[$]</t>
  </si>
  <si>
    <t>[%]</t>
  </si>
  <si>
    <t>Input</t>
  </si>
  <si>
    <t>Value</t>
  </si>
  <si>
    <t>Hint</t>
  </si>
  <si>
    <t>Questions and Your Answers</t>
  </si>
  <si>
    <t>What is the rent amount at the start of year 2?</t>
  </si>
  <si>
    <t>What is the total rent cost over the 60 months?</t>
  </si>
  <si>
    <t>Month</t>
  </si>
  <si>
    <t>Year</t>
  </si>
  <si>
    <t>Rent Amount</t>
  </si>
  <si>
    <t>Car Loan</t>
  </si>
  <si>
    <t>Car Cost</t>
  </si>
  <si>
    <t>Loan Interest Rate</t>
  </si>
  <si>
    <t>What is the monthly interest rate?</t>
  </si>
  <si>
    <t>What is the interest expense in month 1?</t>
  </si>
  <si>
    <t>What is the loan's ending balance in month 1?</t>
  </si>
  <si>
    <t>What is the total amount of payments made over 5 years?</t>
  </si>
  <si>
    <t>What is the total amount of interest paid over 5 years?</t>
  </si>
  <si>
    <t>Beginning Loan Balance</t>
  </si>
  <si>
    <t>Interest Expense</t>
  </si>
  <si>
    <t>Car Payments</t>
  </si>
  <si>
    <t>Ending Balance</t>
  </si>
  <si>
    <t>Less than 1%</t>
  </si>
  <si>
    <t>Monthly Spending</t>
  </si>
  <si>
    <t>Monthly Budget</t>
  </si>
  <si>
    <t>Inflation Rate</t>
  </si>
  <si>
    <t>Lookup Month</t>
  </si>
  <si>
    <t>[#]</t>
  </si>
  <si>
    <t>% of Monthly Budget</t>
  </si>
  <si>
    <t>What is the monthly seasonality factor in month 11?</t>
  </si>
  <si>
    <t>What is the monthly inflation rate?</t>
  </si>
  <si>
    <t>What is the monthly spending in month 1?</t>
  </si>
  <si>
    <t>What is the monthly spending in month 2?</t>
  </si>
  <si>
    <t>What is the total monthly spending for all 5 years?</t>
  </si>
  <si>
    <t>Month of Year</t>
  </si>
  <si>
    <t>Base Spending</t>
  </si>
  <si>
    <t>Inflation Factor</t>
  </si>
  <si>
    <t>Ends in 7</t>
  </si>
  <si>
    <t>Less than 1</t>
  </si>
  <si>
    <t>Budget</t>
  </si>
  <si>
    <t>Initial Savings</t>
  </si>
  <si>
    <t>Expected Market Return</t>
  </si>
  <si>
    <t>Credit card Interest Rate</t>
  </si>
  <si>
    <t>Monthly Income</t>
  </si>
  <si>
    <t>What is the total spending in the first year?</t>
  </si>
  <si>
    <t>What is the surplus/deficit in month 1?</t>
  </si>
  <si>
    <t>What is the total surplus/deficit in the first year?</t>
  </si>
  <si>
    <t>What is the Beg. Savings Balance in month 1?</t>
  </si>
  <si>
    <t>What is the Beg. Savings Balance in month 12?</t>
  </si>
  <si>
    <t>What is the first month with $0 End Savings Balance?</t>
  </si>
  <si>
    <t>What is the Credit Card Interest in the next month?</t>
  </si>
  <si>
    <t>What is the total Credit Card Interest?</t>
  </si>
  <si>
    <t>What is the End Savings Balance in month 60?</t>
  </si>
  <si>
    <t>What is the End Credit Card Balance in month 60?</t>
  </si>
  <si>
    <t>What is the total spending in month 1? (include credit card interest)</t>
  </si>
  <si>
    <t>Car Payment</t>
  </si>
  <si>
    <t>Credit Card Interest</t>
  </si>
  <si>
    <t>Total Spending</t>
  </si>
  <si>
    <t>Income</t>
  </si>
  <si>
    <t>Surplus / Deficit</t>
  </si>
  <si>
    <t>Surplus to Credit Card</t>
  </si>
  <si>
    <t>Surplus to Savings</t>
  </si>
  <si>
    <t>Deficit From Savings</t>
  </si>
  <si>
    <t>Deficit to Credit Card</t>
  </si>
  <si>
    <t>Beg. Savings Balance</t>
  </si>
  <si>
    <t>End Savings Balance</t>
  </si>
  <si>
    <t>Beg. Credit Card Balance</t>
  </si>
  <si>
    <t>End Credit Card Balance</t>
  </si>
  <si>
    <t>Ends in .00</t>
  </si>
  <si>
    <t>Less than $1,000</t>
  </si>
  <si>
    <t>What is the inflation factor in month 1? It should be &gt; 1.</t>
  </si>
  <si>
    <t>What is the inflation factor in month 60? It should be &gt; 1.</t>
  </si>
  <si>
    <t>This file contains one case with instructions and four tabs with additional instructions, assumptions, questions, and answers. Read the instructions carefully and build your models to answer the questions. Please put your answer in the green "Your Answer" cells. Either link to your model or paste values to avoid losing precision. When you are finished, you must submit your model on the ExPrep platform. Only submit the model you downloaded (i.e., do not share models with others) and be sure to submit by the end of your alloted time (see "Scoring" section below for late penalties and early bonuses). Good luck!</t>
  </si>
  <si>
    <r>
      <t xml:space="preserve">Each tab contains the questions for each tab along with </t>
    </r>
    <r>
      <rPr>
        <b/>
        <sz val="11"/>
        <color rgb="FF00B050"/>
        <rFont val="Calibri"/>
        <family val="2"/>
        <scheme val="minor"/>
      </rPr>
      <t>GREEN</t>
    </r>
    <r>
      <rPr>
        <sz val="11"/>
        <color theme="1"/>
        <rFont val="Calibri"/>
        <family val="2"/>
        <scheme val="minor"/>
      </rPr>
      <t xml:space="preserve"> answer cells. Please put your answer in the green "Your Answer" cells. Either link to your model or paste values to avoid losing precision. Wrong answers due to guessing are not penalized, but the organizers reserve the right to disqualify participants if their submitted models show signs of cheating such as, but not limited to, not providing evidence of producing their submitted answers, producing evidence of cheating, or showing evidence of collaboration with third parties or other students. Answers provided outside of the defined answer cells will not be graded.</t>
    </r>
  </si>
  <si>
    <t xml:space="preserve">The points for each question are given on the tabs. A total of 500 points are available. In addition, players who earn at least 90% of the question points and submit their models in less than the alloted time will receive 10 extra points for each full minute of time remaining. Players who submit their models after the alloted time will lose 20 points for each minute of excess time. Models submitted later than the maximum time threshold will receive zero points. </t>
  </si>
  <si>
    <t>Ends in 9.09</t>
  </si>
  <si>
    <t>Ends in .67</t>
  </si>
  <si>
    <t>Ends in .64</t>
  </si>
  <si>
    <t>Ends in .44</t>
  </si>
  <si>
    <t>Ends in .003</t>
  </si>
  <si>
    <t>Ends in 1</t>
  </si>
  <si>
    <t>Ends in .42</t>
  </si>
  <si>
    <t>Ends in .85</t>
  </si>
  <si>
    <t>Ends in .60</t>
  </si>
  <si>
    <t>Ends in .70</t>
  </si>
  <si>
    <t>Ends in .56</t>
  </si>
  <si>
    <t>Ends in .02</t>
  </si>
  <si>
    <t>Ends in .65</t>
  </si>
  <si>
    <t>Divisible by 6</t>
  </si>
  <si>
    <t>Ends in .63</t>
  </si>
  <si>
    <t>Less than $3</t>
  </si>
  <si>
    <t>Ends in .57</t>
  </si>
  <si>
    <t>Ends in .05</t>
  </si>
  <si>
    <t>Model your housing rent costs for the next 5 years. Assume the model starts in January (month 1). Rent increases in January each year (but not the first year). You are welcome, but not obligated, to use the model headings provided below the questions and answer cells.</t>
  </si>
  <si>
    <t>Assume you are buying a car for $20,000. Model the repayment of the loan over 5 years (60 months). The loan interest rate is stated as an APR (annual percentage rate). To calculate monthly payments, divide the APR by 12. Monthly interest is incurred based on the beginning balance of the loan. Use the PMT function to calculate the monthly payments. You are welcome, but not obligated, to use the model headings provided below the questions and answer cells.</t>
  </si>
  <si>
    <t>Monthly Seasonality Factor</t>
  </si>
  <si>
    <t>Project your monthly spending for 5 years (excluding rent and car payments). Assume yearly inflation rate of 4% (divide by 12 to get monthly inflation). Assume inflation starts in Month 1 (January). Adjust for seasonality in your spending based on the table below. You are welcome, but not obligated, to use the model headings provided below the questions and answer cells. To calculate the inflation factor, calculate 1 plus the monthly inflation rate and raise it to the number of months of inflation. For example, the inflation factor for the 3rd month with an inflation rate of 12% would be 1.01^3=1.030301. Also note that the monthly budget is based on prior spending, such that the first months' monthly spending should include the inflation factor.</t>
  </si>
  <si>
    <t>Model your total spending and cash flow over the next 5 years. Surplus cash is first used to pay off your credit card, and any excess is saved. Deficit cash comes first from savings, and then adds to your credit card balance. Savings are invested in the stock market earning 7%. Your credit card cost is 21% annually. Your income doesn't change for 5 years (to be conservative). Beg. Balances are equal to prior months' end balances. Compute credit card interest based on beginning of period balance. Compute savings returns after adding or subtracting the current month’s flows to the beginning of period balance. Use the your models from prior tabs to complete your budget (i.e., link back to the Housings Costs, Car Loan, and Monthly Spending tabs). You are welcome, but not obligated, to use the model headings provided below the questions and answer cells.</t>
  </si>
  <si>
    <t>What is the absolute value of the Deficit From Savings in month 7?</t>
  </si>
  <si>
    <t>What is the absolute value of the Deficit To Credit Card in that month?</t>
  </si>
  <si>
    <t>PMT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</si>
</sst>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0.00\ &quot;zł&quot;;[Red]\-#,##0.00\ &quot;zł&quot;"/>
    <numFmt numFmtId="164" formatCode="&quot;$&quot;#,##0_);[Red]\(&quot;$&quot;#,##0\)"/>
    <numFmt numFmtId="165" formatCode="&quot;$&quot;#,##0.00_);[Red]\(&quot;$&quot;#,##0.00\)"/>
    <numFmt numFmtId="166" formatCode="#,##0.000"/>
    <numFmt numFmtId="167" formatCode="&quot;$&quot;#,##0.00"/>
    <numFmt numFmtId="168" formatCode="#,##0.00;[Red]#,##0.00"/>
  </numFmts>
  <fonts count="23">
    <font>
      <sz val="20"/>
      <color theme="1"/>
      <name val="Calibri"/>
      <family val="2"/>
      <scheme val="minor"/>
    </font>
    <font>
      <sz val="12"/>
      <color theme="1"/>
      <name val="Calibri"/>
      <family val="2"/>
      <scheme val="minor"/>
    </font>
    <font>
      <sz val="12"/>
      <color theme="1"/>
      <name val="Calibri"/>
      <family val="2"/>
      <scheme val="minor"/>
    </font>
    <font>
      <sz val="22"/>
      <color rgb="FF3F3F76"/>
      <name val="Calibri"/>
      <family val="2"/>
      <scheme val="minor"/>
    </font>
    <font>
      <b/>
      <sz val="24"/>
      <color theme="0"/>
      <name val="Agency FB"/>
      <family val="2"/>
    </font>
    <font>
      <sz val="11"/>
      <color theme="1"/>
      <name val="Calibri"/>
      <family val="2"/>
      <scheme val="minor"/>
    </font>
    <font>
      <sz val="11"/>
      <color theme="1"/>
      <name val="Roboto"/>
    </font>
    <font>
      <b/>
      <sz val="18"/>
      <color theme="0"/>
      <name val="Agency FB"/>
      <family val="2"/>
    </font>
    <font>
      <u/>
      <sz val="11"/>
      <color theme="10"/>
      <name val="Calibri"/>
      <family val="2"/>
      <scheme val="minor"/>
    </font>
    <font>
      <b/>
      <sz val="11"/>
      <color theme="1"/>
      <name val="Calibri"/>
      <family val="2"/>
      <scheme val="minor"/>
    </font>
    <font>
      <b/>
      <sz val="11"/>
      <color rgb="FF00B050"/>
      <name val="Calibri"/>
      <family val="2"/>
      <scheme val="minor"/>
    </font>
    <font>
      <sz val="9"/>
      <color theme="1"/>
      <name val="NeverMind"/>
      <family val="2"/>
    </font>
    <font>
      <sz val="9"/>
      <color rgb="FF3F3F76"/>
      <name val="NeverMind"/>
      <family val="2"/>
    </font>
    <font>
      <sz val="10"/>
      <name val="Calibri"/>
      <family val="2"/>
      <scheme val="minor"/>
    </font>
    <font>
      <sz val="12"/>
      <name val="Calibri"/>
      <family val="2"/>
      <scheme val="minor"/>
    </font>
    <font>
      <sz val="11"/>
      <color rgb="FF3F3F76"/>
      <name val="Calibri"/>
      <family val="2"/>
      <scheme val="minor"/>
    </font>
    <font>
      <b/>
      <sz val="11"/>
      <color rgb="FF3F3F3F"/>
      <name val="Calibri"/>
      <family val="2"/>
      <scheme val="minor"/>
    </font>
    <font>
      <sz val="11"/>
      <name val="Calibri"/>
      <family val="2"/>
      <scheme val="minor"/>
    </font>
    <font>
      <b/>
      <sz val="11"/>
      <name val="Calibri"/>
      <family val="2"/>
      <scheme val="minor"/>
    </font>
    <font>
      <b/>
      <sz val="11"/>
      <color theme="0"/>
      <name val="Calibri"/>
      <family val="2"/>
      <scheme val="minor"/>
    </font>
    <font>
      <sz val="11"/>
      <color theme="0"/>
      <name val="Calibri"/>
      <family val="2"/>
      <scheme val="minor"/>
    </font>
    <font>
      <sz val="12"/>
      <color rgb="FFFFFFFF"/>
      <name val="Arial"/>
      <family val="2"/>
      <charset val="238"/>
    </font>
    <font>
      <b/>
      <sz val="11"/>
      <name val="Calibri"/>
      <family val="2"/>
      <charset val="238"/>
      <scheme val="minor"/>
    </font>
  </fonts>
  <fills count="12">
    <fill>
      <patternFill patternType="none"/>
    </fill>
    <fill>
      <patternFill patternType="gray125"/>
    </fill>
    <fill>
      <patternFill patternType="solid">
        <fgColor rgb="FFFFCC99"/>
      </patternFill>
    </fill>
    <fill>
      <gradientFill>
        <stop position="0">
          <color rgb="FFBF1F36"/>
        </stop>
        <stop position="1">
          <color rgb="FF020024"/>
        </stop>
      </gradientFill>
    </fill>
    <fill>
      <patternFill patternType="solid">
        <fgColor theme="0"/>
        <bgColor indexed="64"/>
      </patternFill>
    </fill>
    <fill>
      <gradientFill>
        <stop position="0">
          <color rgb="FF228AB8"/>
        </stop>
        <stop position="1">
          <color rgb="FF020024"/>
        </stop>
      </gradientFill>
    </fill>
    <fill>
      <patternFill patternType="solid">
        <fgColor rgb="FF006837"/>
        <bgColor indexed="64"/>
      </patternFill>
    </fill>
    <fill>
      <patternFill patternType="solid">
        <fgColor rgb="FFBF1F36"/>
        <bgColor auto="1"/>
      </patternFill>
    </fill>
    <fill>
      <patternFill patternType="solid">
        <fgColor rgb="FFFFFFCC"/>
      </patternFill>
    </fill>
    <fill>
      <patternFill patternType="solid">
        <fgColor rgb="FFF2F2F2"/>
      </patternFill>
    </fill>
    <fill>
      <gradientFill>
        <stop position="0">
          <color rgb="FFF79646"/>
        </stop>
        <stop position="1">
          <color rgb="FF020024"/>
        </stop>
      </gradientFill>
    </fill>
    <fill>
      <patternFill patternType="solid">
        <fgColor rgb="FFF79646"/>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right style="thin">
        <color theme="0"/>
      </right>
      <top style="thin">
        <color indexed="64"/>
      </top>
      <bottom style="thin">
        <color theme="0"/>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indexed="64"/>
      </top>
      <bottom/>
      <diagonal/>
    </border>
    <border>
      <left style="thin">
        <color rgb="FF7F7F7F"/>
      </left>
      <right style="thin">
        <color rgb="FF7F7F7F"/>
      </right>
      <top/>
      <bottom style="thin">
        <color rgb="FF7F7F7F"/>
      </bottom>
      <diagonal/>
    </border>
    <border>
      <left/>
      <right style="thin">
        <color theme="0"/>
      </right>
      <top/>
      <bottom style="thin">
        <color theme="0"/>
      </bottom>
      <diagonal/>
    </border>
  </borders>
  <cellStyleXfs count="11">
    <xf numFmtId="0" fontId="0" fillId="0" borderId="0"/>
    <xf numFmtId="0" fontId="2" fillId="0" borderId="0"/>
    <xf numFmtId="0" fontId="3" fillId="2" borderId="1" applyNumberFormat="0" applyAlignment="0" applyProtection="0"/>
    <xf numFmtId="0" fontId="5" fillId="0" borderId="0"/>
    <xf numFmtId="0" fontId="8" fillId="0" borderId="0" applyNumberFormat="0" applyFill="0" applyBorder="0" applyAlignment="0" applyProtection="0"/>
    <xf numFmtId="0" fontId="1" fillId="0" borderId="0"/>
    <xf numFmtId="0" fontId="11" fillId="0" borderId="0"/>
    <xf numFmtId="0" fontId="12" fillId="2" borderId="1" applyNumberFormat="0" applyAlignment="0" applyProtection="0"/>
    <xf numFmtId="0" fontId="11" fillId="8" borderId="4" applyNumberFormat="0" applyFont="0" applyAlignment="0" applyProtection="0"/>
    <xf numFmtId="0" fontId="15" fillId="2" borderId="1" applyNumberFormat="0" applyAlignment="0" applyProtection="0"/>
    <xf numFmtId="0" fontId="16" fillId="9" borderId="5" applyNumberFormat="0" applyAlignment="0" applyProtection="0"/>
  </cellStyleXfs>
  <cellXfs count="57">
    <xf numFmtId="0" fontId="0" fillId="0" borderId="0" xfId="0"/>
    <xf numFmtId="0" fontId="5" fillId="4" borderId="0" xfId="3" applyFill="1" applyProtection="1">
      <protection locked="0"/>
    </xf>
    <xf numFmtId="0" fontId="4" fillId="7" borderId="0" xfId="3" applyFont="1" applyFill="1" applyAlignment="1">
      <alignment horizontal="centerContinuous" vertical="center"/>
    </xf>
    <xf numFmtId="0" fontId="6" fillId="4" borderId="0" xfId="3" applyFont="1" applyFill="1"/>
    <xf numFmtId="0" fontId="9" fillId="4" borderId="0" xfId="3" applyFont="1" applyFill="1" applyProtection="1">
      <protection locked="0"/>
    </xf>
    <xf numFmtId="0" fontId="13" fillId="0" borderId="0" xfId="3" applyFont="1"/>
    <xf numFmtId="0" fontId="13" fillId="0" borderId="0" xfId="3" applyFont="1" applyAlignment="1">
      <alignment horizontal="center"/>
    </xf>
    <xf numFmtId="4" fontId="13" fillId="0" borderId="0" xfId="3" applyNumberFormat="1" applyFont="1"/>
    <xf numFmtId="0" fontId="14" fillId="0" borderId="0" xfId="3" applyFont="1" applyAlignment="1">
      <alignment horizontal="centerContinuous"/>
    </xf>
    <xf numFmtId="0" fontId="13" fillId="0" borderId="0" xfId="3" applyFont="1" applyAlignment="1">
      <alignment horizontal="centerContinuous"/>
    </xf>
    <xf numFmtId="0" fontId="0" fillId="0" borderId="0" xfId="0" applyProtection="1">
      <protection hidden="1"/>
    </xf>
    <xf numFmtId="0" fontId="0" fillId="0" borderId="0" xfId="0" applyProtection="1">
      <protection locked="0"/>
    </xf>
    <xf numFmtId="0" fontId="17" fillId="0" borderId="0" xfId="3" applyFont="1" applyAlignment="1">
      <alignment horizontal="left" wrapText="1"/>
    </xf>
    <xf numFmtId="0" fontId="17" fillId="0" borderId="0" xfId="3" applyFont="1"/>
    <xf numFmtId="0" fontId="17" fillId="0" borderId="0" xfId="3" applyFont="1" applyAlignment="1">
      <alignment horizontal="center" vertical="center" shrinkToFit="1"/>
    </xf>
    <xf numFmtId="4" fontId="17" fillId="0" borderId="0" xfId="3" applyNumberFormat="1" applyFont="1"/>
    <xf numFmtId="0" fontId="17" fillId="0" borderId="0" xfId="3" applyFont="1" applyAlignment="1">
      <alignment horizontal="center"/>
    </xf>
    <xf numFmtId="3" fontId="17" fillId="0" borderId="0" xfId="3" applyNumberFormat="1" applyFont="1" applyAlignment="1">
      <alignment horizontal="center"/>
    </xf>
    <xf numFmtId="0" fontId="9" fillId="0" borderId="2" xfId="0" applyFont="1" applyBorder="1" applyAlignment="1" applyProtection="1">
      <alignment horizontal="center"/>
      <protection locked="0"/>
    </xf>
    <xf numFmtId="0" fontId="5" fillId="0" borderId="0" xfId="0" applyFont="1" applyAlignment="1" applyProtection="1">
      <alignment horizontal="center"/>
      <protection locked="0"/>
    </xf>
    <xf numFmtId="165" fontId="5" fillId="0" borderId="0" xfId="0" applyNumberFormat="1" applyFont="1" applyAlignment="1" applyProtection="1">
      <alignment horizontal="center"/>
      <protection locked="0"/>
    </xf>
    <xf numFmtId="165" fontId="19" fillId="6" borderId="3" xfId="3" applyNumberFormat="1" applyFont="1" applyFill="1" applyBorder="1" applyAlignment="1">
      <alignment horizontal="center"/>
    </xf>
    <xf numFmtId="9" fontId="20" fillId="11" borderId="1" xfId="9" applyNumberFormat="1" applyFont="1" applyFill="1" applyAlignment="1" applyProtection="1">
      <alignment horizontal="center"/>
      <protection locked="0"/>
    </xf>
    <xf numFmtId="165" fontId="20" fillId="11" borderId="7" xfId="9" applyNumberFormat="1" applyFont="1" applyFill="1" applyBorder="1" applyAlignment="1" applyProtection="1">
      <alignment horizontal="center"/>
      <protection locked="0"/>
    </xf>
    <xf numFmtId="0" fontId="18" fillId="0" borderId="2" xfId="3" applyFont="1" applyBorder="1"/>
    <xf numFmtId="0" fontId="17" fillId="0" borderId="2" xfId="3" applyFont="1" applyBorder="1"/>
    <xf numFmtId="0" fontId="18" fillId="0" borderId="2" xfId="3" applyFont="1" applyBorder="1" applyAlignment="1">
      <alignment horizontal="center" vertical="center" shrinkToFit="1"/>
    </xf>
    <xf numFmtId="165" fontId="19" fillId="6" borderId="8" xfId="3" applyNumberFormat="1" applyFont="1" applyFill="1" applyBorder="1" applyAlignment="1">
      <alignment horizontal="center"/>
    </xf>
    <xf numFmtId="0" fontId="18" fillId="0" borderId="2" xfId="3" applyFont="1" applyBorder="1" applyAlignment="1">
      <alignment horizontal="center"/>
    </xf>
    <xf numFmtId="0" fontId="9" fillId="0" borderId="2" xfId="0" applyFont="1" applyBorder="1" applyAlignment="1" applyProtection="1">
      <alignment horizontal="center" wrapText="1"/>
      <protection locked="0"/>
    </xf>
    <xf numFmtId="9" fontId="19" fillId="6" borderId="8" xfId="3" applyNumberFormat="1" applyFont="1" applyFill="1" applyBorder="1" applyAlignment="1">
      <alignment horizontal="center"/>
    </xf>
    <xf numFmtId="10" fontId="19" fillId="6" borderId="8" xfId="3" applyNumberFormat="1" applyFont="1" applyFill="1" applyBorder="1" applyAlignment="1">
      <alignment horizontal="center"/>
    </xf>
    <xf numFmtId="0" fontId="20" fillId="11" borderId="1" xfId="9" applyNumberFormat="1" applyFont="1" applyFill="1" applyAlignment="1" applyProtection="1">
      <alignment horizontal="center"/>
      <protection locked="0"/>
    </xf>
    <xf numFmtId="9" fontId="20" fillId="11" borderId="0" xfId="9" applyNumberFormat="1" applyFont="1" applyFill="1" applyBorder="1" applyAlignment="1" applyProtection="1">
      <alignment horizontal="center"/>
      <protection locked="0"/>
    </xf>
    <xf numFmtId="164" fontId="5" fillId="0" borderId="0" xfId="0" applyNumberFormat="1" applyFont="1" applyAlignment="1" applyProtection="1">
      <alignment horizontal="center"/>
      <protection locked="0"/>
    </xf>
    <xf numFmtId="166" fontId="5" fillId="0" borderId="0" xfId="0" applyNumberFormat="1" applyFont="1" applyAlignment="1" applyProtection="1">
      <alignment horizontal="center"/>
      <protection locked="0"/>
    </xf>
    <xf numFmtId="10" fontId="19" fillId="6" borderId="3" xfId="3" applyNumberFormat="1" applyFont="1" applyFill="1" applyBorder="1" applyAlignment="1">
      <alignment horizontal="center"/>
    </xf>
    <xf numFmtId="166" fontId="19" fillId="6" borderId="3" xfId="3" applyNumberFormat="1" applyFont="1" applyFill="1" applyBorder="1" applyAlignment="1">
      <alignment horizontal="center"/>
    </xf>
    <xf numFmtId="164" fontId="20" fillId="11" borderId="7" xfId="9" applyNumberFormat="1" applyFont="1" applyFill="1" applyBorder="1" applyAlignment="1" applyProtection="1">
      <alignment horizontal="center"/>
      <protection locked="0"/>
    </xf>
    <xf numFmtId="0" fontId="9" fillId="0" borderId="0" xfId="0" applyFont="1" applyAlignment="1" applyProtection="1">
      <alignment horizontal="center" wrapText="1"/>
      <protection locked="0"/>
    </xf>
    <xf numFmtId="0" fontId="13" fillId="0" borderId="0" xfId="3" applyFont="1" applyAlignment="1">
      <alignment wrapText="1"/>
    </xf>
    <xf numFmtId="0" fontId="19" fillId="6" borderId="3" xfId="3" applyFont="1" applyFill="1" applyBorder="1" applyAlignment="1">
      <alignment horizontal="center"/>
    </xf>
    <xf numFmtId="167" fontId="19" fillId="6" borderId="3" xfId="3" applyNumberFormat="1" applyFont="1" applyFill="1" applyBorder="1" applyAlignment="1">
      <alignment horizontal="center"/>
    </xf>
    <xf numFmtId="0" fontId="5" fillId="0" borderId="0" xfId="0" applyFont="1" applyProtection="1">
      <protection hidden="1"/>
    </xf>
    <xf numFmtId="164" fontId="5" fillId="0" borderId="0" xfId="0" applyNumberFormat="1" applyFont="1" applyAlignment="1" applyProtection="1">
      <alignment horizontal="center" wrapText="1"/>
      <protection locked="0"/>
    </xf>
    <xf numFmtId="0" fontId="21" fillId="0" borderId="0" xfId="0" applyFont="1"/>
    <xf numFmtId="0" fontId="7" fillId="5" borderId="0" xfId="0" applyFont="1" applyFill="1" applyAlignment="1">
      <alignment horizontal="center" vertical="center"/>
    </xf>
    <xf numFmtId="0" fontId="5" fillId="4" borderId="0" xfId="3" applyFill="1" applyAlignment="1" applyProtection="1">
      <alignment horizontal="left" wrapText="1"/>
      <protection locked="0"/>
    </xf>
    <xf numFmtId="0" fontId="5" fillId="4" borderId="0" xfId="3" applyFill="1" applyAlignment="1" applyProtection="1">
      <alignment horizontal="left"/>
      <protection locked="0"/>
    </xf>
    <xf numFmtId="0" fontId="4" fillId="3" borderId="0" xfId="0" applyFont="1" applyFill="1" applyAlignment="1">
      <alignment horizontal="center" vertical="center"/>
    </xf>
    <xf numFmtId="0" fontId="7" fillId="10" borderId="0" xfId="0" applyFont="1" applyFill="1" applyAlignment="1">
      <alignment horizontal="center" vertical="center"/>
    </xf>
    <xf numFmtId="0" fontId="17" fillId="0" borderId="0" xfId="3" applyFont="1" applyAlignment="1">
      <alignment horizontal="left" wrapText="1"/>
    </xf>
    <xf numFmtId="0" fontId="17" fillId="0" borderId="6" xfId="3" applyFont="1" applyBorder="1" applyAlignment="1">
      <alignment horizontal="left" wrapText="1"/>
    </xf>
    <xf numFmtId="165" fontId="13" fillId="0" borderId="0" xfId="3" applyNumberFormat="1" applyFont="1"/>
    <xf numFmtId="8" fontId="17" fillId="0" borderId="0" xfId="3" applyNumberFormat="1" applyFont="1"/>
    <xf numFmtId="0" fontId="22" fillId="0" borderId="0" xfId="3" applyFont="1"/>
    <xf numFmtId="168" fontId="5" fillId="0" borderId="0" xfId="0" applyNumberFormat="1" applyFont="1" applyAlignment="1" applyProtection="1">
      <alignment horizontal="center"/>
      <protection locked="0"/>
    </xf>
  </cellXfs>
  <cellStyles count="11">
    <cellStyle name="Hyperlink 2" xfId="4" xr:uid="{1F71B507-18EF-45D9-B74A-8F62F7877669}"/>
    <cellStyle name="Input 2" xfId="2" xr:uid="{B2D1D9DB-F275-4F48-A2DA-B44BD55CAF68}"/>
    <cellStyle name="Input 2 2" xfId="7" xr:uid="{E662A518-6B6C-48A3-8AC5-0727E4931343}"/>
    <cellStyle name="Input 3" xfId="9" xr:uid="{163C18D0-4591-416C-B633-ACD5FA0F5889}"/>
    <cellStyle name="Normal 2" xfId="1" xr:uid="{78A81026-51C0-441F-987E-F4342E1FF8C9}"/>
    <cellStyle name="Normal 2 2" xfId="6" xr:uid="{A60C45FC-676D-40FC-8A2D-3A180F49E33D}"/>
    <cellStyle name="Normal 3" xfId="3" xr:uid="{849AD7D5-26F7-4473-A309-6988CCAFBB28}"/>
    <cellStyle name="Normal 4" xfId="5" xr:uid="{4CD594BB-BB40-4962-B286-0D849DB4FDCF}"/>
    <cellStyle name="Normalny" xfId="0" builtinId="0"/>
    <cellStyle name="Note 2" xfId="8" xr:uid="{810F2A54-459A-4A57-A401-0C0C5C4FB623}"/>
    <cellStyle name="Output 2" xfId="10" xr:uid="{8E92A153-B06D-4CCC-8005-0596A16DD842}"/>
  </cellStyles>
  <dxfs count="1">
    <dxf>
      <font>
        <b/>
        <i val="0"/>
        <color rgb="FF00B050"/>
      </font>
    </dxf>
  </dxfs>
  <tableStyles count="0" defaultTableStyle="TableStyleMedium2" defaultPivotStyle="PivotStyleLight16"/>
  <colors>
    <mruColors>
      <color rgb="FFF7964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www.fmworldcup.com/" TargetMode="External"/><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4</xdr:col>
      <xdr:colOff>2244725</xdr:colOff>
      <xdr:row>2</xdr:row>
      <xdr:rowOff>161261</xdr:rowOff>
    </xdr:from>
    <xdr:to>
      <xdr:col>5</xdr:col>
      <xdr:colOff>2583536</xdr:colOff>
      <xdr:row>6</xdr:row>
      <xdr:rowOff>144780</xdr:rowOff>
    </xdr:to>
    <xdr:pic>
      <xdr:nvPicPr>
        <xdr:cNvPr id="3" name="Picture 2">
          <a:hlinkClick xmlns:r="http://schemas.openxmlformats.org/officeDocument/2006/relationships" r:id="rId1"/>
          <a:extLst>
            <a:ext uri="{FF2B5EF4-FFF2-40B4-BE49-F238E27FC236}">
              <a16:creationId xmlns:a16="http://schemas.microsoft.com/office/drawing/2014/main" id="{06976FB5-8524-42EB-AAB9-DD03D838BF7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26450" y="732761"/>
          <a:ext cx="2958186" cy="707419"/>
        </a:xfrm>
        <a:prstGeom prst="rect">
          <a:avLst/>
        </a:prstGeom>
      </xdr:spPr>
    </xdr:pic>
    <xdr:clientData/>
  </xdr:twoCellAnchor>
  <xdr:twoCellAnchor editAs="oneCell">
    <xdr:from>
      <xdr:col>0</xdr:col>
      <xdr:colOff>0</xdr:colOff>
      <xdr:row>1</xdr:row>
      <xdr:rowOff>209550</xdr:rowOff>
    </xdr:from>
    <xdr:to>
      <xdr:col>2</xdr:col>
      <xdr:colOff>187325</xdr:colOff>
      <xdr:row>8</xdr:row>
      <xdr:rowOff>211225</xdr:rowOff>
    </xdr:to>
    <xdr:pic>
      <xdr:nvPicPr>
        <xdr:cNvPr id="4" name="Picture 3">
          <a:extLst>
            <a:ext uri="{FF2B5EF4-FFF2-40B4-BE49-F238E27FC236}">
              <a16:creationId xmlns:a16="http://schemas.microsoft.com/office/drawing/2014/main" id="{F6DFF654-387F-4477-8CE4-1005403C2DE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390525"/>
          <a:ext cx="3282950" cy="1478050"/>
        </a:xfrm>
        <a:prstGeom prst="rect">
          <a:avLst/>
        </a:prstGeom>
      </xdr:spPr>
    </xdr:pic>
    <xdr:clientData/>
  </xdr:twoCellAnchor>
  <xdr:twoCellAnchor editAs="oneCell">
    <xdr:from>
      <xdr:col>2</xdr:col>
      <xdr:colOff>2409825</xdr:colOff>
      <xdr:row>2</xdr:row>
      <xdr:rowOff>44450</xdr:rowOff>
    </xdr:from>
    <xdr:to>
      <xdr:col>4</xdr:col>
      <xdr:colOff>277531</xdr:colOff>
      <xdr:row>7</xdr:row>
      <xdr:rowOff>139700</xdr:rowOff>
    </xdr:to>
    <xdr:pic>
      <xdr:nvPicPr>
        <xdr:cNvPr id="5" name="Picture 4" descr="MECC">
          <a:extLst>
            <a:ext uri="{FF2B5EF4-FFF2-40B4-BE49-F238E27FC236}">
              <a16:creationId xmlns:a16="http://schemas.microsoft.com/office/drawing/2014/main" id="{50FD0AEB-E778-4D77-A2E5-CEA16042D18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5657850" y="615950"/>
          <a:ext cx="1106206" cy="1047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73025</xdr:colOff>
      <xdr:row>0</xdr:row>
      <xdr:rowOff>63500</xdr:rowOff>
    </xdr:from>
    <xdr:to>
      <xdr:col>1</xdr:col>
      <xdr:colOff>762000</xdr:colOff>
      <xdr:row>2</xdr:row>
      <xdr:rowOff>188630</xdr:rowOff>
    </xdr:to>
    <xdr:pic>
      <xdr:nvPicPr>
        <xdr:cNvPr id="4" name="Picture 3" descr="MECC">
          <a:extLst>
            <a:ext uri="{FF2B5EF4-FFF2-40B4-BE49-F238E27FC236}">
              <a16:creationId xmlns:a16="http://schemas.microsoft.com/office/drawing/2014/main" id="{3BD5664B-E636-4761-AB05-3C137B40956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1150" y="63500"/>
          <a:ext cx="688975" cy="7156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247650</xdr:colOff>
      <xdr:row>0</xdr:row>
      <xdr:rowOff>0</xdr:rowOff>
    </xdr:from>
    <xdr:to>
      <xdr:col>10</xdr:col>
      <xdr:colOff>292100</xdr:colOff>
      <xdr:row>3</xdr:row>
      <xdr:rowOff>84002</xdr:rowOff>
    </xdr:to>
    <xdr:pic>
      <xdr:nvPicPr>
        <xdr:cNvPr id="6" name="Picture 5">
          <a:extLst>
            <a:ext uri="{FF2B5EF4-FFF2-40B4-BE49-F238E27FC236}">
              <a16:creationId xmlns:a16="http://schemas.microsoft.com/office/drawing/2014/main" id="{5589D167-0441-6775-AE05-EBC9FD64A76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57900" y="0"/>
          <a:ext cx="2159000" cy="96982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73025</xdr:colOff>
      <xdr:row>0</xdr:row>
      <xdr:rowOff>63500</xdr:rowOff>
    </xdr:from>
    <xdr:to>
      <xdr:col>1</xdr:col>
      <xdr:colOff>762000</xdr:colOff>
      <xdr:row>2</xdr:row>
      <xdr:rowOff>188630</xdr:rowOff>
    </xdr:to>
    <xdr:pic>
      <xdr:nvPicPr>
        <xdr:cNvPr id="2" name="Picture 1" descr="MECC">
          <a:extLst>
            <a:ext uri="{FF2B5EF4-FFF2-40B4-BE49-F238E27FC236}">
              <a16:creationId xmlns:a16="http://schemas.microsoft.com/office/drawing/2014/main" id="{DD161F7D-BAE7-4C4D-9398-D8D9B5D4047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1150" y="66675"/>
          <a:ext cx="688975" cy="7125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247650</xdr:colOff>
      <xdr:row>0</xdr:row>
      <xdr:rowOff>0</xdr:rowOff>
    </xdr:from>
    <xdr:to>
      <xdr:col>10</xdr:col>
      <xdr:colOff>295275</xdr:colOff>
      <xdr:row>3</xdr:row>
      <xdr:rowOff>84002</xdr:rowOff>
    </xdr:to>
    <xdr:pic>
      <xdr:nvPicPr>
        <xdr:cNvPr id="3" name="Picture 2">
          <a:extLst>
            <a:ext uri="{FF2B5EF4-FFF2-40B4-BE49-F238E27FC236}">
              <a16:creationId xmlns:a16="http://schemas.microsoft.com/office/drawing/2014/main" id="{5A732DBB-5135-46B5-8C82-5247B1D82F5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57900" y="0"/>
          <a:ext cx="2162175" cy="96982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73025</xdr:colOff>
      <xdr:row>0</xdr:row>
      <xdr:rowOff>63500</xdr:rowOff>
    </xdr:from>
    <xdr:to>
      <xdr:col>1</xdr:col>
      <xdr:colOff>762000</xdr:colOff>
      <xdr:row>2</xdr:row>
      <xdr:rowOff>188630</xdr:rowOff>
    </xdr:to>
    <xdr:pic>
      <xdr:nvPicPr>
        <xdr:cNvPr id="2" name="Picture 1" descr="MECC">
          <a:extLst>
            <a:ext uri="{FF2B5EF4-FFF2-40B4-BE49-F238E27FC236}">
              <a16:creationId xmlns:a16="http://schemas.microsoft.com/office/drawing/2014/main" id="{1064694F-1296-4632-B599-7569A70F76A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1150" y="66675"/>
          <a:ext cx="688975" cy="7125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473075</xdr:colOff>
      <xdr:row>0</xdr:row>
      <xdr:rowOff>0</xdr:rowOff>
    </xdr:from>
    <xdr:to>
      <xdr:col>10</xdr:col>
      <xdr:colOff>304800</xdr:colOff>
      <xdr:row>3</xdr:row>
      <xdr:rowOff>84002</xdr:rowOff>
    </xdr:to>
    <xdr:pic>
      <xdr:nvPicPr>
        <xdr:cNvPr id="3" name="Picture 2">
          <a:extLst>
            <a:ext uri="{FF2B5EF4-FFF2-40B4-BE49-F238E27FC236}">
              <a16:creationId xmlns:a16="http://schemas.microsoft.com/office/drawing/2014/main" id="{A9D01436-C6BD-409B-BA10-C5C95E5A15C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283325" y="0"/>
          <a:ext cx="2165350" cy="97300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73025</xdr:colOff>
      <xdr:row>0</xdr:row>
      <xdr:rowOff>63500</xdr:rowOff>
    </xdr:from>
    <xdr:to>
      <xdr:col>1</xdr:col>
      <xdr:colOff>762000</xdr:colOff>
      <xdr:row>2</xdr:row>
      <xdr:rowOff>188630</xdr:rowOff>
    </xdr:to>
    <xdr:pic>
      <xdr:nvPicPr>
        <xdr:cNvPr id="2" name="Picture 1" descr="MECC">
          <a:extLst>
            <a:ext uri="{FF2B5EF4-FFF2-40B4-BE49-F238E27FC236}">
              <a16:creationId xmlns:a16="http://schemas.microsoft.com/office/drawing/2014/main" id="{3E358372-4D86-47D7-84E5-EC71957E706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1150" y="66675"/>
          <a:ext cx="688975" cy="7125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473075</xdr:colOff>
      <xdr:row>0</xdr:row>
      <xdr:rowOff>0</xdr:rowOff>
    </xdr:from>
    <xdr:to>
      <xdr:col>10</xdr:col>
      <xdr:colOff>304800</xdr:colOff>
      <xdr:row>3</xdr:row>
      <xdr:rowOff>84002</xdr:rowOff>
    </xdr:to>
    <xdr:pic>
      <xdr:nvPicPr>
        <xdr:cNvPr id="3" name="Picture 2">
          <a:extLst>
            <a:ext uri="{FF2B5EF4-FFF2-40B4-BE49-F238E27FC236}">
              <a16:creationId xmlns:a16="http://schemas.microsoft.com/office/drawing/2014/main" id="{425307E5-350B-4518-AB0D-22817663B90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283325" y="0"/>
          <a:ext cx="2165350" cy="969827"/>
        </a:xfrm>
        <a:prstGeom prst="rect">
          <a:avLst/>
        </a:prstGeom>
      </xdr:spPr>
    </xdr:pic>
    <xdr:clientData/>
  </xdr:twoCellAnchor>
</xdr:wsDr>
</file>

<file path=xl/theme/theme1.xml><?xml version="1.0" encoding="utf-8"?>
<a:theme xmlns:a="http://schemas.openxmlformats.org/drawingml/2006/main" name="Motyw pakietu Office 2013–2022">
  <a:themeElements>
    <a:clrScheme name="Pakiet Office 2013–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2013–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2013–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4B0DF-77BD-4178-99D9-83D9C0504489}">
  <sheetPr codeName="Sheet10">
    <tabColor theme="1"/>
    <pageSetUpPr fitToPage="1"/>
  </sheetPr>
  <dimension ref="A1:XX1000"/>
  <sheetViews>
    <sheetView tabSelected="1" topLeftCell="A2" zoomScaleNormal="100" workbookViewId="0">
      <selection activeCell="B21" sqref="B21:F21"/>
    </sheetView>
  </sheetViews>
  <sheetFormatPr defaultColWidth="0" defaultRowHeight="14.45" customHeight="1" zeroHeight="1"/>
  <cols>
    <col min="1" max="1" width="3.35546875" style="1" customWidth="1"/>
    <col min="2" max="3" width="21" style="1" customWidth="1"/>
    <col min="4" max="4" width="3.28515625" style="1" customWidth="1"/>
    <col min="5" max="6" width="20.640625" style="1" customWidth="1"/>
    <col min="7" max="7" width="4.85546875" style="1" customWidth="1"/>
    <col min="8" max="16384" width="4.85546875" style="1" hidden="1"/>
  </cols>
  <sheetData>
    <row r="1" spans="1:10" ht="15"/>
    <row r="2" spans="1:10" ht="30">
      <c r="B2" s="49" t="s">
        <v>0</v>
      </c>
      <c r="C2" s="49"/>
      <c r="D2" s="49"/>
      <c r="E2" s="49"/>
      <c r="F2" s="49"/>
      <c r="H2" s="2"/>
      <c r="I2" s="2"/>
      <c r="J2" s="2"/>
    </row>
    <row r="3" spans="1:10" ht="15">
      <c r="B3" s="3"/>
      <c r="C3" s="3"/>
      <c r="D3" s="3"/>
      <c r="E3" s="3"/>
      <c r="F3" s="3"/>
    </row>
    <row r="4" spans="1:10" ht="15">
      <c r="B4" s="3"/>
      <c r="C4" s="3"/>
      <c r="D4" s="3"/>
      <c r="E4" s="3"/>
      <c r="F4" s="3"/>
    </row>
    <row r="5" spans="1:10" ht="15">
      <c r="B5" s="3"/>
      <c r="C5" s="3"/>
      <c r="D5" s="3"/>
      <c r="E5" s="3"/>
      <c r="F5" s="3"/>
    </row>
    <row r="6" spans="1:10" ht="15">
      <c r="B6" s="3"/>
      <c r="C6" s="3"/>
      <c r="D6" s="3"/>
      <c r="E6" s="3"/>
      <c r="F6" s="3"/>
    </row>
    <row r="7" spans="1:10" ht="15">
      <c r="B7" s="3"/>
      <c r="C7" s="3"/>
      <c r="D7" s="3"/>
      <c r="E7" s="3"/>
      <c r="F7" s="3"/>
    </row>
    <row r="8" spans="1:10" ht="15">
      <c r="B8" s="3"/>
      <c r="C8" s="3"/>
      <c r="D8" s="3"/>
      <c r="E8" s="3"/>
      <c r="F8" s="3"/>
    </row>
    <row r="9" spans="1:10" ht="25.5">
      <c r="B9" s="46" t="s">
        <v>8</v>
      </c>
      <c r="C9" s="46"/>
      <c r="D9" s="46"/>
      <c r="E9" s="46"/>
      <c r="F9" s="46"/>
    </row>
    <row r="10" spans="1:10" ht="15"/>
    <row r="11" spans="1:10" ht="25.5">
      <c r="B11" s="46" t="s">
        <v>3</v>
      </c>
      <c r="C11" s="46"/>
      <c r="D11" s="46"/>
      <c r="E11" s="46"/>
      <c r="F11" s="46"/>
    </row>
    <row r="12" spans="1:10" ht="15"/>
    <row r="13" spans="1:10" ht="68.45" customHeight="1">
      <c r="A13" s="4"/>
      <c r="B13" s="47" t="s">
        <v>88</v>
      </c>
      <c r="C13" s="48"/>
      <c r="D13" s="48"/>
      <c r="E13" s="48"/>
      <c r="F13" s="48"/>
    </row>
    <row r="14" spans="1:10" ht="15">
      <c r="A14" s="4"/>
    </row>
    <row r="15" spans="1:10" ht="25.5">
      <c r="B15" s="46" t="s">
        <v>4</v>
      </c>
      <c r="C15" s="46"/>
      <c r="D15" s="46"/>
      <c r="E15" s="46"/>
      <c r="F15" s="46"/>
    </row>
    <row r="16" spans="1:10" ht="15"/>
    <row r="17" spans="1:6" ht="68.45" customHeight="1">
      <c r="A17" s="4"/>
      <c r="B17" s="47" t="s">
        <v>89</v>
      </c>
      <c r="C17" s="48"/>
      <c r="D17" s="48"/>
      <c r="E17" s="48"/>
      <c r="F17" s="48"/>
    </row>
    <row r="18" spans="1:6" ht="15">
      <c r="A18" s="4"/>
    </row>
    <row r="19" spans="1:6" ht="25.5">
      <c r="B19" s="46" t="s">
        <v>5</v>
      </c>
      <c r="C19" s="46"/>
      <c r="D19" s="46"/>
      <c r="E19" s="46"/>
      <c r="F19" s="46"/>
    </row>
    <row r="20" spans="1:6" ht="15"/>
    <row r="21" spans="1:6" ht="63.6" customHeight="1">
      <c r="A21" s="4"/>
      <c r="B21" s="47" t="s">
        <v>90</v>
      </c>
      <c r="C21" s="48"/>
      <c r="D21" s="48"/>
      <c r="E21" s="48"/>
      <c r="F21" s="48"/>
    </row>
    <row r="22" spans="1:6" ht="14.45" customHeight="1"/>
    <row r="23" spans="1:6" ht="14.45" customHeight="1"/>
    <row r="24" spans="1:6" ht="14.45" customHeight="1"/>
    <row r="25" spans="1:6" ht="14.45" customHeight="1"/>
    <row r="26" spans="1:6" ht="14.45" customHeight="1"/>
    <row r="27" spans="1:6" ht="14.45" customHeight="1"/>
    <row r="28" spans="1:6" ht="14.45" customHeight="1"/>
    <row r="29" spans="1:6" ht="14.45" customHeight="1"/>
    <row r="30" spans="1:6" ht="14.45" customHeight="1"/>
    <row r="31" spans="1:6" ht="14.45" customHeight="1"/>
    <row r="32" spans="1:6" ht="14.45" customHeight="1"/>
    <row r="33" ht="14.45" customHeight="1"/>
    <row r="34" ht="14.45" customHeight="1"/>
    <row r="35" ht="14.45" customHeight="1"/>
    <row r="36" ht="14.45" customHeight="1"/>
    <row r="37" ht="14.45" customHeight="1"/>
    <row r="38" ht="14.45" customHeight="1"/>
    <row r="39" ht="14.45" customHeight="1"/>
    <row r="40" ht="14.45" customHeight="1"/>
    <row r="41" ht="14.45" customHeight="1"/>
    <row r="42" ht="14.45" customHeight="1"/>
    <row r="43" ht="14.45" customHeight="1"/>
    <row r="44" ht="14.45" customHeight="1"/>
    <row r="45" ht="14.45" customHeight="1"/>
    <row r="46" ht="14.45" customHeight="1"/>
    <row r="47" ht="14.45" customHeight="1"/>
    <row r="48" ht="14.45" customHeight="1"/>
    <row r="49" ht="14.45" customHeight="1"/>
    <row r="50" ht="14.45" customHeight="1"/>
    <row r="51" ht="14.45" customHeight="1"/>
    <row r="52" ht="14.45" customHeight="1"/>
    <row r="53" ht="14.45" customHeight="1"/>
    <row r="54" ht="14.45" customHeight="1"/>
    <row r="55" ht="14.45" customHeight="1"/>
    <row r="56" ht="14.45" customHeight="1"/>
    <row r="57" ht="14.45" customHeight="1"/>
    <row r="58" ht="14.45" customHeight="1"/>
    <row r="59" ht="14.45" customHeight="1"/>
    <row r="60" ht="14.45" customHeight="1"/>
    <row r="61" ht="14.45" customHeight="1"/>
    <row r="62" ht="14.45" customHeight="1"/>
    <row r="63" ht="14.45" customHeight="1"/>
    <row r="64" ht="14.45" customHeight="1"/>
    <row r="65" ht="14.45" customHeight="1"/>
    <row r="66" ht="14.45" customHeight="1"/>
    <row r="67" ht="14.45" customHeight="1"/>
    <row r="68" ht="14.45" customHeight="1"/>
    <row r="1000" spans="648:648" ht="15.75">
      <c r="XX1000" s="45">
        <v>125713</v>
      </c>
    </row>
  </sheetData>
  <mergeCells count="8">
    <mergeCell ref="B19:F19"/>
    <mergeCell ref="B21:F21"/>
    <mergeCell ref="B2:F2"/>
    <mergeCell ref="B9:F9"/>
    <mergeCell ref="B11:F11"/>
    <mergeCell ref="B13:F13"/>
    <mergeCell ref="B15:F15"/>
    <mergeCell ref="B17:F17"/>
  </mergeCells>
  <pageMargins left="0.7" right="0.7" top="0.75" bottom="0.75" header="0.3" footer="0.3"/>
  <pageSetup scale="71"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D2193-ADE1-4DC7-B9F9-629DC0AF207A}">
  <sheetPr codeName="Sheet2">
    <tabColor theme="5" tint="0.59999389629810485"/>
  </sheetPr>
  <dimension ref="B1:XX1000"/>
  <sheetViews>
    <sheetView showGridLines="0" zoomScaleNormal="100" workbookViewId="0">
      <selection activeCell="E28" sqref="E28"/>
    </sheetView>
  </sheetViews>
  <sheetFormatPr defaultColWidth="4.7109375" defaultRowHeight="15.6" customHeight="1"/>
  <cols>
    <col min="1" max="1" width="1.92578125" style="5" customWidth="1"/>
    <col min="2" max="7" width="6.2109375" style="5" customWidth="1"/>
    <col min="8" max="8" width="6.5" style="5" customWidth="1"/>
    <col min="9" max="9" width="8.28515625" style="5" customWidth="1"/>
    <col min="10" max="10" width="8.35546875" style="5" customWidth="1"/>
    <col min="11" max="16384" width="4.7109375" style="5"/>
  </cols>
  <sheetData>
    <row r="1" spans="2:14" ht="23.1" customHeight="1"/>
    <row r="2" spans="2:14" ht="23.1" customHeight="1"/>
    <row r="3" spans="2:14" ht="23.1" customHeight="1">
      <c r="B3" s="8"/>
      <c r="C3" s="8"/>
      <c r="D3" s="8"/>
      <c r="E3" s="9"/>
      <c r="F3" s="9"/>
      <c r="G3" s="9"/>
      <c r="H3" s="9"/>
      <c r="I3" s="9"/>
      <c r="J3" s="9"/>
    </row>
    <row r="4" spans="2:14" ht="25.5">
      <c r="B4" s="50" t="s">
        <v>9</v>
      </c>
      <c r="C4" s="50"/>
      <c r="D4" s="50"/>
      <c r="E4" s="50"/>
      <c r="F4" s="50"/>
      <c r="G4" s="50"/>
      <c r="H4" s="50"/>
      <c r="I4" s="50"/>
      <c r="J4" s="50"/>
    </row>
    <row r="6" spans="2:14" ht="25.5">
      <c r="B6" s="50" t="s">
        <v>11</v>
      </c>
      <c r="C6" s="50"/>
      <c r="D6" s="50"/>
      <c r="E6" s="50"/>
      <c r="F6" s="50"/>
      <c r="G6" s="50"/>
      <c r="H6" s="50"/>
      <c r="I6" s="50"/>
      <c r="J6" s="50"/>
    </row>
    <row r="8" spans="2:14" ht="49.5" customHeight="1">
      <c r="B8" s="51" t="s">
        <v>109</v>
      </c>
      <c r="C8" s="51"/>
      <c r="D8" s="51"/>
      <c r="E8" s="51"/>
      <c r="F8" s="51"/>
      <c r="G8" s="51"/>
      <c r="H8" s="51"/>
      <c r="I8" s="51"/>
      <c r="J8" s="51"/>
      <c r="N8" s="10"/>
    </row>
    <row r="9" spans="2:14" ht="15.6" customHeight="1">
      <c r="N9" s="10"/>
    </row>
    <row r="10" spans="2:14" ht="26.25">
      <c r="B10" s="50" t="s">
        <v>10</v>
      </c>
      <c r="C10" s="50"/>
      <c r="D10" s="50"/>
      <c r="E10" s="50"/>
      <c r="F10" s="50"/>
      <c r="G10" s="50"/>
      <c r="H10" s="50"/>
      <c r="I10" s="50"/>
      <c r="J10" s="50"/>
      <c r="N10" s="11"/>
    </row>
    <row r="12" spans="2:14" ht="15.6" customHeight="1">
      <c r="B12" s="24" t="s">
        <v>17</v>
      </c>
      <c r="C12" s="25"/>
      <c r="D12" s="26" t="s">
        <v>14</v>
      </c>
      <c r="E12" s="26" t="s">
        <v>18</v>
      </c>
    </row>
    <row r="13" spans="2:14" ht="15.6" customHeight="1">
      <c r="B13" s="13" t="s">
        <v>12</v>
      </c>
      <c r="C13" s="13"/>
      <c r="D13" s="14" t="s">
        <v>15</v>
      </c>
      <c r="E13" s="23">
        <v>1200</v>
      </c>
    </row>
    <row r="14" spans="2:14" ht="15.6" customHeight="1">
      <c r="B14" s="13" t="s">
        <v>13</v>
      </c>
      <c r="C14" s="13"/>
      <c r="D14" s="14" t="s">
        <v>16</v>
      </c>
      <c r="E14" s="22">
        <v>0.05</v>
      </c>
    </row>
    <row r="16" spans="2:14" ht="26.25">
      <c r="B16" s="50" t="s">
        <v>20</v>
      </c>
      <c r="C16" s="50"/>
      <c r="D16" s="50"/>
      <c r="E16" s="50"/>
      <c r="F16" s="50"/>
      <c r="G16" s="50"/>
      <c r="H16" s="50"/>
      <c r="I16" s="50"/>
      <c r="J16" s="50"/>
      <c r="N16" s="11"/>
    </row>
    <row r="17" spans="2:13" ht="15.6" customHeight="1">
      <c r="B17" s="6"/>
      <c r="L17" s="7"/>
      <c r="M17" s="7"/>
    </row>
    <row r="18" spans="2:13" s="13" customFormat="1" ht="15.6" customHeight="1">
      <c r="B18" s="28" t="s">
        <v>6</v>
      </c>
      <c r="C18" s="24" t="s">
        <v>7</v>
      </c>
      <c r="D18" s="25"/>
      <c r="E18" s="25"/>
      <c r="F18" s="25"/>
      <c r="G18" s="25"/>
      <c r="H18" s="28" t="s">
        <v>1</v>
      </c>
      <c r="I18" s="28" t="s">
        <v>2</v>
      </c>
      <c r="J18" s="28" t="s">
        <v>19</v>
      </c>
      <c r="L18" s="15"/>
      <c r="M18" s="15"/>
    </row>
    <row r="19" spans="2:13" s="13" customFormat="1" ht="15">
      <c r="B19" s="16">
        <v>1</v>
      </c>
      <c r="C19" s="51" t="s">
        <v>21</v>
      </c>
      <c r="D19" s="51"/>
      <c r="E19" s="51"/>
      <c r="F19" s="51"/>
      <c r="G19" s="51"/>
      <c r="H19" s="17">
        <v>20</v>
      </c>
      <c r="I19" s="27">
        <f>D36</f>
        <v>1260</v>
      </c>
      <c r="J19" s="16" t="s">
        <v>84</v>
      </c>
      <c r="L19" s="15"/>
      <c r="M19" s="15"/>
    </row>
    <row r="20" spans="2:13" s="13" customFormat="1" ht="15">
      <c r="B20" s="16">
        <v>2</v>
      </c>
      <c r="C20" s="51" t="s">
        <v>22</v>
      </c>
      <c r="D20" s="51"/>
      <c r="E20" s="51"/>
      <c r="F20" s="51"/>
      <c r="G20" s="51"/>
      <c r="H20" s="17">
        <v>20</v>
      </c>
      <c r="I20" s="21">
        <f>SUM(D24:D83)</f>
        <v>79569.09</v>
      </c>
      <c r="J20" s="16" t="s">
        <v>91</v>
      </c>
      <c r="L20" s="15"/>
      <c r="M20" s="15"/>
    </row>
    <row r="21" spans="2:13" s="13" customFormat="1" ht="15.6" customHeight="1">
      <c r="B21" s="16"/>
      <c r="L21" s="15"/>
      <c r="M21" s="15"/>
    </row>
    <row r="22" spans="2:13" s="13" customFormat="1" ht="15.6" customHeight="1"/>
    <row r="23" spans="2:13" s="13" customFormat="1" ht="33.6" customHeight="1">
      <c r="B23" s="29" t="s">
        <v>50</v>
      </c>
      <c r="C23" s="18" t="s">
        <v>24</v>
      </c>
      <c r="D23" s="18" t="s">
        <v>25</v>
      </c>
    </row>
    <row r="24" spans="2:13" ht="15.6" customHeight="1">
      <c r="B24" s="19">
        <v>1</v>
      </c>
      <c r="C24" s="19">
        <v>1</v>
      </c>
      <c r="D24" s="20">
        <f>E13</f>
        <v>1200</v>
      </c>
    </row>
    <row r="25" spans="2:13" ht="15.6" customHeight="1">
      <c r="B25" s="19">
        <v>2</v>
      </c>
      <c r="C25" s="19">
        <v>1</v>
      </c>
      <c r="D25" s="20">
        <f>IF(AND(B25=1,C25&lt;&gt;1),D24*(1+$E$14),D24)</f>
        <v>1200</v>
      </c>
    </row>
    <row r="26" spans="2:13" ht="15.6" customHeight="1">
      <c r="B26" s="19">
        <v>3</v>
      </c>
      <c r="C26" s="19">
        <v>1</v>
      </c>
      <c r="D26" s="20">
        <f t="shared" ref="D26:D83" si="0">IF(AND(B26=1,C26&lt;&gt;1),D25*(1+$E$14),D25)</f>
        <v>1200</v>
      </c>
    </row>
    <row r="27" spans="2:13" ht="15.6" customHeight="1">
      <c r="B27" s="19">
        <v>4</v>
      </c>
      <c r="C27" s="19">
        <v>1</v>
      </c>
      <c r="D27" s="20">
        <f t="shared" si="0"/>
        <v>1200</v>
      </c>
    </row>
    <row r="28" spans="2:13" ht="15.6" customHeight="1">
      <c r="B28" s="19">
        <v>5</v>
      </c>
      <c r="C28" s="19">
        <v>1</v>
      </c>
      <c r="D28" s="20">
        <f t="shared" si="0"/>
        <v>1200</v>
      </c>
    </row>
    <row r="29" spans="2:13" ht="15.6" customHeight="1">
      <c r="B29" s="19">
        <v>6</v>
      </c>
      <c r="C29" s="19">
        <v>1</v>
      </c>
      <c r="D29" s="20">
        <f t="shared" si="0"/>
        <v>1200</v>
      </c>
    </row>
    <row r="30" spans="2:13" ht="15.6" customHeight="1">
      <c r="B30" s="19">
        <v>7</v>
      </c>
      <c r="C30" s="19">
        <v>1</v>
      </c>
      <c r="D30" s="20">
        <f t="shared" si="0"/>
        <v>1200</v>
      </c>
    </row>
    <row r="31" spans="2:13" ht="15.6" customHeight="1">
      <c r="B31" s="19">
        <v>8</v>
      </c>
      <c r="C31" s="19">
        <v>1</v>
      </c>
      <c r="D31" s="20">
        <f t="shared" si="0"/>
        <v>1200</v>
      </c>
    </row>
    <row r="32" spans="2:13" ht="15.6" customHeight="1">
      <c r="B32" s="19">
        <v>9</v>
      </c>
      <c r="C32" s="19">
        <v>1</v>
      </c>
      <c r="D32" s="20">
        <f t="shared" si="0"/>
        <v>1200</v>
      </c>
    </row>
    <row r="33" spans="2:4" ht="15.6" customHeight="1">
      <c r="B33" s="19">
        <v>10</v>
      </c>
      <c r="C33" s="19">
        <v>1</v>
      </c>
      <c r="D33" s="20">
        <f t="shared" si="0"/>
        <v>1200</v>
      </c>
    </row>
    <row r="34" spans="2:4" ht="15.6" customHeight="1">
      <c r="B34" s="19">
        <v>11</v>
      </c>
      <c r="C34" s="19">
        <v>1</v>
      </c>
      <c r="D34" s="20">
        <f t="shared" si="0"/>
        <v>1200</v>
      </c>
    </row>
    <row r="35" spans="2:4" ht="15.6" customHeight="1">
      <c r="B35" s="19">
        <v>12</v>
      </c>
      <c r="C35" s="19">
        <v>1</v>
      </c>
      <c r="D35" s="20">
        <f t="shared" si="0"/>
        <v>1200</v>
      </c>
    </row>
    <row r="36" spans="2:4" ht="15.6" customHeight="1">
      <c r="B36" s="19">
        <v>1</v>
      </c>
      <c r="C36" s="19">
        <v>2</v>
      </c>
      <c r="D36" s="20">
        <f t="shared" si="0"/>
        <v>1260</v>
      </c>
    </row>
    <row r="37" spans="2:4" ht="15.6" customHeight="1">
      <c r="B37" s="19">
        <v>2</v>
      </c>
      <c r="C37" s="19">
        <v>2</v>
      </c>
      <c r="D37" s="20">
        <f t="shared" si="0"/>
        <v>1260</v>
      </c>
    </row>
    <row r="38" spans="2:4" ht="15.6" customHeight="1">
      <c r="B38" s="19">
        <v>3</v>
      </c>
      <c r="C38" s="19">
        <v>2</v>
      </c>
      <c r="D38" s="20">
        <f t="shared" si="0"/>
        <v>1260</v>
      </c>
    </row>
    <row r="39" spans="2:4" ht="15.6" customHeight="1">
      <c r="B39" s="19">
        <v>4</v>
      </c>
      <c r="C39" s="19">
        <v>2</v>
      </c>
      <c r="D39" s="20">
        <f t="shared" si="0"/>
        <v>1260</v>
      </c>
    </row>
    <row r="40" spans="2:4" ht="15.6" customHeight="1">
      <c r="B40" s="19">
        <v>5</v>
      </c>
      <c r="C40" s="19">
        <v>2</v>
      </c>
      <c r="D40" s="20">
        <f t="shared" si="0"/>
        <v>1260</v>
      </c>
    </row>
    <row r="41" spans="2:4" ht="15.6" customHeight="1">
      <c r="B41" s="19">
        <v>6</v>
      </c>
      <c r="C41" s="19">
        <v>2</v>
      </c>
      <c r="D41" s="20">
        <f t="shared" si="0"/>
        <v>1260</v>
      </c>
    </row>
    <row r="42" spans="2:4" ht="15.6" customHeight="1">
      <c r="B42" s="19">
        <v>7</v>
      </c>
      <c r="C42" s="19">
        <v>2</v>
      </c>
      <c r="D42" s="20">
        <f t="shared" si="0"/>
        <v>1260</v>
      </c>
    </row>
    <row r="43" spans="2:4" ht="15.6" customHeight="1">
      <c r="B43" s="19">
        <v>8</v>
      </c>
      <c r="C43" s="19">
        <v>2</v>
      </c>
      <c r="D43" s="20">
        <f t="shared" si="0"/>
        <v>1260</v>
      </c>
    </row>
    <row r="44" spans="2:4" ht="15.6" customHeight="1">
      <c r="B44" s="19">
        <v>9</v>
      </c>
      <c r="C44" s="19">
        <v>2</v>
      </c>
      <c r="D44" s="20">
        <f t="shared" si="0"/>
        <v>1260</v>
      </c>
    </row>
    <row r="45" spans="2:4" ht="15.6" customHeight="1">
      <c r="B45" s="19">
        <v>10</v>
      </c>
      <c r="C45" s="19">
        <v>2</v>
      </c>
      <c r="D45" s="20">
        <f t="shared" si="0"/>
        <v>1260</v>
      </c>
    </row>
    <row r="46" spans="2:4" ht="15.6" customHeight="1">
      <c r="B46" s="19">
        <v>11</v>
      </c>
      <c r="C46" s="19">
        <v>2</v>
      </c>
      <c r="D46" s="20">
        <f t="shared" si="0"/>
        <v>1260</v>
      </c>
    </row>
    <row r="47" spans="2:4" ht="15.6" customHeight="1">
      <c r="B47" s="19">
        <v>12</v>
      </c>
      <c r="C47" s="19">
        <v>2</v>
      </c>
      <c r="D47" s="20">
        <f t="shared" si="0"/>
        <v>1260</v>
      </c>
    </row>
    <row r="48" spans="2:4" ht="15.6" customHeight="1">
      <c r="B48" s="19">
        <v>1</v>
      </c>
      <c r="C48" s="19">
        <v>3</v>
      </c>
      <c r="D48" s="20">
        <f t="shared" si="0"/>
        <v>1323</v>
      </c>
    </row>
    <row r="49" spans="2:4" ht="15.6" customHeight="1">
      <c r="B49" s="19">
        <v>2</v>
      </c>
      <c r="C49" s="19">
        <v>3</v>
      </c>
      <c r="D49" s="20">
        <f t="shared" si="0"/>
        <v>1323</v>
      </c>
    </row>
    <row r="50" spans="2:4" ht="15.6" customHeight="1">
      <c r="B50" s="19">
        <v>3</v>
      </c>
      <c r="C50" s="19">
        <v>3</v>
      </c>
      <c r="D50" s="20">
        <f t="shared" si="0"/>
        <v>1323</v>
      </c>
    </row>
    <row r="51" spans="2:4" ht="15.6" customHeight="1">
      <c r="B51" s="19">
        <v>4</v>
      </c>
      <c r="C51" s="19">
        <v>3</v>
      </c>
      <c r="D51" s="20">
        <f t="shared" si="0"/>
        <v>1323</v>
      </c>
    </row>
    <row r="52" spans="2:4" ht="15.6" customHeight="1">
      <c r="B52" s="19">
        <v>5</v>
      </c>
      <c r="C52" s="19">
        <v>3</v>
      </c>
      <c r="D52" s="20">
        <f t="shared" si="0"/>
        <v>1323</v>
      </c>
    </row>
    <row r="53" spans="2:4" ht="15.6" customHeight="1">
      <c r="B53" s="19">
        <v>6</v>
      </c>
      <c r="C53" s="19">
        <v>3</v>
      </c>
      <c r="D53" s="20">
        <f t="shared" si="0"/>
        <v>1323</v>
      </c>
    </row>
    <row r="54" spans="2:4" ht="15.6" customHeight="1">
      <c r="B54" s="19">
        <v>7</v>
      </c>
      <c r="C54" s="19">
        <v>3</v>
      </c>
      <c r="D54" s="20">
        <f t="shared" si="0"/>
        <v>1323</v>
      </c>
    </row>
    <row r="55" spans="2:4" ht="15.6" customHeight="1">
      <c r="B55" s="19">
        <v>8</v>
      </c>
      <c r="C55" s="19">
        <v>3</v>
      </c>
      <c r="D55" s="20">
        <f t="shared" si="0"/>
        <v>1323</v>
      </c>
    </row>
    <row r="56" spans="2:4" ht="15.6" customHeight="1">
      <c r="B56" s="19">
        <v>9</v>
      </c>
      <c r="C56" s="19">
        <v>3</v>
      </c>
      <c r="D56" s="20">
        <f t="shared" si="0"/>
        <v>1323</v>
      </c>
    </row>
    <row r="57" spans="2:4" ht="15.6" customHeight="1">
      <c r="B57" s="19">
        <v>10</v>
      </c>
      <c r="C57" s="19">
        <v>3</v>
      </c>
      <c r="D57" s="20">
        <f t="shared" si="0"/>
        <v>1323</v>
      </c>
    </row>
    <row r="58" spans="2:4" ht="15.6" customHeight="1">
      <c r="B58" s="19">
        <v>11</v>
      </c>
      <c r="C58" s="19">
        <v>3</v>
      </c>
      <c r="D58" s="20">
        <f t="shared" si="0"/>
        <v>1323</v>
      </c>
    </row>
    <row r="59" spans="2:4" ht="15.6" customHeight="1">
      <c r="B59" s="19">
        <v>12</v>
      </c>
      <c r="C59" s="19">
        <v>3</v>
      </c>
      <c r="D59" s="20">
        <f t="shared" si="0"/>
        <v>1323</v>
      </c>
    </row>
    <row r="60" spans="2:4" ht="15.6" customHeight="1">
      <c r="B60" s="19">
        <v>1</v>
      </c>
      <c r="C60" s="19">
        <v>4</v>
      </c>
      <c r="D60" s="20">
        <f t="shared" si="0"/>
        <v>1389.15</v>
      </c>
    </row>
    <row r="61" spans="2:4" ht="15.6" customHeight="1">
      <c r="B61" s="19">
        <v>2</v>
      </c>
      <c r="C61" s="19">
        <v>4</v>
      </c>
      <c r="D61" s="20">
        <f t="shared" si="0"/>
        <v>1389.15</v>
      </c>
    </row>
    <row r="62" spans="2:4" ht="15.6" customHeight="1">
      <c r="B62" s="19">
        <v>3</v>
      </c>
      <c r="C62" s="19">
        <v>4</v>
      </c>
      <c r="D62" s="20">
        <f t="shared" si="0"/>
        <v>1389.15</v>
      </c>
    </row>
    <row r="63" spans="2:4" ht="15.6" customHeight="1">
      <c r="B63" s="19">
        <v>4</v>
      </c>
      <c r="C63" s="19">
        <v>4</v>
      </c>
      <c r="D63" s="20">
        <f t="shared" si="0"/>
        <v>1389.15</v>
      </c>
    </row>
    <row r="64" spans="2:4" ht="15.6" customHeight="1">
      <c r="B64" s="19">
        <v>5</v>
      </c>
      <c r="C64" s="19">
        <v>4</v>
      </c>
      <c r="D64" s="20">
        <f t="shared" si="0"/>
        <v>1389.15</v>
      </c>
    </row>
    <row r="65" spans="2:4" ht="15.6" customHeight="1">
      <c r="B65" s="19">
        <v>6</v>
      </c>
      <c r="C65" s="19">
        <v>4</v>
      </c>
      <c r="D65" s="20">
        <f t="shared" si="0"/>
        <v>1389.15</v>
      </c>
    </row>
    <row r="66" spans="2:4" ht="15.6" customHeight="1">
      <c r="B66" s="19">
        <v>7</v>
      </c>
      <c r="C66" s="19">
        <v>4</v>
      </c>
      <c r="D66" s="20">
        <f t="shared" si="0"/>
        <v>1389.15</v>
      </c>
    </row>
    <row r="67" spans="2:4" ht="15.6" customHeight="1">
      <c r="B67" s="19">
        <v>8</v>
      </c>
      <c r="C67" s="19">
        <v>4</v>
      </c>
      <c r="D67" s="20">
        <f t="shared" si="0"/>
        <v>1389.15</v>
      </c>
    </row>
    <row r="68" spans="2:4" ht="15.6" customHeight="1">
      <c r="B68" s="19">
        <v>9</v>
      </c>
      <c r="C68" s="19">
        <v>4</v>
      </c>
      <c r="D68" s="20">
        <f t="shared" si="0"/>
        <v>1389.15</v>
      </c>
    </row>
    <row r="69" spans="2:4" ht="15.6" customHeight="1">
      <c r="B69" s="19">
        <v>10</v>
      </c>
      <c r="C69" s="19">
        <v>4</v>
      </c>
      <c r="D69" s="20">
        <f t="shared" si="0"/>
        <v>1389.15</v>
      </c>
    </row>
    <row r="70" spans="2:4" ht="15.6" customHeight="1">
      <c r="B70" s="19">
        <v>11</v>
      </c>
      <c r="C70" s="19">
        <v>4</v>
      </c>
      <c r="D70" s="20">
        <f t="shared" si="0"/>
        <v>1389.15</v>
      </c>
    </row>
    <row r="71" spans="2:4" ht="15.6" customHeight="1">
      <c r="B71" s="19">
        <v>12</v>
      </c>
      <c r="C71" s="19">
        <v>4</v>
      </c>
      <c r="D71" s="20">
        <f t="shared" si="0"/>
        <v>1389.15</v>
      </c>
    </row>
    <row r="72" spans="2:4" ht="15.6" customHeight="1">
      <c r="B72" s="19">
        <v>1</v>
      </c>
      <c r="C72" s="19">
        <v>5</v>
      </c>
      <c r="D72" s="20">
        <f t="shared" si="0"/>
        <v>1458.6075000000001</v>
      </c>
    </row>
    <row r="73" spans="2:4" ht="15.6" customHeight="1">
      <c r="B73" s="19">
        <v>2</v>
      </c>
      <c r="C73" s="19">
        <v>5</v>
      </c>
      <c r="D73" s="20">
        <f t="shared" si="0"/>
        <v>1458.6075000000001</v>
      </c>
    </row>
    <row r="74" spans="2:4" ht="15.6" customHeight="1">
      <c r="B74" s="19">
        <v>3</v>
      </c>
      <c r="C74" s="19">
        <v>5</v>
      </c>
      <c r="D74" s="20">
        <f t="shared" si="0"/>
        <v>1458.6075000000001</v>
      </c>
    </row>
    <row r="75" spans="2:4" ht="15.6" customHeight="1">
      <c r="B75" s="19">
        <v>4</v>
      </c>
      <c r="C75" s="19">
        <v>5</v>
      </c>
      <c r="D75" s="20">
        <f t="shared" si="0"/>
        <v>1458.6075000000001</v>
      </c>
    </row>
    <row r="76" spans="2:4" ht="15.6" customHeight="1">
      <c r="B76" s="19">
        <v>5</v>
      </c>
      <c r="C76" s="19">
        <v>5</v>
      </c>
      <c r="D76" s="20">
        <f t="shared" si="0"/>
        <v>1458.6075000000001</v>
      </c>
    </row>
    <row r="77" spans="2:4" ht="15.6" customHeight="1">
      <c r="B77" s="19">
        <v>6</v>
      </c>
      <c r="C77" s="19">
        <v>5</v>
      </c>
      <c r="D77" s="20">
        <f t="shared" si="0"/>
        <v>1458.6075000000001</v>
      </c>
    </row>
    <row r="78" spans="2:4" ht="15.6" customHeight="1">
      <c r="B78" s="19">
        <v>7</v>
      </c>
      <c r="C78" s="19">
        <v>5</v>
      </c>
      <c r="D78" s="20">
        <f t="shared" si="0"/>
        <v>1458.6075000000001</v>
      </c>
    </row>
    <row r="79" spans="2:4" ht="15.6" customHeight="1">
      <c r="B79" s="19">
        <v>8</v>
      </c>
      <c r="C79" s="19">
        <v>5</v>
      </c>
      <c r="D79" s="20">
        <f t="shared" si="0"/>
        <v>1458.6075000000001</v>
      </c>
    </row>
    <row r="80" spans="2:4" ht="15.6" customHeight="1">
      <c r="B80" s="19">
        <v>9</v>
      </c>
      <c r="C80" s="19">
        <v>5</v>
      </c>
      <c r="D80" s="20">
        <f t="shared" si="0"/>
        <v>1458.6075000000001</v>
      </c>
    </row>
    <row r="81" spans="2:4" ht="15.6" customHeight="1">
      <c r="B81" s="19">
        <v>10</v>
      </c>
      <c r="C81" s="19">
        <v>5</v>
      </c>
      <c r="D81" s="20">
        <f t="shared" si="0"/>
        <v>1458.6075000000001</v>
      </c>
    </row>
    <row r="82" spans="2:4" ht="15.6" customHeight="1">
      <c r="B82" s="19">
        <v>11</v>
      </c>
      <c r="C82" s="19">
        <v>5</v>
      </c>
      <c r="D82" s="20">
        <f t="shared" si="0"/>
        <v>1458.6075000000001</v>
      </c>
    </row>
    <row r="83" spans="2:4" ht="15.6" customHeight="1">
      <c r="B83" s="19">
        <v>12</v>
      </c>
      <c r="C83" s="19">
        <v>5</v>
      </c>
      <c r="D83" s="20">
        <f t="shared" si="0"/>
        <v>1458.6075000000001</v>
      </c>
    </row>
    <row r="1000" spans="648:648" ht="15">
      <c r="XX1000" s="45">
        <v>125713</v>
      </c>
    </row>
  </sheetData>
  <mergeCells count="7">
    <mergeCell ref="B16:J16"/>
    <mergeCell ref="C19:G19"/>
    <mergeCell ref="C20:G20"/>
    <mergeCell ref="B4:J4"/>
    <mergeCell ref="B10:J10"/>
    <mergeCell ref="B6:J6"/>
    <mergeCell ref="B8:J8"/>
  </mergeCells>
  <pageMargins left="0.7" right="0.7" top="0.75" bottom="0.75" header="0.3" footer="0.3"/>
  <ignoredErrors>
    <ignoredError sqref="D24 D25:D83" unlockedFormula="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75BD8-6524-44B5-9392-C1CA61F0D181}">
  <sheetPr codeName="Sheet11">
    <tabColor theme="5" tint="0.59999389629810485"/>
  </sheetPr>
  <dimension ref="B1:XX1000"/>
  <sheetViews>
    <sheetView showGridLines="0" topLeftCell="A23" zoomScaleNormal="100" workbookViewId="0">
      <selection activeCell="G32" sqref="G32"/>
    </sheetView>
  </sheetViews>
  <sheetFormatPr defaultColWidth="4.7109375" defaultRowHeight="15.6" customHeight="1"/>
  <cols>
    <col min="1" max="1" width="1.92578125" style="5" customWidth="1"/>
    <col min="2" max="7" width="6.2109375" style="5" customWidth="1"/>
    <col min="8" max="8" width="6.5" style="5" customWidth="1"/>
    <col min="9" max="9" width="8.28515625" style="5" customWidth="1"/>
    <col min="10" max="10" width="8.35546875" style="5" customWidth="1"/>
    <col min="11" max="16384" width="4.7109375" style="5"/>
  </cols>
  <sheetData>
    <row r="1" spans="2:14" ht="23.1" customHeight="1"/>
    <row r="2" spans="2:14" ht="23.1" customHeight="1"/>
    <row r="3" spans="2:14" ht="23.1" customHeight="1">
      <c r="B3" s="8"/>
      <c r="C3" s="8"/>
      <c r="D3" s="8"/>
      <c r="E3" s="9"/>
      <c r="F3" s="9"/>
      <c r="G3" s="9"/>
      <c r="H3" s="9"/>
      <c r="I3" s="9"/>
      <c r="J3" s="9"/>
    </row>
    <row r="4" spans="2:14" ht="25.5">
      <c r="B4" s="50" t="s">
        <v>9</v>
      </c>
      <c r="C4" s="50"/>
      <c r="D4" s="50"/>
      <c r="E4" s="50"/>
      <c r="F4" s="50"/>
      <c r="G4" s="50"/>
      <c r="H4" s="50"/>
      <c r="I4" s="50"/>
      <c r="J4" s="50"/>
    </row>
    <row r="6" spans="2:14" ht="25.5">
      <c r="B6" s="50" t="s">
        <v>26</v>
      </c>
      <c r="C6" s="50"/>
      <c r="D6" s="50"/>
      <c r="E6" s="50"/>
      <c r="F6" s="50"/>
      <c r="G6" s="50"/>
      <c r="H6" s="50"/>
      <c r="I6" s="50"/>
      <c r="J6" s="50"/>
    </row>
    <row r="8" spans="2:14" ht="69.599999999999994" customHeight="1">
      <c r="B8" s="51" t="s">
        <v>110</v>
      </c>
      <c r="C8" s="51"/>
      <c r="D8" s="51"/>
      <c r="E8" s="51"/>
      <c r="F8" s="51"/>
      <c r="G8" s="51"/>
      <c r="H8" s="51"/>
      <c r="I8" s="51"/>
      <c r="J8" s="51"/>
      <c r="N8" s="10"/>
    </row>
    <row r="9" spans="2:14" ht="15.6" customHeight="1">
      <c r="N9" s="10"/>
    </row>
    <row r="10" spans="2:14" ht="26.25">
      <c r="B10" s="50" t="s">
        <v>10</v>
      </c>
      <c r="C10" s="50"/>
      <c r="D10" s="50"/>
      <c r="E10" s="50"/>
      <c r="F10" s="50"/>
      <c r="G10" s="50"/>
      <c r="H10" s="50"/>
      <c r="I10" s="50"/>
      <c r="J10" s="50"/>
      <c r="N10" s="11"/>
    </row>
    <row r="12" spans="2:14" ht="15.6" customHeight="1">
      <c r="B12" s="24" t="s">
        <v>17</v>
      </c>
      <c r="C12" s="25"/>
      <c r="D12" s="26" t="s">
        <v>14</v>
      </c>
      <c r="E12" s="26" t="s">
        <v>18</v>
      </c>
    </row>
    <row r="13" spans="2:14" ht="15.6" customHeight="1">
      <c r="B13" s="13" t="s">
        <v>27</v>
      </c>
      <c r="C13" s="13"/>
      <c r="D13" s="14" t="s">
        <v>15</v>
      </c>
      <c r="E13" s="23">
        <v>20000</v>
      </c>
    </row>
    <row r="14" spans="2:14" ht="15.6" customHeight="1">
      <c r="B14" s="13" t="s">
        <v>28</v>
      </c>
      <c r="C14" s="13"/>
      <c r="D14" s="14" t="s">
        <v>16</v>
      </c>
      <c r="E14" s="22">
        <v>7.0000000000000007E-2</v>
      </c>
    </row>
    <row r="16" spans="2:14" ht="26.25">
      <c r="B16" s="50" t="s">
        <v>20</v>
      </c>
      <c r="C16" s="50"/>
      <c r="D16" s="50"/>
      <c r="E16" s="50"/>
      <c r="F16" s="50"/>
      <c r="G16" s="50"/>
      <c r="H16" s="50"/>
      <c r="I16" s="50"/>
      <c r="J16" s="50"/>
      <c r="N16" s="11"/>
    </row>
    <row r="17" spans="2:13" ht="15.6" customHeight="1">
      <c r="B17" s="6"/>
      <c r="L17" s="7"/>
      <c r="M17" s="7"/>
    </row>
    <row r="18" spans="2:13" s="13" customFormat="1" ht="15.6" customHeight="1">
      <c r="B18" s="28" t="s">
        <v>6</v>
      </c>
      <c r="C18" s="24" t="s">
        <v>7</v>
      </c>
      <c r="D18" s="25"/>
      <c r="E18" s="25"/>
      <c r="F18" s="25"/>
      <c r="G18" s="25"/>
      <c r="H18" s="28" t="s">
        <v>1</v>
      </c>
      <c r="I18" s="28" t="s">
        <v>2</v>
      </c>
      <c r="J18" s="28" t="s">
        <v>19</v>
      </c>
      <c r="L18" s="15"/>
      <c r="M18" s="15"/>
    </row>
    <row r="19" spans="2:13" s="13" customFormat="1" ht="15">
      <c r="B19" s="16">
        <v>3</v>
      </c>
      <c r="C19" s="51" t="s">
        <v>29</v>
      </c>
      <c r="D19" s="51"/>
      <c r="E19" s="51"/>
      <c r="F19" s="51"/>
      <c r="G19" s="51"/>
      <c r="H19" s="17">
        <v>10</v>
      </c>
      <c r="I19" s="31">
        <f>E14/12</f>
        <v>5.8333333333333336E-3</v>
      </c>
      <c r="J19" s="16" t="s">
        <v>38</v>
      </c>
      <c r="L19" s="15"/>
      <c r="M19" s="15"/>
    </row>
    <row r="20" spans="2:13" s="13" customFormat="1" ht="15">
      <c r="B20" s="16">
        <v>4</v>
      </c>
      <c r="C20" s="51" t="s">
        <v>30</v>
      </c>
      <c r="D20" s="51"/>
      <c r="E20" s="51"/>
      <c r="F20" s="51"/>
      <c r="G20" s="51"/>
      <c r="H20" s="17">
        <v>15</v>
      </c>
      <c r="I20" s="21">
        <f>D28</f>
        <v>116.66666666666667</v>
      </c>
      <c r="J20" s="16" t="s">
        <v>92</v>
      </c>
      <c r="L20" s="15"/>
      <c r="M20" s="15"/>
    </row>
    <row r="21" spans="2:13" s="13" customFormat="1" ht="15.6" customHeight="1">
      <c r="B21" s="16">
        <v>5</v>
      </c>
      <c r="C21" s="51" t="s">
        <v>31</v>
      </c>
      <c r="D21" s="51"/>
      <c r="E21" s="51"/>
      <c r="F21" s="51"/>
      <c r="G21" s="51"/>
      <c r="H21" s="17">
        <v>20</v>
      </c>
      <c r="I21" s="21">
        <f>F28</f>
        <v>19720.642695859675</v>
      </c>
      <c r="J21" s="16" t="s">
        <v>93</v>
      </c>
      <c r="L21" s="15"/>
      <c r="M21" s="15"/>
    </row>
    <row r="22" spans="2:13" s="13" customFormat="1" ht="15.6" customHeight="1">
      <c r="B22" s="16">
        <v>6</v>
      </c>
      <c r="C22" s="51" t="s">
        <v>32</v>
      </c>
      <c r="D22" s="51"/>
      <c r="E22" s="51"/>
      <c r="F22" s="51"/>
      <c r="G22" s="51"/>
      <c r="H22" s="17">
        <v>20</v>
      </c>
      <c r="I22" s="21">
        <f>SUM(D28:E87)</f>
        <v>23761.438248419439</v>
      </c>
      <c r="J22" s="16" t="s">
        <v>94</v>
      </c>
    </row>
    <row r="23" spans="2:13" s="13" customFormat="1" ht="15.6" customHeight="1">
      <c r="B23" s="16">
        <v>7</v>
      </c>
      <c r="C23" s="51" t="s">
        <v>33</v>
      </c>
      <c r="D23" s="51"/>
      <c r="E23" s="51"/>
      <c r="F23" s="51"/>
      <c r="G23" s="51"/>
      <c r="H23" s="17">
        <v>20</v>
      </c>
      <c r="I23" s="21">
        <f>SUM(D28:D87)</f>
        <v>3761.4382484194416</v>
      </c>
      <c r="J23" s="16" t="s">
        <v>94</v>
      </c>
    </row>
    <row r="24" spans="2:13" ht="15.6" customHeight="1">
      <c r="B24" s="13"/>
      <c r="C24" s="13"/>
      <c r="D24" s="13"/>
    </row>
    <row r="25" spans="2:13" ht="15.6" customHeight="1">
      <c r="B25" s="55" t="s">
        <v>116</v>
      </c>
      <c r="C25" s="54">
        <f>PMT(E14/12,60,-E13,0,0)</f>
        <v>396.02397080699069</v>
      </c>
      <c r="D25" s="13"/>
    </row>
    <row r="26" spans="2:13" ht="45.6" customHeight="1">
      <c r="B26" s="18" t="s">
        <v>23</v>
      </c>
      <c r="C26" s="29" t="s">
        <v>34</v>
      </c>
      <c r="D26" s="29" t="s">
        <v>35</v>
      </c>
      <c r="E26" s="29" t="s">
        <v>36</v>
      </c>
      <c r="F26" s="29" t="s">
        <v>37</v>
      </c>
    </row>
    <row r="27" spans="2:13" ht="15.6" customHeight="1">
      <c r="B27" s="6">
        <v>0</v>
      </c>
      <c r="C27" s="53"/>
      <c r="D27" s="20"/>
      <c r="E27" s="20"/>
      <c r="F27" s="20">
        <f>E13</f>
        <v>20000</v>
      </c>
    </row>
    <row r="28" spans="2:13" ht="15.6" customHeight="1">
      <c r="B28" s="19">
        <v>1</v>
      </c>
      <c r="C28" s="20">
        <f>F27</f>
        <v>20000</v>
      </c>
      <c r="D28" s="20">
        <f>IPMT($E$14/12,B28,60,-$E$13,0,0)</f>
        <v>116.66666666666667</v>
      </c>
      <c r="E28" s="20">
        <f>PPMT($E$14/12,B28,60,-$E$13,0,0)</f>
        <v>279.357304140324</v>
      </c>
      <c r="F28" s="20">
        <f>C28-E28</f>
        <v>19720.642695859675</v>
      </c>
    </row>
    <row r="29" spans="2:13" ht="15.6" customHeight="1">
      <c r="B29" s="19">
        <v>2</v>
      </c>
      <c r="C29" s="20">
        <f t="shared" ref="C29:C87" si="0">F28</f>
        <v>19720.642695859675</v>
      </c>
      <c r="D29" s="20">
        <f t="shared" ref="D29:D87" si="1">IPMT($E$14/12,B29,60,-$E$13,0,0)</f>
        <v>115.03708239251478</v>
      </c>
      <c r="E29" s="20">
        <f t="shared" ref="E29:E87" si="2">PPMT($E$14/12,B29,60,-$E$13,0,0)</f>
        <v>280.98688841447591</v>
      </c>
      <c r="F29" s="20">
        <f t="shared" ref="F29:F87" si="3">C29-E29</f>
        <v>19439.6558074452</v>
      </c>
    </row>
    <row r="30" spans="2:13" ht="15.6" customHeight="1">
      <c r="B30" s="19">
        <v>3</v>
      </c>
      <c r="C30" s="20">
        <f t="shared" si="0"/>
        <v>19439.6558074452</v>
      </c>
      <c r="D30" s="20">
        <f t="shared" si="1"/>
        <v>113.397992210097</v>
      </c>
      <c r="E30" s="20">
        <f t="shared" si="2"/>
        <v>282.62597859689367</v>
      </c>
      <c r="F30" s="20">
        <f t="shared" si="3"/>
        <v>19157.029828848306</v>
      </c>
    </row>
    <row r="31" spans="2:13" ht="15.6" customHeight="1">
      <c r="B31" s="19">
        <v>4</v>
      </c>
      <c r="C31" s="20">
        <f t="shared" si="0"/>
        <v>19157.029828848306</v>
      </c>
      <c r="D31" s="20">
        <f t="shared" si="1"/>
        <v>111.74934066828179</v>
      </c>
      <c r="E31" s="20">
        <f t="shared" si="2"/>
        <v>284.27463013870886</v>
      </c>
      <c r="F31" s="20">
        <f t="shared" si="3"/>
        <v>18872.755198709598</v>
      </c>
    </row>
    <row r="32" spans="2:13" ht="15.6" customHeight="1">
      <c r="B32" s="19">
        <v>5</v>
      </c>
      <c r="C32" s="20">
        <f t="shared" si="0"/>
        <v>18872.755198709598</v>
      </c>
      <c r="D32" s="20">
        <f t="shared" si="1"/>
        <v>110.09107199247266</v>
      </c>
      <c r="E32" s="20">
        <f t="shared" si="2"/>
        <v>285.93289881451807</v>
      </c>
      <c r="F32" s="20">
        <f t="shared" si="3"/>
        <v>18586.822299895081</v>
      </c>
    </row>
    <row r="33" spans="2:6" ht="15.6" customHeight="1">
      <c r="B33" s="19">
        <v>6</v>
      </c>
      <c r="C33" s="20">
        <f t="shared" si="0"/>
        <v>18586.822299895081</v>
      </c>
      <c r="D33" s="20">
        <f t="shared" si="1"/>
        <v>108.42313008272131</v>
      </c>
      <c r="E33" s="20">
        <f t="shared" si="2"/>
        <v>287.6008407242694</v>
      </c>
      <c r="F33" s="20">
        <f t="shared" si="3"/>
        <v>18299.221459170811</v>
      </c>
    </row>
    <row r="34" spans="2:6" ht="15.6" customHeight="1">
      <c r="B34" s="19">
        <v>7</v>
      </c>
      <c r="C34" s="20">
        <f t="shared" si="0"/>
        <v>18299.221459170811</v>
      </c>
      <c r="D34" s="20">
        <f t="shared" si="1"/>
        <v>106.74545851182971</v>
      </c>
      <c r="E34" s="20">
        <f t="shared" si="2"/>
        <v>289.27851229516097</v>
      </c>
      <c r="F34" s="20">
        <f t="shared" si="3"/>
        <v>18009.94294687565</v>
      </c>
    </row>
    <row r="35" spans="2:6" ht="15.6" customHeight="1">
      <c r="B35" s="19">
        <v>8</v>
      </c>
      <c r="C35" s="20">
        <f t="shared" si="0"/>
        <v>18009.94294687565</v>
      </c>
      <c r="D35" s="20">
        <f t="shared" si="1"/>
        <v>105.05800052344129</v>
      </c>
      <c r="E35" s="20">
        <f t="shared" si="2"/>
        <v>290.96597028354938</v>
      </c>
      <c r="F35" s="20">
        <f t="shared" si="3"/>
        <v>17718.976976592101</v>
      </c>
    </row>
    <row r="36" spans="2:6" ht="15.6" customHeight="1">
      <c r="B36" s="19">
        <v>9</v>
      </c>
      <c r="C36" s="20">
        <f t="shared" si="0"/>
        <v>17718.976976592101</v>
      </c>
      <c r="D36" s="20">
        <f t="shared" si="1"/>
        <v>103.3606990301206</v>
      </c>
      <c r="E36" s="20">
        <f t="shared" si="2"/>
        <v>292.66327177687009</v>
      </c>
      <c r="F36" s="20">
        <f t="shared" si="3"/>
        <v>17426.313704815231</v>
      </c>
    </row>
    <row r="37" spans="2:6" ht="15.6" customHeight="1">
      <c r="B37" s="19">
        <v>10</v>
      </c>
      <c r="C37" s="20">
        <f t="shared" si="0"/>
        <v>17426.313704815231</v>
      </c>
      <c r="D37" s="20">
        <f t="shared" si="1"/>
        <v>101.65349661142218</v>
      </c>
      <c r="E37" s="20">
        <f t="shared" si="2"/>
        <v>294.37047419556853</v>
      </c>
      <c r="F37" s="20">
        <f t="shared" si="3"/>
        <v>17131.943230619661</v>
      </c>
    </row>
    <row r="38" spans="2:6" ht="15.6" customHeight="1">
      <c r="B38" s="19">
        <v>11</v>
      </c>
      <c r="C38" s="20">
        <f t="shared" si="0"/>
        <v>17131.943230619661</v>
      </c>
      <c r="D38" s="20">
        <f t="shared" si="1"/>
        <v>99.93633551194803</v>
      </c>
      <c r="E38" s="20">
        <f t="shared" si="2"/>
        <v>296.08763529504267</v>
      </c>
      <c r="F38" s="20">
        <f t="shared" si="3"/>
        <v>16835.855595324618</v>
      </c>
    </row>
    <row r="39" spans="2:6" ht="15.6" customHeight="1">
      <c r="B39" s="19">
        <v>12</v>
      </c>
      <c r="C39" s="20">
        <f t="shared" si="0"/>
        <v>16835.855595324618</v>
      </c>
      <c r="D39" s="20">
        <f t="shared" si="1"/>
        <v>98.209157639393609</v>
      </c>
      <c r="E39" s="20">
        <f t="shared" si="2"/>
        <v>297.81481316759709</v>
      </c>
      <c r="F39" s="20">
        <f t="shared" si="3"/>
        <v>16538.040782157019</v>
      </c>
    </row>
    <row r="40" spans="2:6" ht="15.6" customHeight="1">
      <c r="B40" s="19">
        <v>13</v>
      </c>
      <c r="C40" s="20">
        <f t="shared" si="0"/>
        <v>16538.040782157019</v>
      </c>
      <c r="D40" s="20">
        <f t="shared" si="1"/>
        <v>96.471904562582637</v>
      </c>
      <c r="E40" s="20">
        <f t="shared" si="2"/>
        <v>299.55206624440808</v>
      </c>
      <c r="F40" s="20">
        <f t="shared" si="3"/>
        <v>16238.48871591261</v>
      </c>
    </row>
    <row r="41" spans="2:6" ht="15.6" customHeight="1">
      <c r="B41" s="19">
        <v>14</v>
      </c>
      <c r="C41" s="20">
        <f t="shared" si="0"/>
        <v>16238.48871591261</v>
      </c>
      <c r="D41" s="20">
        <f t="shared" si="1"/>
        <v>94.724517509490255</v>
      </c>
      <c r="E41" s="20">
        <f t="shared" si="2"/>
        <v>301.29945329750046</v>
      </c>
      <c r="F41" s="20">
        <f t="shared" si="3"/>
        <v>15937.189262615109</v>
      </c>
    </row>
    <row r="42" spans="2:6" ht="15.6" customHeight="1">
      <c r="B42" s="19">
        <v>15</v>
      </c>
      <c r="C42" s="20">
        <f t="shared" si="0"/>
        <v>15937.189262615109</v>
      </c>
      <c r="D42" s="20">
        <f t="shared" si="1"/>
        <v>92.966937365254836</v>
      </c>
      <c r="E42" s="20">
        <f t="shared" si="2"/>
        <v>303.05703344173588</v>
      </c>
      <c r="F42" s="20">
        <f t="shared" si="3"/>
        <v>15634.132229173374</v>
      </c>
    </row>
    <row r="43" spans="2:6" ht="15.6" customHeight="1">
      <c r="B43" s="19">
        <v>16</v>
      </c>
      <c r="C43" s="20">
        <f t="shared" si="0"/>
        <v>15634.132229173374</v>
      </c>
      <c r="D43" s="20">
        <f t="shared" si="1"/>
        <v>91.199104670178045</v>
      </c>
      <c r="E43" s="20">
        <f t="shared" si="2"/>
        <v>304.82486613681266</v>
      </c>
      <c r="F43" s="20">
        <f t="shared" si="3"/>
        <v>15329.307363036562</v>
      </c>
    </row>
    <row r="44" spans="2:6" ht="15.6" customHeight="1">
      <c r="B44" s="19">
        <v>17</v>
      </c>
      <c r="C44" s="20">
        <f t="shared" si="0"/>
        <v>15329.307363036562</v>
      </c>
      <c r="D44" s="20">
        <f t="shared" si="1"/>
        <v>89.420959617713308</v>
      </c>
      <c r="E44" s="20">
        <f t="shared" si="2"/>
        <v>306.60301118927737</v>
      </c>
      <c r="F44" s="20">
        <f t="shared" si="3"/>
        <v>15022.704351847284</v>
      </c>
    </row>
    <row r="45" spans="2:6" ht="15.6" customHeight="1">
      <c r="B45" s="19">
        <v>18</v>
      </c>
      <c r="C45" s="20">
        <f t="shared" si="0"/>
        <v>15022.704351847284</v>
      </c>
      <c r="D45" s="20">
        <f t="shared" si="1"/>
        <v>87.632442052442514</v>
      </c>
      <c r="E45" s="20">
        <f t="shared" si="2"/>
        <v>308.39152875454818</v>
      </c>
      <c r="F45" s="20">
        <f t="shared" si="3"/>
        <v>14714.312823092736</v>
      </c>
    </row>
    <row r="46" spans="2:6" ht="15.6" customHeight="1">
      <c r="B46" s="19">
        <v>19</v>
      </c>
      <c r="C46" s="20">
        <f t="shared" si="0"/>
        <v>14714.312823092736</v>
      </c>
      <c r="D46" s="20">
        <f t="shared" si="1"/>
        <v>85.833491468040975</v>
      </c>
      <c r="E46" s="20">
        <f t="shared" si="2"/>
        <v>310.19047933894973</v>
      </c>
      <c r="F46" s="20">
        <f t="shared" si="3"/>
        <v>14404.122343753786</v>
      </c>
    </row>
    <row r="47" spans="2:6" ht="15.6" customHeight="1">
      <c r="B47" s="19">
        <v>20</v>
      </c>
      <c r="C47" s="20">
        <f t="shared" si="0"/>
        <v>14404.122343753786</v>
      </c>
      <c r="D47" s="20">
        <f t="shared" si="1"/>
        <v>84.024047005230429</v>
      </c>
      <c r="E47" s="20">
        <f t="shared" si="2"/>
        <v>311.99992380176025</v>
      </c>
      <c r="F47" s="20">
        <f t="shared" si="3"/>
        <v>14092.122419952026</v>
      </c>
    </row>
    <row r="48" spans="2:6" ht="15.6" customHeight="1">
      <c r="B48" s="19">
        <v>21</v>
      </c>
      <c r="C48" s="20">
        <f t="shared" si="0"/>
        <v>14092.122419952026</v>
      </c>
      <c r="D48" s="20">
        <f t="shared" si="1"/>
        <v>82.204047449720164</v>
      </c>
      <c r="E48" s="20">
        <f t="shared" si="2"/>
        <v>313.81992335727051</v>
      </c>
      <c r="F48" s="20">
        <f t="shared" si="3"/>
        <v>13778.302496594755</v>
      </c>
    </row>
    <row r="49" spans="2:6" ht="15.6" customHeight="1">
      <c r="B49" s="19">
        <v>22</v>
      </c>
      <c r="C49" s="20">
        <f t="shared" si="0"/>
        <v>13778.302496594755</v>
      </c>
      <c r="D49" s="20">
        <f t="shared" si="1"/>
        <v>80.373431230136092</v>
      </c>
      <c r="E49" s="20">
        <f t="shared" si="2"/>
        <v>315.65053957685461</v>
      </c>
      <c r="F49" s="20">
        <f t="shared" si="3"/>
        <v>13462.651957017901</v>
      </c>
    </row>
    <row r="50" spans="2:6" ht="15.6" customHeight="1">
      <c r="B50" s="19">
        <v>23</v>
      </c>
      <c r="C50" s="20">
        <f t="shared" si="0"/>
        <v>13462.651957017901</v>
      </c>
      <c r="D50" s="20">
        <f t="shared" si="1"/>
        <v>78.532136415937785</v>
      </c>
      <c r="E50" s="20">
        <f t="shared" si="2"/>
        <v>317.49183439105292</v>
      </c>
      <c r="F50" s="20">
        <f t="shared" si="3"/>
        <v>13145.160122626849</v>
      </c>
    </row>
    <row r="51" spans="2:6" ht="15.6" customHeight="1">
      <c r="B51" s="19">
        <v>24</v>
      </c>
      <c r="C51" s="20">
        <f t="shared" si="0"/>
        <v>13145.160122626849</v>
      </c>
      <c r="D51" s="20">
        <f t="shared" si="1"/>
        <v>76.680100715323292</v>
      </c>
      <c r="E51" s="20">
        <f t="shared" si="2"/>
        <v>319.34387009166738</v>
      </c>
      <c r="F51" s="20">
        <f t="shared" si="3"/>
        <v>12825.816252535182</v>
      </c>
    </row>
    <row r="52" spans="2:6" ht="15.6" customHeight="1">
      <c r="B52" s="19">
        <v>25</v>
      </c>
      <c r="C52" s="20">
        <f t="shared" si="0"/>
        <v>12825.816252535182</v>
      </c>
      <c r="D52" s="20">
        <f t="shared" si="1"/>
        <v>74.817261473121917</v>
      </c>
      <c r="E52" s="20">
        <f t="shared" si="2"/>
        <v>321.20670933386879</v>
      </c>
      <c r="F52" s="20">
        <f t="shared" si="3"/>
        <v>12504.609543201313</v>
      </c>
    </row>
    <row r="53" spans="2:6" ht="15.6" customHeight="1">
      <c r="B53" s="19">
        <v>26</v>
      </c>
      <c r="C53" s="20">
        <f t="shared" si="0"/>
        <v>12504.609543201313</v>
      </c>
      <c r="D53" s="20">
        <f t="shared" si="1"/>
        <v>72.943555668674335</v>
      </c>
      <c r="E53" s="20">
        <f t="shared" si="2"/>
        <v>323.08041513831637</v>
      </c>
      <c r="F53" s="20">
        <f t="shared" si="3"/>
        <v>12181.529128062997</v>
      </c>
    </row>
    <row r="54" spans="2:6" ht="15.6" customHeight="1">
      <c r="B54" s="19">
        <v>27</v>
      </c>
      <c r="C54" s="20">
        <f t="shared" si="0"/>
        <v>12181.529128062997</v>
      </c>
      <c r="D54" s="20">
        <f t="shared" si="1"/>
        <v>71.058919913700834</v>
      </c>
      <c r="E54" s="20">
        <f t="shared" si="2"/>
        <v>324.96505089328986</v>
      </c>
      <c r="F54" s="20">
        <f t="shared" si="3"/>
        <v>11856.564077169707</v>
      </c>
    </row>
    <row r="55" spans="2:6" ht="15.6" customHeight="1">
      <c r="B55" s="19">
        <v>28</v>
      </c>
      <c r="C55" s="20">
        <f t="shared" si="0"/>
        <v>11856.564077169707</v>
      </c>
      <c r="D55" s="20">
        <f t="shared" si="1"/>
        <v>69.163290450156623</v>
      </c>
      <c r="E55" s="20">
        <f t="shared" si="2"/>
        <v>326.86068035683405</v>
      </c>
      <c r="F55" s="20">
        <f t="shared" si="3"/>
        <v>11529.703396812873</v>
      </c>
    </row>
    <row r="56" spans="2:6" ht="15.6" customHeight="1">
      <c r="B56" s="19">
        <v>29</v>
      </c>
      <c r="C56" s="20">
        <f t="shared" si="0"/>
        <v>11529.703396812873</v>
      </c>
      <c r="D56" s="20">
        <f t="shared" si="1"/>
        <v>67.256603148075101</v>
      </c>
      <c r="E56" s="20">
        <f t="shared" si="2"/>
        <v>328.76736765891565</v>
      </c>
      <c r="F56" s="20">
        <f t="shared" si="3"/>
        <v>11200.936029153956</v>
      </c>
    </row>
    <row r="57" spans="2:6" ht="15.6" customHeight="1">
      <c r="B57" s="19">
        <v>30</v>
      </c>
      <c r="C57" s="20">
        <f t="shared" si="0"/>
        <v>11200.936029153956</v>
      </c>
      <c r="D57" s="20">
        <f t="shared" si="1"/>
        <v>65.338793503398094</v>
      </c>
      <c r="E57" s="20">
        <f t="shared" si="2"/>
        <v>330.68517730359258</v>
      </c>
      <c r="F57" s="20">
        <f t="shared" si="3"/>
        <v>10870.250851850364</v>
      </c>
    </row>
    <row r="58" spans="2:6" ht="15.6" customHeight="1">
      <c r="B58" s="19">
        <v>31</v>
      </c>
      <c r="C58" s="20">
        <f t="shared" si="0"/>
        <v>10870.250851850364</v>
      </c>
      <c r="D58" s="20">
        <f t="shared" si="1"/>
        <v>63.409796635793803</v>
      </c>
      <c r="E58" s="20">
        <f t="shared" si="2"/>
        <v>332.61417417119691</v>
      </c>
      <c r="F58" s="20">
        <f t="shared" si="3"/>
        <v>10537.636677679167</v>
      </c>
    </row>
    <row r="59" spans="2:6" ht="15.6" customHeight="1">
      <c r="B59" s="19">
        <v>32</v>
      </c>
      <c r="C59" s="20">
        <f t="shared" si="0"/>
        <v>10537.636677679167</v>
      </c>
      <c r="D59" s="20">
        <f t="shared" si="1"/>
        <v>61.469547286461825</v>
      </c>
      <c r="E59" s="20">
        <f t="shared" si="2"/>
        <v>334.55442352052887</v>
      </c>
      <c r="F59" s="20">
        <f t="shared" si="3"/>
        <v>10203.082254158639</v>
      </c>
    </row>
    <row r="60" spans="2:6" ht="15.6" customHeight="1">
      <c r="B60" s="19">
        <v>33</v>
      </c>
      <c r="C60" s="20">
        <f t="shared" si="0"/>
        <v>10203.082254158639</v>
      </c>
      <c r="D60" s="20">
        <f t="shared" si="1"/>
        <v>59.517979815925408</v>
      </c>
      <c r="E60" s="20">
        <f t="shared" si="2"/>
        <v>336.50599099106529</v>
      </c>
      <c r="F60" s="20">
        <f t="shared" si="3"/>
        <v>9866.5762631675734</v>
      </c>
    </row>
    <row r="61" spans="2:6" ht="15.6" customHeight="1">
      <c r="B61" s="19">
        <v>34</v>
      </c>
      <c r="C61" s="20">
        <f t="shared" si="0"/>
        <v>9866.5762631675734</v>
      </c>
      <c r="D61" s="20">
        <f t="shared" si="1"/>
        <v>57.555028201810849</v>
      </c>
      <c r="E61" s="20">
        <f t="shared" si="2"/>
        <v>338.46894260517985</v>
      </c>
      <c r="F61" s="20">
        <f t="shared" si="3"/>
        <v>9528.1073205623943</v>
      </c>
    </row>
    <row r="62" spans="2:6" ht="15.6" customHeight="1">
      <c r="B62" s="19">
        <v>35</v>
      </c>
      <c r="C62" s="20">
        <f t="shared" si="0"/>
        <v>9528.1073205623943</v>
      </c>
      <c r="D62" s="20">
        <f t="shared" si="1"/>
        <v>55.580626036613978</v>
      </c>
      <c r="E62" s="20">
        <f t="shared" si="2"/>
        <v>340.44334477037671</v>
      </c>
      <c r="F62" s="20">
        <f t="shared" si="3"/>
        <v>9187.6639757920184</v>
      </c>
    </row>
    <row r="63" spans="2:6" ht="15.6" customHeight="1">
      <c r="B63" s="19">
        <v>36</v>
      </c>
      <c r="C63" s="20">
        <f t="shared" si="0"/>
        <v>9187.6639757920184</v>
      </c>
      <c r="D63" s="20">
        <f t="shared" si="1"/>
        <v>53.594706525453446</v>
      </c>
      <c r="E63" s="20">
        <f t="shared" si="2"/>
        <v>342.42926428153726</v>
      </c>
      <c r="F63" s="20">
        <f t="shared" si="3"/>
        <v>8845.2347115104803</v>
      </c>
    </row>
    <row r="64" spans="2:6" ht="15.6" customHeight="1">
      <c r="B64" s="19">
        <v>37</v>
      </c>
      <c r="C64" s="20">
        <f t="shared" si="0"/>
        <v>8845.2347115104803</v>
      </c>
      <c r="D64" s="20">
        <f t="shared" si="1"/>
        <v>51.597202483811145</v>
      </c>
      <c r="E64" s="20">
        <f t="shared" si="2"/>
        <v>344.42676832317954</v>
      </c>
      <c r="F64" s="20">
        <f t="shared" si="3"/>
        <v>8500.8079431873011</v>
      </c>
    </row>
    <row r="65" spans="2:6" ht="15.6" customHeight="1">
      <c r="B65" s="19">
        <v>38</v>
      </c>
      <c r="C65" s="20">
        <f t="shared" si="0"/>
        <v>8500.8079431873011</v>
      </c>
      <c r="D65" s="20">
        <f t="shared" si="1"/>
        <v>49.588046335259257</v>
      </c>
      <c r="E65" s="20">
        <f t="shared" si="2"/>
        <v>346.43592447173143</v>
      </c>
      <c r="F65" s="20">
        <f t="shared" si="3"/>
        <v>8154.3720187155695</v>
      </c>
    </row>
    <row r="66" spans="2:6" ht="15.6" customHeight="1">
      <c r="B66" s="19">
        <v>39</v>
      </c>
      <c r="C66" s="20">
        <f t="shared" si="0"/>
        <v>8154.3720187155695</v>
      </c>
      <c r="D66" s="20">
        <f t="shared" si="1"/>
        <v>47.56717010917415</v>
      </c>
      <c r="E66" s="20">
        <f t="shared" si="2"/>
        <v>348.45680069781656</v>
      </c>
      <c r="F66" s="20">
        <f t="shared" si="3"/>
        <v>7805.9152180177534</v>
      </c>
    </row>
    <row r="67" spans="2:6" ht="15.6" customHeight="1">
      <c r="B67" s="19">
        <v>40</v>
      </c>
      <c r="C67" s="20">
        <f t="shared" si="0"/>
        <v>7805.9152180177534</v>
      </c>
      <c r="D67" s="20">
        <f t="shared" si="1"/>
        <v>45.534505438436895</v>
      </c>
      <c r="E67" s="20">
        <f t="shared" si="2"/>
        <v>350.48946536855385</v>
      </c>
      <c r="F67" s="20">
        <f t="shared" si="3"/>
        <v>7455.4257526491992</v>
      </c>
    </row>
    <row r="68" spans="2:6" ht="15.6" customHeight="1">
      <c r="B68" s="19">
        <v>41</v>
      </c>
      <c r="C68" s="20">
        <f t="shared" si="0"/>
        <v>7455.4257526491992</v>
      </c>
      <c r="D68" s="20">
        <f t="shared" si="1"/>
        <v>43.489983557120333</v>
      </c>
      <c r="E68" s="20">
        <f t="shared" si="2"/>
        <v>352.53398724987034</v>
      </c>
      <c r="F68" s="20">
        <f t="shared" si="3"/>
        <v>7102.8917653993285</v>
      </c>
    </row>
    <row r="69" spans="2:6" ht="15.6" customHeight="1">
      <c r="B69" s="19">
        <v>42</v>
      </c>
      <c r="C69" s="20">
        <f t="shared" si="0"/>
        <v>7102.8917653993285</v>
      </c>
      <c r="D69" s="20">
        <f t="shared" si="1"/>
        <v>41.433535298162759</v>
      </c>
      <c r="E69" s="20">
        <f t="shared" si="2"/>
        <v>354.59043550882797</v>
      </c>
      <c r="F69" s="20">
        <f t="shared" si="3"/>
        <v>6748.3013298905007</v>
      </c>
    </row>
    <row r="70" spans="2:6" ht="15.6" customHeight="1">
      <c r="B70" s="19">
        <v>43</v>
      </c>
      <c r="C70" s="20">
        <f t="shared" si="0"/>
        <v>6748.3013298905007</v>
      </c>
      <c r="D70" s="20">
        <f t="shared" si="1"/>
        <v>39.365091091027935</v>
      </c>
      <c r="E70" s="20">
        <f t="shared" si="2"/>
        <v>356.65887971596277</v>
      </c>
      <c r="F70" s="20">
        <f t="shared" si="3"/>
        <v>6391.6424501745378</v>
      </c>
    </row>
    <row r="71" spans="2:6" ht="15.6" customHeight="1">
      <c r="B71" s="19">
        <v>44</v>
      </c>
      <c r="C71" s="20">
        <f t="shared" si="0"/>
        <v>6391.6424501745378</v>
      </c>
      <c r="D71" s="20">
        <f t="shared" si="1"/>
        <v>37.28458095935148</v>
      </c>
      <c r="E71" s="20">
        <f t="shared" si="2"/>
        <v>358.73938984763925</v>
      </c>
      <c r="F71" s="20">
        <f t="shared" si="3"/>
        <v>6032.9030603268984</v>
      </c>
    </row>
    <row r="72" spans="2:6" ht="15.6" customHeight="1">
      <c r="B72" s="19">
        <v>45</v>
      </c>
      <c r="C72" s="20">
        <f t="shared" si="0"/>
        <v>6032.9030603268984</v>
      </c>
      <c r="D72" s="20">
        <f t="shared" si="1"/>
        <v>35.191934518573582</v>
      </c>
      <c r="E72" s="20">
        <f t="shared" si="2"/>
        <v>360.8320362884171</v>
      </c>
      <c r="F72" s="20">
        <f t="shared" si="3"/>
        <v>5672.0710240384815</v>
      </c>
    </row>
    <row r="73" spans="2:6" ht="15.6" customHeight="1">
      <c r="B73" s="19">
        <v>46</v>
      </c>
      <c r="C73" s="20">
        <f t="shared" si="0"/>
        <v>5672.0710240384815</v>
      </c>
      <c r="D73" s="20">
        <f t="shared" si="1"/>
        <v>33.087080973557818</v>
      </c>
      <c r="E73" s="20">
        <f t="shared" si="2"/>
        <v>362.93688983343287</v>
      </c>
      <c r="F73" s="20">
        <f t="shared" si="3"/>
        <v>5309.1341342050482</v>
      </c>
    </row>
    <row r="74" spans="2:6" ht="15.6" customHeight="1">
      <c r="B74" s="19">
        <v>47</v>
      </c>
      <c r="C74" s="20">
        <f t="shared" si="0"/>
        <v>5309.1341342050482</v>
      </c>
      <c r="D74" s="20">
        <f t="shared" si="1"/>
        <v>30.969949116196123</v>
      </c>
      <c r="E74" s="20">
        <f t="shared" si="2"/>
        <v>365.05402169079457</v>
      </c>
      <c r="F74" s="20">
        <f t="shared" si="3"/>
        <v>4944.0801125142534</v>
      </c>
    </row>
    <row r="75" spans="2:6" ht="15.6" customHeight="1">
      <c r="B75" s="19">
        <v>48</v>
      </c>
      <c r="C75" s="20">
        <f t="shared" si="0"/>
        <v>4944.0801125142534</v>
      </c>
      <c r="D75" s="20">
        <f t="shared" si="1"/>
        <v>28.840467322999825</v>
      </c>
      <c r="E75" s="20">
        <f t="shared" si="2"/>
        <v>367.18350348399088</v>
      </c>
      <c r="F75" s="20">
        <f t="shared" si="3"/>
        <v>4576.8966090302629</v>
      </c>
    </row>
    <row r="76" spans="2:6" ht="15.6" customHeight="1">
      <c r="B76" s="19">
        <v>49</v>
      </c>
      <c r="C76" s="20">
        <f t="shared" si="0"/>
        <v>4576.8966090302629</v>
      </c>
      <c r="D76" s="20">
        <f t="shared" si="1"/>
        <v>26.698563552676539</v>
      </c>
      <c r="E76" s="20">
        <f t="shared" si="2"/>
        <v>369.32540725431414</v>
      </c>
      <c r="F76" s="20">
        <f t="shared" si="3"/>
        <v>4207.5712017759488</v>
      </c>
    </row>
    <row r="77" spans="2:6" ht="15.6" customHeight="1">
      <c r="B77" s="19">
        <v>50</v>
      </c>
      <c r="C77" s="20">
        <f t="shared" si="0"/>
        <v>4207.5712017759488</v>
      </c>
      <c r="D77" s="20">
        <f t="shared" si="1"/>
        <v>24.544165343693042</v>
      </c>
      <c r="E77" s="20">
        <f t="shared" si="2"/>
        <v>371.47980546329762</v>
      </c>
      <c r="F77" s="20">
        <f t="shared" si="3"/>
        <v>3836.0913963126513</v>
      </c>
    </row>
    <row r="78" spans="2:6" ht="15.6" customHeight="1">
      <c r="B78" s="19">
        <v>51</v>
      </c>
      <c r="C78" s="20">
        <f t="shared" si="0"/>
        <v>3836.0913963126513</v>
      </c>
      <c r="D78" s="20">
        <f t="shared" si="1"/>
        <v>22.377199811823804</v>
      </c>
      <c r="E78" s="20">
        <f t="shared" si="2"/>
        <v>373.64677099516689</v>
      </c>
      <c r="F78" s="20">
        <f t="shared" si="3"/>
        <v>3462.4446253174847</v>
      </c>
    </row>
    <row r="79" spans="2:6" ht="15.6" customHeight="1">
      <c r="B79" s="19">
        <v>52</v>
      </c>
      <c r="C79" s="20">
        <f t="shared" si="0"/>
        <v>3462.4446253174847</v>
      </c>
      <c r="D79" s="20">
        <f t="shared" si="1"/>
        <v>20.197593647685334</v>
      </c>
      <c r="E79" s="20">
        <f t="shared" si="2"/>
        <v>375.82637715930537</v>
      </c>
      <c r="F79" s="20">
        <f t="shared" si="3"/>
        <v>3086.6182481581791</v>
      </c>
    </row>
    <row r="80" spans="2:6" ht="15.6" customHeight="1">
      <c r="B80" s="19">
        <v>53</v>
      </c>
      <c r="C80" s="20">
        <f t="shared" si="0"/>
        <v>3086.6182481581791</v>
      </c>
      <c r="D80" s="20">
        <f t="shared" si="1"/>
        <v>18.005273114256049</v>
      </c>
      <c r="E80" s="20">
        <f t="shared" si="2"/>
        <v>378.01869769273463</v>
      </c>
      <c r="F80" s="20">
        <f t="shared" si="3"/>
        <v>2708.5995504654443</v>
      </c>
    </row>
    <row r="81" spans="2:6" ht="15.6" customHeight="1">
      <c r="B81" s="19">
        <v>54</v>
      </c>
      <c r="C81" s="20">
        <f t="shared" si="0"/>
        <v>2708.5995504654443</v>
      </c>
      <c r="D81" s="20">
        <f t="shared" si="1"/>
        <v>15.800164044381761</v>
      </c>
      <c r="E81" s="20">
        <f t="shared" si="2"/>
        <v>380.22380676260894</v>
      </c>
      <c r="F81" s="20">
        <f t="shared" si="3"/>
        <v>2328.3757437028353</v>
      </c>
    </row>
    <row r="82" spans="2:6" ht="15.6" customHeight="1">
      <c r="B82" s="19">
        <v>55</v>
      </c>
      <c r="C82" s="20">
        <f t="shared" si="0"/>
        <v>2328.3757437028353</v>
      </c>
      <c r="D82" s="20">
        <f t="shared" si="1"/>
        <v>13.582191838266546</v>
      </c>
      <c r="E82" s="20">
        <f t="shared" si="2"/>
        <v>382.44177896872412</v>
      </c>
      <c r="F82" s="20">
        <f t="shared" si="3"/>
        <v>1945.9339647341112</v>
      </c>
    </row>
    <row r="83" spans="2:6" ht="15.6" customHeight="1">
      <c r="B83" s="19">
        <v>56</v>
      </c>
      <c r="C83" s="20">
        <f t="shared" si="0"/>
        <v>1945.9339647341112</v>
      </c>
      <c r="D83" s="20">
        <f t="shared" si="1"/>
        <v>11.351281460948986</v>
      </c>
      <c r="E83" s="20">
        <f t="shared" si="2"/>
        <v>384.67268934604169</v>
      </c>
      <c r="F83" s="20">
        <f t="shared" si="3"/>
        <v>1561.2612753880694</v>
      </c>
    </row>
    <row r="84" spans="2:6" ht="15.6" customHeight="1">
      <c r="B84" s="19">
        <v>57</v>
      </c>
      <c r="C84" s="20">
        <f t="shared" si="0"/>
        <v>1561.2612753880694</v>
      </c>
      <c r="D84" s="20">
        <f t="shared" si="1"/>
        <v>9.107357439763744</v>
      </c>
      <c r="E84" s="20">
        <f t="shared" si="2"/>
        <v>386.91661336722694</v>
      </c>
      <c r="F84" s="20">
        <f t="shared" si="3"/>
        <v>1174.3446620208424</v>
      </c>
    </row>
    <row r="85" spans="2:6" ht="15.6" customHeight="1">
      <c r="B85" s="19">
        <v>58</v>
      </c>
      <c r="C85" s="20">
        <f t="shared" si="0"/>
        <v>1174.3446620208424</v>
      </c>
      <c r="D85" s="20">
        <f t="shared" si="1"/>
        <v>6.8503438617882519</v>
      </c>
      <c r="E85" s="20">
        <f t="shared" si="2"/>
        <v>389.17362694520244</v>
      </c>
      <c r="F85" s="20">
        <f t="shared" si="3"/>
        <v>785.17103507564002</v>
      </c>
    </row>
    <row r="86" spans="2:6" ht="15.6" customHeight="1">
      <c r="B86" s="19">
        <v>59</v>
      </c>
      <c r="C86" s="20">
        <f t="shared" si="0"/>
        <v>785.17103507564002</v>
      </c>
      <c r="D86" s="20">
        <f t="shared" si="1"/>
        <v>4.5801643712745701</v>
      </c>
      <c r="E86" s="20">
        <f t="shared" si="2"/>
        <v>391.44380643571617</v>
      </c>
      <c r="F86" s="20">
        <f t="shared" si="3"/>
        <v>393.72722863992385</v>
      </c>
    </row>
    <row r="87" spans="2:6" ht="15.6" customHeight="1">
      <c r="B87" s="19">
        <v>60</v>
      </c>
      <c r="C87" s="20">
        <f t="shared" si="0"/>
        <v>393.72722863992385</v>
      </c>
      <c r="D87" s="20">
        <f t="shared" si="1"/>
        <v>2.2967421670662267</v>
      </c>
      <c r="E87" s="20">
        <f t="shared" si="2"/>
        <v>393.72722863992448</v>
      </c>
      <c r="F87" s="20">
        <f t="shared" si="3"/>
        <v>-6.2527760746888816E-13</v>
      </c>
    </row>
    <row r="1000" spans="648:648" ht="15">
      <c r="XX1000" s="45">
        <v>125713</v>
      </c>
    </row>
  </sheetData>
  <mergeCells count="10">
    <mergeCell ref="C20:G20"/>
    <mergeCell ref="C21:G21"/>
    <mergeCell ref="C22:G22"/>
    <mergeCell ref="C23:G23"/>
    <mergeCell ref="B4:J4"/>
    <mergeCell ref="B6:J6"/>
    <mergeCell ref="B8:J8"/>
    <mergeCell ref="B10:J10"/>
    <mergeCell ref="B16:J16"/>
    <mergeCell ref="C19:G19"/>
  </mergeCells>
  <phoneticPr fontId="13" type="noConversion"/>
  <pageMargins left="0.7" right="0.7" top="0.75" bottom="0.75" header="0.3" footer="0.3"/>
  <ignoredErrors>
    <ignoredError sqref="C28:F87 F27" unlockedFormula="1"/>
  </ignoredErrors>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25A2A-F711-46FA-9BCC-A29C0EA0A33E}">
  <sheetPr codeName="Sheet12">
    <tabColor theme="5" tint="0.59999389629810485"/>
  </sheetPr>
  <dimension ref="B1:XX1000"/>
  <sheetViews>
    <sheetView showGridLines="0" topLeftCell="A27" zoomScaleNormal="100" workbookViewId="0">
      <selection activeCell="G39" sqref="G39"/>
    </sheetView>
  </sheetViews>
  <sheetFormatPr defaultColWidth="4.7109375" defaultRowHeight="15.6" customHeight="1"/>
  <cols>
    <col min="1" max="1" width="1.92578125" style="5" customWidth="1"/>
    <col min="2" max="7" width="6.2109375" style="5" customWidth="1"/>
    <col min="8" max="8" width="6.5" style="5" customWidth="1"/>
    <col min="9" max="9" width="10.0703125" style="5" customWidth="1"/>
    <col min="10" max="10" width="8.35546875" style="5" customWidth="1"/>
    <col min="11" max="16384" width="4.7109375" style="5"/>
  </cols>
  <sheetData>
    <row r="1" spans="2:14" ht="23.1" customHeight="1"/>
    <row r="2" spans="2:14" ht="23.1" customHeight="1"/>
    <row r="3" spans="2:14" ht="23.1" customHeight="1">
      <c r="B3" s="8"/>
      <c r="C3" s="8"/>
      <c r="D3" s="8"/>
      <c r="E3" s="9"/>
      <c r="F3" s="9"/>
      <c r="G3" s="9"/>
      <c r="H3" s="9"/>
      <c r="I3" s="9"/>
      <c r="J3" s="9"/>
    </row>
    <row r="4" spans="2:14" ht="25.5">
      <c r="B4" s="50" t="s">
        <v>9</v>
      </c>
      <c r="C4" s="50"/>
      <c r="D4" s="50"/>
      <c r="E4" s="50"/>
      <c r="F4" s="50"/>
      <c r="G4" s="50"/>
      <c r="H4" s="50"/>
      <c r="I4" s="50"/>
      <c r="J4" s="50"/>
    </row>
    <row r="6" spans="2:14" ht="25.5">
      <c r="B6" s="50" t="s">
        <v>39</v>
      </c>
      <c r="C6" s="50"/>
      <c r="D6" s="50"/>
      <c r="E6" s="50"/>
      <c r="F6" s="50"/>
      <c r="G6" s="50"/>
      <c r="H6" s="50"/>
      <c r="I6" s="50"/>
      <c r="J6" s="50"/>
    </row>
    <row r="8" spans="2:14" ht="97.5" customHeight="1">
      <c r="B8" s="51" t="s">
        <v>112</v>
      </c>
      <c r="C8" s="51"/>
      <c r="D8" s="51"/>
      <c r="E8" s="51"/>
      <c r="F8" s="51"/>
      <c r="G8" s="51"/>
      <c r="H8" s="51"/>
      <c r="I8" s="51"/>
      <c r="J8" s="51"/>
      <c r="N8" s="10"/>
    </row>
    <row r="9" spans="2:14" ht="15.6" customHeight="1">
      <c r="N9" s="10"/>
    </row>
    <row r="10" spans="2:14" ht="26.25">
      <c r="B10" s="50" t="s">
        <v>10</v>
      </c>
      <c r="C10" s="50"/>
      <c r="D10" s="50"/>
      <c r="E10" s="50"/>
      <c r="F10" s="50"/>
      <c r="G10" s="50"/>
      <c r="H10" s="50"/>
      <c r="I10" s="50"/>
      <c r="J10" s="50"/>
      <c r="N10" s="11"/>
    </row>
    <row r="12" spans="2:14" ht="15.6" customHeight="1">
      <c r="B12" s="24" t="s">
        <v>17</v>
      </c>
      <c r="C12" s="25"/>
      <c r="D12" s="26" t="s">
        <v>14</v>
      </c>
      <c r="E12" s="26" t="s">
        <v>18</v>
      </c>
      <c r="H12" s="28" t="s">
        <v>23</v>
      </c>
      <c r="I12" s="28" t="s">
        <v>44</v>
      </c>
    </row>
    <row r="13" spans="2:14" ht="15.6" customHeight="1">
      <c r="B13" s="13" t="s">
        <v>40</v>
      </c>
      <c r="C13" s="13"/>
      <c r="D13" s="14" t="s">
        <v>15</v>
      </c>
      <c r="E13" s="23">
        <v>1250</v>
      </c>
      <c r="H13" s="19">
        <v>1</v>
      </c>
      <c r="I13" s="33">
        <v>0.82</v>
      </c>
    </row>
    <row r="14" spans="2:14" ht="15.6" customHeight="1">
      <c r="B14" s="13" t="s">
        <v>41</v>
      </c>
      <c r="C14" s="13"/>
      <c r="D14" s="14" t="s">
        <v>16</v>
      </c>
      <c r="E14" s="22">
        <v>0.04</v>
      </c>
      <c r="H14" s="19">
        <v>2</v>
      </c>
      <c r="I14" s="33">
        <v>0.94</v>
      </c>
    </row>
    <row r="15" spans="2:14" ht="15.6" customHeight="1">
      <c r="B15" s="13" t="s">
        <v>42</v>
      </c>
      <c r="C15" s="13"/>
      <c r="D15" s="14" t="s">
        <v>43</v>
      </c>
      <c r="E15" s="32">
        <v>11</v>
      </c>
      <c r="H15" s="19">
        <v>3</v>
      </c>
      <c r="I15" s="33">
        <v>1.02</v>
      </c>
    </row>
    <row r="16" spans="2:14" ht="15.6" customHeight="1">
      <c r="B16" s="13"/>
      <c r="C16" s="13"/>
      <c r="D16" s="14"/>
      <c r="H16" s="19">
        <v>4</v>
      </c>
      <c r="I16" s="33">
        <v>0.95</v>
      </c>
    </row>
    <row r="17" spans="2:14" ht="15.6" customHeight="1">
      <c r="B17" s="13"/>
      <c r="C17" s="13"/>
      <c r="D17" s="14"/>
      <c r="H17" s="19">
        <v>5</v>
      </c>
      <c r="I17" s="33">
        <v>1.01</v>
      </c>
    </row>
    <row r="18" spans="2:14" ht="15.6" customHeight="1">
      <c r="B18" s="13"/>
      <c r="C18" s="13"/>
      <c r="D18" s="14"/>
      <c r="H18" s="19">
        <v>6</v>
      </c>
      <c r="I18" s="33">
        <v>1.1299999999999999</v>
      </c>
    </row>
    <row r="19" spans="2:14" ht="15.6" customHeight="1">
      <c r="B19" s="13"/>
      <c r="C19" s="13"/>
      <c r="D19" s="14"/>
      <c r="H19" s="19">
        <v>7</v>
      </c>
      <c r="I19" s="33">
        <v>1.1200000000000001</v>
      </c>
    </row>
    <row r="20" spans="2:14" ht="15.6" customHeight="1">
      <c r="B20" s="13"/>
      <c r="C20" s="13"/>
      <c r="D20" s="14"/>
      <c r="H20" s="19">
        <v>8</v>
      </c>
      <c r="I20" s="33">
        <v>1.05</v>
      </c>
    </row>
    <row r="21" spans="2:14" ht="15.6" customHeight="1">
      <c r="B21" s="13"/>
      <c r="C21" s="13"/>
      <c r="D21" s="14"/>
      <c r="H21" s="19">
        <v>9</v>
      </c>
      <c r="I21" s="33">
        <v>0.82000000000000006</v>
      </c>
    </row>
    <row r="22" spans="2:14" ht="15.6" customHeight="1">
      <c r="B22" s="13"/>
      <c r="C22" s="13"/>
      <c r="D22" s="14"/>
      <c r="H22" s="19">
        <v>10</v>
      </c>
      <c r="I22" s="33">
        <v>0.87</v>
      </c>
    </row>
    <row r="23" spans="2:14" ht="15.6" customHeight="1">
      <c r="B23" s="13"/>
      <c r="C23" s="13"/>
      <c r="D23" s="14"/>
      <c r="H23" s="19">
        <v>11</v>
      </c>
      <c r="I23" s="33">
        <v>0.97</v>
      </c>
    </row>
    <row r="24" spans="2:14" ht="15.6" customHeight="1">
      <c r="B24" s="13"/>
      <c r="C24" s="13"/>
      <c r="D24" s="14"/>
      <c r="H24" s="19">
        <v>12</v>
      </c>
      <c r="I24" s="33">
        <v>1.3</v>
      </c>
    </row>
    <row r="26" spans="2:14" ht="26.25">
      <c r="B26" s="50" t="s">
        <v>20</v>
      </c>
      <c r="C26" s="50"/>
      <c r="D26" s="50"/>
      <c r="E26" s="50"/>
      <c r="F26" s="50"/>
      <c r="G26" s="50"/>
      <c r="H26" s="50"/>
      <c r="I26" s="50"/>
      <c r="J26" s="50"/>
      <c r="N26" s="11"/>
    </row>
    <row r="27" spans="2:14" ht="15.6" customHeight="1">
      <c r="B27" s="6"/>
      <c r="L27" s="7"/>
      <c r="M27" s="7"/>
    </row>
    <row r="28" spans="2:14" s="13" customFormat="1" ht="15.6" customHeight="1">
      <c r="B28" s="28" t="s">
        <v>6</v>
      </c>
      <c r="C28" s="24" t="s">
        <v>7</v>
      </c>
      <c r="D28" s="25"/>
      <c r="E28" s="25"/>
      <c r="F28" s="25"/>
      <c r="G28" s="25"/>
      <c r="H28" s="28" t="s">
        <v>1</v>
      </c>
      <c r="I28" s="28" t="s">
        <v>2</v>
      </c>
      <c r="J28" s="28" t="s">
        <v>19</v>
      </c>
      <c r="L28" s="15"/>
      <c r="M28" s="15"/>
    </row>
    <row r="29" spans="2:14" s="13" customFormat="1" ht="14.45" customHeight="1">
      <c r="B29" s="16">
        <v>8</v>
      </c>
      <c r="C29" s="52" t="s">
        <v>45</v>
      </c>
      <c r="D29" s="52"/>
      <c r="E29" s="52"/>
      <c r="F29" s="52"/>
      <c r="G29" s="52"/>
      <c r="H29" s="17">
        <v>10</v>
      </c>
      <c r="I29" s="30">
        <f>_xlfn.XLOOKUP(E15,H13:H24,I13:I24,,0,1)</f>
        <v>0.97</v>
      </c>
      <c r="J29" s="16" t="s">
        <v>53</v>
      </c>
      <c r="L29" s="15"/>
      <c r="M29" s="15"/>
    </row>
    <row r="30" spans="2:14" s="13" customFormat="1" ht="14.45" customHeight="1">
      <c r="B30" s="16">
        <f>B29+1</f>
        <v>9</v>
      </c>
      <c r="C30" s="51" t="s">
        <v>46</v>
      </c>
      <c r="D30" s="51"/>
      <c r="E30" s="51"/>
      <c r="F30" s="51"/>
      <c r="G30" s="51"/>
      <c r="H30" s="17">
        <v>10</v>
      </c>
      <c r="I30" s="36">
        <f>E14/12</f>
        <v>3.3333333333333335E-3</v>
      </c>
      <c r="J30" s="16" t="s">
        <v>54</v>
      </c>
      <c r="L30" s="15"/>
      <c r="M30" s="15"/>
    </row>
    <row r="31" spans="2:14" s="13" customFormat="1" ht="15.6" customHeight="1">
      <c r="B31" s="16">
        <f t="shared" ref="B31:B35" si="0">B30+1</f>
        <v>10</v>
      </c>
      <c r="C31" s="51" t="s">
        <v>86</v>
      </c>
      <c r="D31" s="51"/>
      <c r="E31" s="51"/>
      <c r="F31" s="51"/>
      <c r="G31" s="51"/>
      <c r="H31" s="17">
        <v>15</v>
      </c>
      <c r="I31" s="37">
        <f>G39</f>
        <v>1.0033333333333334</v>
      </c>
      <c r="J31" s="16" t="s">
        <v>95</v>
      </c>
      <c r="L31" s="15"/>
      <c r="M31" s="15"/>
    </row>
    <row r="32" spans="2:14" s="13" customFormat="1" ht="15.6" customHeight="1">
      <c r="B32" s="16">
        <f t="shared" si="0"/>
        <v>11</v>
      </c>
      <c r="C32" s="51" t="s">
        <v>87</v>
      </c>
      <c r="D32" s="51"/>
      <c r="E32" s="51"/>
      <c r="F32" s="51"/>
      <c r="G32" s="51"/>
      <c r="H32" s="17">
        <v>20</v>
      </c>
      <c r="I32" s="37">
        <f>G98</f>
        <v>1.2209965939421226</v>
      </c>
      <c r="J32" s="16" t="s">
        <v>96</v>
      </c>
    </row>
    <row r="33" spans="2:10" s="13" customFormat="1" ht="15.6" customHeight="1">
      <c r="B33" s="16">
        <f t="shared" si="0"/>
        <v>12</v>
      </c>
      <c r="C33" s="51" t="s">
        <v>47</v>
      </c>
      <c r="D33" s="51"/>
      <c r="E33" s="51"/>
      <c r="F33" s="51"/>
      <c r="G33" s="51"/>
      <c r="H33" s="17">
        <v>20</v>
      </c>
      <c r="I33" s="21">
        <f>H39</f>
        <v>1028.4166666666667</v>
      </c>
      <c r="J33" s="16" t="s">
        <v>97</v>
      </c>
    </row>
    <row r="34" spans="2:10" ht="15.6" customHeight="1">
      <c r="B34" s="16">
        <f t="shared" si="0"/>
        <v>13</v>
      </c>
      <c r="C34" s="51" t="s">
        <v>48</v>
      </c>
      <c r="D34" s="51"/>
      <c r="E34" s="51"/>
      <c r="F34" s="51"/>
      <c r="G34" s="51"/>
      <c r="H34" s="17">
        <v>20</v>
      </c>
      <c r="I34" s="21">
        <f>H40</f>
        <v>1182.8463888888889</v>
      </c>
      <c r="J34" s="16" t="s">
        <v>98</v>
      </c>
    </row>
    <row r="35" spans="2:10" ht="15.6" customHeight="1">
      <c r="B35" s="16">
        <f t="shared" si="0"/>
        <v>14</v>
      </c>
      <c r="C35" s="51" t="s">
        <v>49</v>
      </c>
      <c r="D35" s="51"/>
      <c r="E35" s="51"/>
      <c r="F35" s="51"/>
      <c r="G35" s="51"/>
      <c r="H35" s="17">
        <v>20</v>
      </c>
      <c r="I35" s="21">
        <f>SUM(H39:H43)</f>
        <v>5986.1506916671879</v>
      </c>
      <c r="J35" s="16" t="s">
        <v>99</v>
      </c>
    </row>
    <row r="36" spans="2:10" ht="15.6" customHeight="1">
      <c r="B36" s="13"/>
      <c r="C36" s="13"/>
      <c r="D36" s="13"/>
    </row>
    <row r="37" spans="2:10" ht="15.6" customHeight="1">
      <c r="B37" s="13"/>
      <c r="C37" s="13"/>
      <c r="D37" s="13"/>
    </row>
    <row r="38" spans="2:10" ht="47.1" customHeight="1">
      <c r="B38" s="29" t="s">
        <v>23</v>
      </c>
      <c r="C38" s="29" t="s">
        <v>24</v>
      </c>
      <c r="D38" s="29" t="s">
        <v>50</v>
      </c>
      <c r="E38" s="29" t="s">
        <v>51</v>
      </c>
      <c r="F38" s="29" t="s">
        <v>111</v>
      </c>
      <c r="G38" s="29" t="s">
        <v>52</v>
      </c>
      <c r="H38" s="29" t="s">
        <v>39</v>
      </c>
    </row>
    <row r="39" spans="2:10" ht="15.6" customHeight="1">
      <c r="B39" s="19">
        <v>1</v>
      </c>
      <c r="C39" s="19">
        <v>1</v>
      </c>
      <c r="D39" s="19">
        <v>1</v>
      </c>
      <c r="E39" s="53">
        <f>$E$13</f>
        <v>1250</v>
      </c>
      <c r="F39" s="35" cm="1">
        <f t="array" ref="F39:F98">_xlfn.XLOOKUP(D39:D98,$H$13:$H$24,$I$13:$I$24,NA(),0,1)</f>
        <v>0.82</v>
      </c>
      <c r="G39" s="35" cm="1">
        <f t="array" ref="G39:G98">POWER(1+$E$14/12,B39:B98)</f>
        <v>1.0033333333333334</v>
      </c>
      <c r="H39" s="20" cm="1">
        <f t="array" ref="H39:H98">E39:E98*_xlfn.ANCHORARRAY(G39)*_xlfn.ANCHORARRAY(F39)</f>
        <v>1028.4166666666667</v>
      </c>
    </row>
    <row r="40" spans="2:10" ht="15.6" customHeight="1">
      <c r="B40" s="19">
        <v>2</v>
      </c>
      <c r="C40" s="19">
        <v>1</v>
      </c>
      <c r="D40" s="19">
        <v>2</v>
      </c>
      <c r="E40" s="53">
        <f t="shared" ref="E40:E98" si="1">$E$13</f>
        <v>1250</v>
      </c>
      <c r="F40" s="35">
        <v>0.94</v>
      </c>
      <c r="G40" s="35">
        <v>1.006677777777778</v>
      </c>
      <c r="H40" s="20">
        <v>1182.8463888888889</v>
      </c>
    </row>
    <row r="41" spans="2:10" ht="15.6" customHeight="1">
      <c r="B41" s="19">
        <v>3</v>
      </c>
      <c r="C41" s="19">
        <v>1</v>
      </c>
      <c r="D41" s="19">
        <v>3</v>
      </c>
      <c r="E41" s="53">
        <f t="shared" si="1"/>
        <v>1250</v>
      </c>
      <c r="F41" s="35">
        <v>1.02</v>
      </c>
      <c r="G41" s="35">
        <v>1.0100333703703708</v>
      </c>
      <c r="H41" s="20">
        <v>1287.7925472222228</v>
      </c>
    </row>
    <row r="42" spans="2:10" ht="15.6" customHeight="1">
      <c r="B42" s="19">
        <v>4</v>
      </c>
      <c r="C42" s="19">
        <v>1</v>
      </c>
      <c r="D42" s="19">
        <v>4</v>
      </c>
      <c r="E42" s="53">
        <f t="shared" si="1"/>
        <v>1250</v>
      </c>
      <c r="F42" s="35">
        <v>0.95</v>
      </c>
      <c r="G42" s="35">
        <v>1.0134001482716053</v>
      </c>
      <c r="H42" s="20">
        <v>1203.4126760725312</v>
      </c>
    </row>
    <row r="43" spans="2:10" ht="15.6" customHeight="1">
      <c r="B43" s="19">
        <v>5</v>
      </c>
      <c r="C43" s="19">
        <v>1</v>
      </c>
      <c r="D43" s="19">
        <v>5</v>
      </c>
      <c r="E43" s="53">
        <f t="shared" si="1"/>
        <v>1250</v>
      </c>
      <c r="F43" s="35">
        <v>1.01</v>
      </c>
      <c r="G43" s="35">
        <v>1.016778148765844</v>
      </c>
      <c r="H43" s="20">
        <v>1283.682412816878</v>
      </c>
    </row>
    <row r="44" spans="2:10" ht="15.6" customHeight="1">
      <c r="B44" s="19">
        <v>6</v>
      </c>
      <c r="C44" s="19">
        <v>1</v>
      </c>
      <c r="D44" s="19">
        <v>6</v>
      </c>
      <c r="E44" s="53">
        <f t="shared" si="1"/>
        <v>1250</v>
      </c>
      <c r="F44" s="35">
        <v>1.1299999999999999</v>
      </c>
      <c r="G44" s="35">
        <v>1.0201674092617303</v>
      </c>
      <c r="H44" s="20">
        <v>1440.9864655821939</v>
      </c>
    </row>
    <row r="45" spans="2:10" ht="15.6" customHeight="1">
      <c r="B45" s="19">
        <v>7</v>
      </c>
      <c r="C45" s="19">
        <v>1</v>
      </c>
      <c r="D45" s="19">
        <v>7</v>
      </c>
      <c r="E45" s="53">
        <f t="shared" si="1"/>
        <v>1250</v>
      </c>
      <c r="F45" s="35">
        <v>1.1200000000000001</v>
      </c>
      <c r="G45" s="35">
        <v>1.023567967292603</v>
      </c>
      <c r="H45" s="20">
        <v>1432.9951542096442</v>
      </c>
    </row>
    <row r="46" spans="2:10" ht="15.6" customHeight="1">
      <c r="B46" s="19">
        <v>8</v>
      </c>
      <c r="C46" s="19">
        <v>1</v>
      </c>
      <c r="D46" s="19">
        <v>8</v>
      </c>
      <c r="E46" s="53">
        <f t="shared" si="1"/>
        <v>1250</v>
      </c>
      <c r="F46" s="35">
        <v>1.05</v>
      </c>
      <c r="G46" s="35">
        <v>1.0269798605169116</v>
      </c>
      <c r="H46" s="20">
        <v>1347.9110669284464</v>
      </c>
    </row>
    <row r="47" spans="2:10" ht="15.6" customHeight="1">
      <c r="B47" s="19">
        <v>9</v>
      </c>
      <c r="C47" s="19">
        <v>1</v>
      </c>
      <c r="D47" s="19">
        <v>9</v>
      </c>
      <c r="E47" s="53">
        <f t="shared" si="1"/>
        <v>1250</v>
      </c>
      <c r="F47" s="35">
        <v>0.82000000000000006</v>
      </c>
      <c r="G47" s="35">
        <v>1.0304031267186347</v>
      </c>
      <c r="H47" s="20">
        <v>1056.1632048866006</v>
      </c>
    </row>
    <row r="48" spans="2:10" ht="15.6" customHeight="1">
      <c r="B48" s="19">
        <v>10</v>
      </c>
      <c r="C48" s="19">
        <v>1</v>
      </c>
      <c r="D48" s="19">
        <v>10</v>
      </c>
      <c r="E48" s="53">
        <f t="shared" si="1"/>
        <v>1250</v>
      </c>
      <c r="F48" s="35">
        <v>0.87</v>
      </c>
      <c r="G48" s="35">
        <v>1.033837803807697</v>
      </c>
      <c r="H48" s="20">
        <v>1124.2986116408704</v>
      </c>
    </row>
    <row r="49" spans="2:8" ht="15.6" customHeight="1">
      <c r="B49" s="19">
        <v>11</v>
      </c>
      <c r="C49" s="19">
        <v>1</v>
      </c>
      <c r="D49" s="19">
        <v>11</v>
      </c>
      <c r="E49" s="53">
        <f t="shared" si="1"/>
        <v>1250</v>
      </c>
      <c r="F49" s="35">
        <v>0.97</v>
      </c>
      <c r="G49" s="35">
        <v>1.0372839298203895</v>
      </c>
      <c r="H49" s="20">
        <v>1257.7067649072221</v>
      </c>
    </row>
    <row r="50" spans="2:8" ht="15.6" customHeight="1">
      <c r="B50" s="19">
        <v>12</v>
      </c>
      <c r="C50" s="19">
        <v>1</v>
      </c>
      <c r="D50" s="19">
        <v>12</v>
      </c>
      <c r="E50" s="53">
        <f t="shared" si="1"/>
        <v>1250</v>
      </c>
      <c r="F50" s="35">
        <v>1.3</v>
      </c>
      <c r="G50" s="35">
        <v>1.0407415429197908</v>
      </c>
      <c r="H50" s="20">
        <v>1691.2050072446602</v>
      </c>
    </row>
    <row r="51" spans="2:8" ht="15.6" customHeight="1">
      <c r="B51" s="19">
        <v>13</v>
      </c>
      <c r="C51" s="19">
        <v>2</v>
      </c>
      <c r="D51" s="19">
        <v>1</v>
      </c>
      <c r="E51" s="53">
        <f t="shared" si="1"/>
        <v>1250</v>
      </c>
      <c r="F51" s="35">
        <v>0.82</v>
      </c>
      <c r="G51" s="35">
        <v>1.04421068139619</v>
      </c>
      <c r="H51" s="20">
        <v>1070.3159484310947</v>
      </c>
    </row>
    <row r="52" spans="2:8" ht="15.6" customHeight="1">
      <c r="B52" s="19">
        <v>14</v>
      </c>
      <c r="C52" s="19">
        <v>2</v>
      </c>
      <c r="D52" s="19">
        <v>2</v>
      </c>
      <c r="E52" s="53">
        <f t="shared" si="1"/>
        <v>1250</v>
      </c>
      <c r="F52" s="35">
        <v>0.94</v>
      </c>
      <c r="G52" s="35">
        <v>1.0476913836675108</v>
      </c>
      <c r="H52" s="20">
        <v>1231.0373758093251</v>
      </c>
    </row>
    <row r="53" spans="2:8" ht="15.6" customHeight="1">
      <c r="B53" s="19">
        <v>15</v>
      </c>
      <c r="C53" s="19">
        <v>2</v>
      </c>
      <c r="D53" s="19">
        <v>3</v>
      </c>
      <c r="E53" s="53">
        <f t="shared" si="1"/>
        <v>1250</v>
      </c>
      <c r="F53" s="35">
        <v>1.02</v>
      </c>
      <c r="G53" s="35">
        <v>1.0511836882797361</v>
      </c>
      <c r="H53" s="20">
        <v>1340.2592025566635</v>
      </c>
    </row>
    <row r="54" spans="2:8" ht="15.6" customHeight="1">
      <c r="B54" s="19">
        <v>16</v>
      </c>
      <c r="C54" s="19">
        <v>2</v>
      </c>
      <c r="D54" s="19">
        <v>4</v>
      </c>
      <c r="E54" s="53">
        <f t="shared" si="1"/>
        <v>1250</v>
      </c>
      <c r="F54" s="35">
        <v>0.95</v>
      </c>
      <c r="G54" s="35">
        <v>1.0546876339073352</v>
      </c>
      <c r="H54" s="20">
        <v>1252.4415652649607</v>
      </c>
    </row>
    <row r="55" spans="2:8" ht="15.6" customHeight="1">
      <c r="B55" s="19">
        <v>17</v>
      </c>
      <c r="C55" s="19">
        <v>2</v>
      </c>
      <c r="D55" s="19">
        <v>5</v>
      </c>
      <c r="E55" s="53">
        <f t="shared" si="1"/>
        <v>1250</v>
      </c>
      <c r="F55" s="35">
        <v>1.01</v>
      </c>
      <c r="G55" s="35">
        <v>1.0582032593536932</v>
      </c>
      <c r="H55" s="20">
        <v>1335.9816149340377</v>
      </c>
    </row>
    <row r="56" spans="2:8" ht="15.6" customHeight="1">
      <c r="B56" s="19">
        <v>18</v>
      </c>
      <c r="C56" s="19">
        <v>2</v>
      </c>
      <c r="D56" s="19">
        <v>6</v>
      </c>
      <c r="E56" s="53">
        <f t="shared" si="1"/>
        <v>1250</v>
      </c>
      <c r="F56" s="35">
        <v>1.1299999999999999</v>
      </c>
      <c r="G56" s="35">
        <v>1.0617306035515388</v>
      </c>
      <c r="H56" s="20">
        <v>1499.6944775165484</v>
      </c>
    </row>
    <row r="57" spans="2:8" ht="15.6" customHeight="1">
      <c r="B57" s="19">
        <v>19</v>
      </c>
      <c r="C57" s="19">
        <v>2</v>
      </c>
      <c r="D57" s="19">
        <v>7</v>
      </c>
      <c r="E57" s="53">
        <f t="shared" si="1"/>
        <v>1250</v>
      </c>
      <c r="F57" s="35">
        <v>1.1200000000000001</v>
      </c>
      <c r="G57" s="35">
        <v>1.0652697055633775</v>
      </c>
      <c r="H57" s="20">
        <v>1491.3775877887285</v>
      </c>
    </row>
    <row r="58" spans="2:8" ht="15.6" customHeight="1">
      <c r="B58" s="19">
        <v>20</v>
      </c>
      <c r="C58" s="19">
        <v>2</v>
      </c>
      <c r="D58" s="19">
        <v>8</v>
      </c>
      <c r="E58" s="53">
        <f t="shared" si="1"/>
        <v>1250</v>
      </c>
      <c r="F58" s="35">
        <v>1.05</v>
      </c>
      <c r="G58" s="35">
        <v>1.0688206045819222</v>
      </c>
      <c r="H58" s="20">
        <v>1402.8270435137731</v>
      </c>
    </row>
    <row r="59" spans="2:8" ht="15.6" customHeight="1">
      <c r="B59" s="19">
        <v>21</v>
      </c>
      <c r="C59" s="19">
        <v>2</v>
      </c>
      <c r="D59" s="19">
        <v>9</v>
      </c>
      <c r="E59" s="53">
        <f t="shared" si="1"/>
        <v>1250</v>
      </c>
      <c r="F59" s="35">
        <v>0.82000000000000006</v>
      </c>
      <c r="G59" s="35">
        <v>1.0723833399305285</v>
      </c>
      <c r="H59" s="20">
        <v>1099.1929234287918</v>
      </c>
    </row>
    <row r="60" spans="2:8" ht="15.6" customHeight="1">
      <c r="B60" s="19">
        <v>22</v>
      </c>
      <c r="C60" s="19">
        <v>2</v>
      </c>
      <c r="D60" s="19">
        <v>10</v>
      </c>
      <c r="E60" s="53">
        <f t="shared" si="1"/>
        <v>1250</v>
      </c>
      <c r="F60" s="35">
        <v>0.87</v>
      </c>
      <c r="G60" s="35">
        <v>1.0759579510636306</v>
      </c>
      <c r="H60" s="20">
        <v>1170.1042717816983</v>
      </c>
    </row>
    <row r="61" spans="2:8" ht="15.6" customHeight="1">
      <c r="B61" s="19">
        <v>23</v>
      </c>
      <c r="C61" s="19">
        <v>2</v>
      </c>
      <c r="D61" s="19">
        <v>11</v>
      </c>
      <c r="E61" s="53">
        <f t="shared" si="1"/>
        <v>1250</v>
      </c>
      <c r="F61" s="35">
        <v>0.97</v>
      </c>
      <c r="G61" s="35">
        <v>1.0795444775671761</v>
      </c>
      <c r="H61" s="20">
        <v>1308.9476790502008</v>
      </c>
    </row>
    <row r="62" spans="2:8" ht="15.6" customHeight="1">
      <c r="B62" s="19">
        <v>24</v>
      </c>
      <c r="C62" s="19">
        <v>2</v>
      </c>
      <c r="D62" s="19">
        <v>12</v>
      </c>
      <c r="E62" s="53">
        <f t="shared" si="1"/>
        <v>1250</v>
      </c>
      <c r="F62" s="35">
        <v>1.3</v>
      </c>
      <c r="G62" s="35">
        <v>1.0831429591590667</v>
      </c>
      <c r="H62" s="20">
        <v>1760.1073086334832</v>
      </c>
    </row>
    <row r="63" spans="2:8" ht="15.6" customHeight="1">
      <c r="B63" s="19">
        <v>25</v>
      </c>
      <c r="C63" s="19">
        <v>3</v>
      </c>
      <c r="D63" s="19">
        <v>1</v>
      </c>
      <c r="E63" s="53">
        <f t="shared" si="1"/>
        <v>1250</v>
      </c>
      <c r="F63" s="35">
        <v>0.82</v>
      </c>
      <c r="G63" s="35">
        <v>1.0867534356895969</v>
      </c>
      <c r="H63" s="20">
        <v>1113.9222715818366</v>
      </c>
    </row>
    <row r="64" spans="2:8" ht="15.6" customHeight="1">
      <c r="B64" s="19">
        <v>26</v>
      </c>
      <c r="C64" s="19">
        <v>3</v>
      </c>
      <c r="D64" s="19">
        <v>2</v>
      </c>
      <c r="E64" s="53">
        <f t="shared" si="1"/>
        <v>1250</v>
      </c>
      <c r="F64" s="35">
        <v>0.94</v>
      </c>
      <c r="G64" s="35">
        <v>1.0903759471418957</v>
      </c>
      <c r="H64" s="20">
        <v>1281.1917378917274</v>
      </c>
    </row>
    <row r="65" spans="2:8" ht="15.6" customHeight="1">
      <c r="B65" s="19">
        <v>27</v>
      </c>
      <c r="C65" s="19">
        <v>3</v>
      </c>
      <c r="D65" s="19">
        <v>3</v>
      </c>
      <c r="E65" s="53">
        <f t="shared" si="1"/>
        <v>1250</v>
      </c>
      <c r="F65" s="35">
        <v>1.02</v>
      </c>
      <c r="G65" s="35">
        <v>1.0940105336323689</v>
      </c>
      <c r="H65" s="20">
        <v>1394.8634303812705</v>
      </c>
    </row>
    <row r="66" spans="2:8" ht="15.6" customHeight="1">
      <c r="B66" s="19">
        <v>28</v>
      </c>
      <c r="C66" s="19">
        <v>3</v>
      </c>
      <c r="D66" s="19">
        <v>4</v>
      </c>
      <c r="E66" s="53">
        <f t="shared" si="1"/>
        <v>1250</v>
      </c>
      <c r="F66" s="35">
        <v>0.95</v>
      </c>
      <c r="G66" s="35">
        <v>1.0976572354111436</v>
      </c>
      <c r="H66" s="20">
        <v>1303.4679670507328</v>
      </c>
    </row>
    <row r="67" spans="2:8" ht="15.6" customHeight="1">
      <c r="B67" s="19">
        <v>29</v>
      </c>
      <c r="C67" s="19">
        <v>3</v>
      </c>
      <c r="D67" s="19">
        <v>5</v>
      </c>
      <c r="E67" s="53">
        <f t="shared" si="1"/>
        <v>1250</v>
      </c>
      <c r="F67" s="35">
        <v>1.01</v>
      </c>
      <c r="G67" s="35">
        <v>1.1013160928625139</v>
      </c>
      <c r="H67" s="20">
        <v>1390.4115672389237</v>
      </c>
    </row>
    <row r="68" spans="2:8" ht="15.6" customHeight="1">
      <c r="B68" s="19">
        <v>30</v>
      </c>
      <c r="C68" s="19">
        <v>3</v>
      </c>
      <c r="D68" s="19">
        <v>6</v>
      </c>
      <c r="E68" s="53">
        <f t="shared" si="1"/>
        <v>1250</v>
      </c>
      <c r="F68" s="35">
        <v>1.1299999999999999</v>
      </c>
      <c r="G68" s="35">
        <v>1.1049871465053891</v>
      </c>
      <c r="H68" s="20">
        <v>1560.794344438862</v>
      </c>
    </row>
    <row r="69" spans="2:8" ht="15.6" customHeight="1">
      <c r="B69" s="19">
        <v>31</v>
      </c>
      <c r="C69" s="19">
        <v>3</v>
      </c>
      <c r="D69" s="19">
        <v>7</v>
      </c>
      <c r="E69" s="53">
        <f t="shared" si="1"/>
        <v>1250</v>
      </c>
      <c r="F69" s="35">
        <v>1.1200000000000001</v>
      </c>
      <c r="G69" s="35">
        <v>1.1086704369937406</v>
      </c>
      <c r="H69" s="20">
        <v>1552.1386117912371</v>
      </c>
    </row>
    <row r="70" spans="2:8" ht="15.6" customHeight="1">
      <c r="B70" s="19">
        <v>32</v>
      </c>
      <c r="C70" s="19">
        <v>3</v>
      </c>
      <c r="D70" s="19">
        <v>8</v>
      </c>
      <c r="E70" s="53">
        <f t="shared" si="1"/>
        <v>1250</v>
      </c>
      <c r="F70" s="35">
        <v>1.05</v>
      </c>
      <c r="G70" s="35">
        <v>1.1123660051170532</v>
      </c>
      <c r="H70" s="20">
        <v>1459.9803817161326</v>
      </c>
    </row>
    <row r="71" spans="2:8" ht="15.6" customHeight="1">
      <c r="B71" s="19">
        <v>33</v>
      </c>
      <c r="C71" s="19">
        <v>3</v>
      </c>
      <c r="D71" s="19">
        <v>9</v>
      </c>
      <c r="E71" s="53">
        <f t="shared" si="1"/>
        <v>1250</v>
      </c>
      <c r="F71" s="35">
        <v>0.82000000000000006</v>
      </c>
      <c r="G71" s="35">
        <v>1.1160738918007769</v>
      </c>
      <c r="H71" s="20">
        <v>1143.9757390957964</v>
      </c>
    </row>
    <row r="72" spans="2:8" ht="15.6" customHeight="1">
      <c r="B72" s="19">
        <v>34</v>
      </c>
      <c r="C72" s="19">
        <v>3</v>
      </c>
      <c r="D72" s="19">
        <v>10</v>
      </c>
      <c r="E72" s="53">
        <f t="shared" si="1"/>
        <v>1250</v>
      </c>
      <c r="F72" s="35">
        <v>0.87</v>
      </c>
      <c r="G72" s="35">
        <v>1.1197941381067795</v>
      </c>
      <c r="H72" s="20">
        <v>1217.7761251911229</v>
      </c>
    </row>
    <row r="73" spans="2:8" ht="15.6" customHeight="1">
      <c r="B73" s="19">
        <v>35</v>
      </c>
      <c r="C73" s="19">
        <v>3</v>
      </c>
      <c r="D73" s="19">
        <v>11</v>
      </c>
      <c r="E73" s="53">
        <f t="shared" si="1"/>
        <v>1250</v>
      </c>
      <c r="F73" s="35">
        <v>0.97</v>
      </c>
      <c r="G73" s="35">
        <v>1.1235267852338024</v>
      </c>
      <c r="H73" s="20">
        <v>1362.2762270959854</v>
      </c>
    </row>
    <row r="74" spans="2:8" ht="15.6" customHeight="1">
      <c r="B74" s="19">
        <v>36</v>
      </c>
      <c r="C74" s="19">
        <v>3</v>
      </c>
      <c r="D74" s="19">
        <v>12</v>
      </c>
      <c r="E74" s="53">
        <f t="shared" si="1"/>
        <v>1250</v>
      </c>
      <c r="F74" s="35">
        <v>1.3</v>
      </c>
      <c r="G74" s="35">
        <v>1.1272718745179149</v>
      </c>
      <c r="H74" s="20">
        <v>1831.8167960916116</v>
      </c>
    </row>
    <row r="75" spans="2:8" ht="15.6" customHeight="1">
      <c r="B75" s="19">
        <v>37</v>
      </c>
      <c r="C75" s="19">
        <v>4</v>
      </c>
      <c r="D75" s="19">
        <v>1</v>
      </c>
      <c r="E75" s="53">
        <f t="shared" si="1"/>
        <v>1250</v>
      </c>
      <c r="F75" s="35">
        <v>0.82</v>
      </c>
      <c r="G75" s="35">
        <v>1.1310294474329747</v>
      </c>
      <c r="H75" s="20">
        <v>1159.305183618799</v>
      </c>
    </row>
    <row r="76" spans="2:8" ht="15.6" customHeight="1">
      <c r="B76" s="19">
        <v>38</v>
      </c>
      <c r="C76" s="19">
        <v>4</v>
      </c>
      <c r="D76" s="19">
        <v>2</v>
      </c>
      <c r="E76" s="53">
        <f t="shared" si="1"/>
        <v>1250</v>
      </c>
      <c r="F76" s="35">
        <v>0.94</v>
      </c>
      <c r="G76" s="35">
        <v>1.1347995455910849</v>
      </c>
      <c r="H76" s="20">
        <v>1333.3894660695246</v>
      </c>
    </row>
    <row r="77" spans="2:8" ht="15.6" customHeight="1">
      <c r="B77" s="19">
        <v>39</v>
      </c>
      <c r="C77" s="19">
        <v>4</v>
      </c>
      <c r="D77" s="19">
        <v>3</v>
      </c>
      <c r="E77" s="53">
        <f t="shared" si="1"/>
        <v>1250</v>
      </c>
      <c r="F77" s="35">
        <v>1.02</v>
      </c>
      <c r="G77" s="35">
        <v>1.1385822107430554</v>
      </c>
      <c r="H77" s="20">
        <v>1451.6923186973956</v>
      </c>
    </row>
    <row r="78" spans="2:8" ht="15.6" customHeight="1">
      <c r="B78" s="19">
        <v>40</v>
      </c>
      <c r="C78" s="19">
        <v>4</v>
      </c>
      <c r="D78" s="19">
        <v>4</v>
      </c>
      <c r="E78" s="53">
        <f t="shared" si="1"/>
        <v>1250</v>
      </c>
      <c r="F78" s="35">
        <v>0.95</v>
      </c>
      <c r="G78" s="35">
        <v>1.1423774847788655</v>
      </c>
      <c r="H78" s="20">
        <v>1356.5732631749026</v>
      </c>
    </row>
    <row r="79" spans="2:8" ht="15.6" customHeight="1">
      <c r="B79" s="19">
        <v>41</v>
      </c>
      <c r="C79" s="19">
        <v>4</v>
      </c>
      <c r="D79" s="19">
        <v>5</v>
      </c>
      <c r="E79" s="53">
        <f t="shared" si="1"/>
        <v>1250</v>
      </c>
      <c r="F79" s="35">
        <v>1.01</v>
      </c>
      <c r="G79" s="35">
        <v>1.1461854097281283</v>
      </c>
      <c r="H79" s="20">
        <v>1447.059079781762</v>
      </c>
    </row>
    <row r="80" spans="2:8" ht="15.6" customHeight="1">
      <c r="B80" s="19">
        <v>42</v>
      </c>
      <c r="C80" s="19">
        <v>4</v>
      </c>
      <c r="D80" s="19">
        <v>6</v>
      </c>
      <c r="E80" s="53">
        <f t="shared" si="1"/>
        <v>1250</v>
      </c>
      <c r="F80" s="35">
        <v>1.1299999999999999</v>
      </c>
      <c r="G80" s="35">
        <v>1.1500060277605557</v>
      </c>
      <c r="H80" s="20">
        <v>1624.3835142117848</v>
      </c>
    </row>
    <row r="81" spans="2:8" ht="15.6" customHeight="1">
      <c r="B81" s="19">
        <v>43</v>
      </c>
      <c r="C81" s="19">
        <v>4</v>
      </c>
      <c r="D81" s="19">
        <v>7</v>
      </c>
      <c r="E81" s="53">
        <f t="shared" si="1"/>
        <v>1250</v>
      </c>
      <c r="F81" s="35">
        <v>1.1200000000000001</v>
      </c>
      <c r="G81" s="35">
        <v>1.1538393811864245</v>
      </c>
      <c r="H81" s="20">
        <v>1615.3751336609946</v>
      </c>
    </row>
    <row r="82" spans="2:8" ht="15.6" customHeight="1">
      <c r="B82" s="19">
        <v>44</v>
      </c>
      <c r="C82" s="19">
        <v>4</v>
      </c>
      <c r="D82" s="19">
        <v>8</v>
      </c>
      <c r="E82" s="53">
        <f t="shared" si="1"/>
        <v>1250</v>
      </c>
      <c r="F82" s="35">
        <v>1.05</v>
      </c>
      <c r="G82" s="35">
        <v>1.1576855124570458</v>
      </c>
      <c r="H82" s="20">
        <v>1519.4622350998727</v>
      </c>
    </row>
    <row r="83" spans="2:8" ht="15.6" customHeight="1">
      <c r="B83" s="19">
        <v>45</v>
      </c>
      <c r="C83" s="19">
        <v>4</v>
      </c>
      <c r="D83" s="19">
        <v>9</v>
      </c>
      <c r="E83" s="53">
        <f t="shared" si="1"/>
        <v>1250</v>
      </c>
      <c r="F83" s="35">
        <v>0.82000000000000006</v>
      </c>
      <c r="G83" s="35">
        <v>1.1615444641652359</v>
      </c>
      <c r="H83" s="20">
        <v>1190.5830757693668</v>
      </c>
    </row>
    <row r="84" spans="2:8" ht="15.6" customHeight="1">
      <c r="B84" s="19">
        <v>46</v>
      </c>
      <c r="C84" s="19">
        <v>4</v>
      </c>
      <c r="D84" s="19">
        <v>10</v>
      </c>
      <c r="E84" s="53">
        <f t="shared" si="1"/>
        <v>1250</v>
      </c>
      <c r="F84" s="35">
        <v>0.87</v>
      </c>
      <c r="G84" s="35">
        <v>1.1654162790457869</v>
      </c>
      <c r="H84" s="20">
        <v>1267.3902034622934</v>
      </c>
    </row>
    <row r="85" spans="2:8" ht="15.6" customHeight="1">
      <c r="B85" s="19">
        <v>47</v>
      </c>
      <c r="C85" s="19">
        <v>4</v>
      </c>
      <c r="D85" s="19">
        <v>11</v>
      </c>
      <c r="E85" s="53">
        <f t="shared" si="1"/>
        <v>1250</v>
      </c>
      <c r="F85" s="35">
        <v>0.97</v>
      </c>
      <c r="G85" s="35">
        <v>1.1693009999759398</v>
      </c>
      <c r="H85" s="20">
        <v>1417.777462470827</v>
      </c>
    </row>
    <row r="86" spans="2:8" ht="15.6" customHeight="1">
      <c r="B86" s="19">
        <v>48</v>
      </c>
      <c r="C86" s="19">
        <v>4</v>
      </c>
      <c r="D86" s="19">
        <v>12</v>
      </c>
      <c r="E86" s="53">
        <f t="shared" si="1"/>
        <v>1250</v>
      </c>
      <c r="F86" s="35">
        <v>1.3</v>
      </c>
      <c r="G86" s="35">
        <v>1.1731986699758596</v>
      </c>
      <c r="H86" s="20">
        <v>1906.447838710772</v>
      </c>
    </row>
    <row r="87" spans="2:8" ht="15.6" customHeight="1">
      <c r="B87" s="19">
        <v>49</v>
      </c>
      <c r="C87" s="19">
        <v>5</v>
      </c>
      <c r="D87" s="19">
        <v>1</v>
      </c>
      <c r="E87" s="53">
        <f t="shared" si="1"/>
        <v>1250</v>
      </c>
      <c r="F87" s="35">
        <v>0.82</v>
      </c>
      <c r="G87" s="35">
        <v>1.1771093322091126</v>
      </c>
      <c r="H87" s="20">
        <v>1206.5370655143404</v>
      </c>
    </row>
    <row r="88" spans="2:8" ht="15.6" customHeight="1">
      <c r="B88" s="19">
        <v>50</v>
      </c>
      <c r="C88" s="19">
        <v>5</v>
      </c>
      <c r="D88" s="19">
        <v>2</v>
      </c>
      <c r="E88" s="53">
        <f t="shared" si="1"/>
        <v>1250</v>
      </c>
      <c r="F88" s="35">
        <v>0.94</v>
      </c>
      <c r="G88" s="35">
        <v>1.1810330299831431</v>
      </c>
      <c r="H88" s="20">
        <v>1387.7138102301931</v>
      </c>
    </row>
    <row r="89" spans="2:8" ht="15.6" customHeight="1">
      <c r="B89" s="19">
        <v>51</v>
      </c>
      <c r="C89" s="19">
        <v>5</v>
      </c>
      <c r="D89" s="19">
        <v>3</v>
      </c>
      <c r="E89" s="53">
        <f t="shared" si="1"/>
        <v>1250</v>
      </c>
      <c r="F89" s="35">
        <v>1.02</v>
      </c>
      <c r="G89" s="35">
        <v>1.1849698067497538</v>
      </c>
      <c r="H89" s="20">
        <v>1510.8365036059363</v>
      </c>
    </row>
    <row r="90" spans="2:8" ht="15.6" customHeight="1">
      <c r="B90" s="19">
        <v>52</v>
      </c>
      <c r="C90" s="19">
        <v>5</v>
      </c>
      <c r="D90" s="19">
        <v>4</v>
      </c>
      <c r="E90" s="53">
        <f t="shared" si="1"/>
        <v>1250</v>
      </c>
      <c r="F90" s="35">
        <v>0.95</v>
      </c>
      <c r="G90" s="35">
        <v>1.1889197061055863</v>
      </c>
      <c r="H90" s="20">
        <v>1411.8421510003836</v>
      </c>
    </row>
    <row r="91" spans="2:8" ht="15.6" customHeight="1">
      <c r="B91" s="19">
        <v>53</v>
      </c>
      <c r="C91" s="19">
        <v>5</v>
      </c>
      <c r="D91" s="19">
        <v>5</v>
      </c>
      <c r="E91" s="53">
        <f t="shared" si="1"/>
        <v>1250</v>
      </c>
      <c r="F91" s="35">
        <v>1.01</v>
      </c>
      <c r="G91" s="35">
        <v>1.1928827717926049</v>
      </c>
      <c r="H91" s="20">
        <v>1506.0144993881638</v>
      </c>
    </row>
    <row r="92" spans="2:8" ht="15.6" customHeight="1">
      <c r="B92" s="19">
        <v>54</v>
      </c>
      <c r="C92" s="19">
        <v>5</v>
      </c>
      <c r="D92" s="19">
        <v>6</v>
      </c>
      <c r="E92" s="53">
        <f t="shared" si="1"/>
        <v>1250</v>
      </c>
      <c r="F92" s="35">
        <v>1.1299999999999999</v>
      </c>
      <c r="G92" s="35">
        <v>1.1968590476985805</v>
      </c>
      <c r="H92" s="20">
        <v>1690.563404874245</v>
      </c>
    </row>
    <row r="93" spans="2:8" ht="15.6" customHeight="1">
      <c r="B93" s="19">
        <v>55</v>
      </c>
      <c r="C93" s="19">
        <v>5</v>
      </c>
      <c r="D93" s="19">
        <v>7</v>
      </c>
      <c r="E93" s="53">
        <f t="shared" si="1"/>
        <v>1250</v>
      </c>
      <c r="F93" s="35">
        <v>1.1200000000000001</v>
      </c>
      <c r="G93" s="35">
        <v>1.2008485778575759</v>
      </c>
      <c r="H93" s="20">
        <v>1681.1880090006066</v>
      </c>
    </row>
    <row r="94" spans="2:8" ht="15.6" customHeight="1">
      <c r="B94" s="19">
        <v>56</v>
      </c>
      <c r="C94" s="19">
        <v>5</v>
      </c>
      <c r="D94" s="19">
        <v>8</v>
      </c>
      <c r="E94" s="53">
        <f t="shared" si="1"/>
        <v>1250</v>
      </c>
      <c r="F94" s="35">
        <v>1.05</v>
      </c>
      <c r="G94" s="35">
        <v>1.2048514064504345</v>
      </c>
      <c r="H94" s="20">
        <v>1581.3674709661952</v>
      </c>
    </row>
    <row r="95" spans="2:8" ht="15.6" customHeight="1">
      <c r="B95" s="19">
        <v>57</v>
      </c>
      <c r="C95" s="19">
        <v>5</v>
      </c>
      <c r="D95" s="19">
        <v>9</v>
      </c>
      <c r="E95" s="53">
        <f t="shared" si="1"/>
        <v>1250</v>
      </c>
      <c r="F95" s="35">
        <v>0.82000000000000006</v>
      </c>
      <c r="G95" s="35">
        <v>1.2088675778052693</v>
      </c>
      <c r="H95" s="20">
        <v>1239.0892672504012</v>
      </c>
    </row>
    <row r="96" spans="2:8" ht="15.6" customHeight="1">
      <c r="B96" s="19">
        <v>58</v>
      </c>
      <c r="C96" s="19">
        <v>5</v>
      </c>
      <c r="D96" s="19">
        <v>10</v>
      </c>
      <c r="E96" s="53">
        <f t="shared" si="1"/>
        <v>1250</v>
      </c>
      <c r="F96" s="35">
        <v>0.87</v>
      </c>
      <c r="G96" s="35">
        <v>1.2128971363979537</v>
      </c>
      <c r="H96" s="20">
        <v>1319.0256358327747</v>
      </c>
    </row>
    <row r="97" spans="2:8" ht="15.6" customHeight="1">
      <c r="B97" s="19">
        <v>59</v>
      </c>
      <c r="C97" s="19">
        <v>5</v>
      </c>
      <c r="D97" s="19">
        <v>11</v>
      </c>
      <c r="E97" s="53">
        <f t="shared" si="1"/>
        <v>1250</v>
      </c>
      <c r="F97" s="35">
        <v>0.97</v>
      </c>
      <c r="G97" s="35">
        <v>1.2169401268526137</v>
      </c>
      <c r="H97" s="20">
        <v>1475.539903808794</v>
      </c>
    </row>
    <row r="98" spans="2:8" ht="15.6" customHeight="1">
      <c r="B98" s="19">
        <v>60</v>
      </c>
      <c r="C98" s="19">
        <v>5</v>
      </c>
      <c r="D98" s="19">
        <v>12</v>
      </c>
      <c r="E98" s="53">
        <f t="shared" si="1"/>
        <v>1250</v>
      </c>
      <c r="F98" s="35">
        <v>1.3</v>
      </c>
      <c r="G98" s="35">
        <v>1.2209965939421226</v>
      </c>
      <c r="H98" s="20">
        <v>1984.119465155949</v>
      </c>
    </row>
    <row r="1000" spans="648:648" ht="15">
      <c r="XX1000" s="45">
        <v>125713</v>
      </c>
    </row>
  </sheetData>
  <mergeCells count="12">
    <mergeCell ref="C35:G35"/>
    <mergeCell ref="B4:J4"/>
    <mergeCell ref="B6:J6"/>
    <mergeCell ref="B8:J8"/>
    <mergeCell ref="B10:J10"/>
    <mergeCell ref="B26:J26"/>
    <mergeCell ref="C29:G29"/>
    <mergeCell ref="C30:G30"/>
    <mergeCell ref="C31:G31"/>
    <mergeCell ref="C32:G32"/>
    <mergeCell ref="C33:G33"/>
    <mergeCell ref="C34:G34"/>
  </mergeCells>
  <phoneticPr fontId="13" type="noConversion"/>
  <conditionalFormatting sqref="H24">
    <cfRule type="expression" dxfId="0" priority="1">
      <formula>IFERROR(CheckAnswer(#REF!,H24),FALSE)</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16EE0-3436-4B4D-AC2F-27350D80F7B2}">
  <sheetPr codeName="Sheet13">
    <tabColor theme="5" tint="0.59999389629810485"/>
  </sheetPr>
  <dimension ref="B1:XX1000"/>
  <sheetViews>
    <sheetView showGridLines="0" topLeftCell="A10" zoomScaleNormal="100" workbookViewId="0">
      <selection activeCell="L34" sqref="L34"/>
    </sheetView>
  </sheetViews>
  <sheetFormatPr defaultColWidth="4.7109375" defaultRowHeight="15.6" customHeight="1"/>
  <cols>
    <col min="1" max="1" width="1.92578125" style="5" customWidth="1"/>
    <col min="2" max="6" width="6.2109375" style="5" customWidth="1"/>
    <col min="7" max="7" width="8.35546875" style="5" customWidth="1"/>
    <col min="8" max="8" width="6.5" style="5" customWidth="1"/>
    <col min="9" max="9" width="10.0703125" style="5" customWidth="1"/>
    <col min="10" max="10" width="8.35546875" style="5" customWidth="1"/>
    <col min="11" max="17" width="6.0703125" style="5" customWidth="1"/>
    <col min="18" max="16384" width="4.7109375" style="5"/>
  </cols>
  <sheetData>
    <row r="1" spans="2:14" ht="23.1" customHeight="1"/>
    <row r="2" spans="2:14" ht="23.1" customHeight="1"/>
    <row r="3" spans="2:14" ht="23.1" customHeight="1">
      <c r="B3" s="8"/>
      <c r="C3" s="8"/>
      <c r="D3" s="8"/>
      <c r="E3" s="9"/>
      <c r="F3" s="9"/>
      <c r="G3" s="9"/>
      <c r="H3" s="9"/>
      <c r="I3" s="9"/>
      <c r="J3" s="9"/>
    </row>
    <row r="4" spans="2:14" ht="25.5">
      <c r="B4" s="50" t="s">
        <v>9</v>
      </c>
      <c r="C4" s="50"/>
      <c r="D4" s="50"/>
      <c r="E4" s="50"/>
      <c r="F4" s="50"/>
      <c r="G4" s="50"/>
      <c r="H4" s="50"/>
      <c r="I4" s="50"/>
      <c r="J4" s="50"/>
    </row>
    <row r="6" spans="2:14" ht="25.5">
      <c r="B6" s="50" t="s">
        <v>55</v>
      </c>
      <c r="C6" s="50"/>
      <c r="D6" s="50"/>
      <c r="E6" s="50"/>
      <c r="F6" s="50"/>
      <c r="G6" s="50"/>
      <c r="H6" s="50"/>
      <c r="I6" s="50"/>
      <c r="J6" s="50"/>
    </row>
    <row r="7" spans="2:14" ht="15.6" customHeight="1">
      <c r="L7" s="43"/>
    </row>
    <row r="8" spans="2:14" ht="111.95" customHeight="1">
      <c r="B8" s="51" t="s">
        <v>113</v>
      </c>
      <c r="C8" s="51"/>
      <c r="D8" s="51"/>
      <c r="E8" s="51"/>
      <c r="F8" s="51"/>
      <c r="G8" s="51"/>
      <c r="H8" s="51"/>
      <c r="I8" s="51"/>
      <c r="J8" s="51"/>
      <c r="L8" s="43"/>
      <c r="N8" s="10"/>
    </row>
    <row r="9" spans="2:14" ht="15.6" customHeight="1">
      <c r="L9" s="43"/>
      <c r="N9" s="10"/>
    </row>
    <row r="10" spans="2:14" ht="26.25">
      <c r="B10" s="50" t="s">
        <v>10</v>
      </c>
      <c r="C10" s="50"/>
      <c r="D10" s="50"/>
      <c r="E10" s="50"/>
      <c r="F10" s="50"/>
      <c r="G10" s="50"/>
      <c r="H10" s="50"/>
      <c r="I10" s="50"/>
      <c r="J10" s="50"/>
      <c r="L10" s="43"/>
      <c r="N10" s="11"/>
    </row>
    <row r="11" spans="2:14" ht="15.6" customHeight="1">
      <c r="L11" s="43"/>
    </row>
    <row r="12" spans="2:14" ht="15.6" customHeight="1">
      <c r="B12" s="24" t="s">
        <v>17</v>
      </c>
      <c r="C12" s="25"/>
      <c r="D12" s="26" t="s">
        <v>14</v>
      </c>
      <c r="E12" s="26" t="s">
        <v>18</v>
      </c>
      <c r="L12" s="43"/>
    </row>
    <row r="13" spans="2:14" ht="15.6" customHeight="1">
      <c r="B13" s="13" t="s">
        <v>56</v>
      </c>
      <c r="C13" s="13"/>
      <c r="D13" s="14" t="s">
        <v>15</v>
      </c>
      <c r="E13" s="38">
        <v>2700</v>
      </c>
      <c r="L13" s="43"/>
    </row>
    <row r="14" spans="2:14" ht="15.6" customHeight="1">
      <c r="B14" s="13" t="s">
        <v>57</v>
      </c>
      <c r="C14" s="13"/>
      <c r="D14" s="14" t="s">
        <v>16</v>
      </c>
      <c r="E14" s="22">
        <v>7.0000000000000007E-2</v>
      </c>
      <c r="L14" s="43"/>
    </row>
    <row r="15" spans="2:14" ht="15.6" customHeight="1">
      <c r="B15" s="13" t="s">
        <v>58</v>
      </c>
      <c r="C15" s="13"/>
      <c r="D15" s="14" t="s">
        <v>16</v>
      </c>
      <c r="E15" s="22">
        <v>0.21</v>
      </c>
      <c r="L15" s="43"/>
    </row>
    <row r="16" spans="2:14" ht="15.6" customHeight="1">
      <c r="B16" s="13" t="s">
        <v>59</v>
      </c>
      <c r="C16" s="13"/>
      <c r="D16" s="14" t="s">
        <v>15</v>
      </c>
      <c r="E16" s="38">
        <v>2800</v>
      </c>
    </row>
    <row r="18" spans="2:14" ht="26.25">
      <c r="B18" s="50" t="s">
        <v>20</v>
      </c>
      <c r="C18" s="50"/>
      <c r="D18" s="50"/>
      <c r="E18" s="50"/>
      <c r="F18" s="50"/>
      <c r="G18" s="50"/>
      <c r="H18" s="50"/>
      <c r="I18" s="50"/>
      <c r="J18" s="50"/>
      <c r="N18" s="11"/>
    </row>
    <row r="19" spans="2:14" ht="15.6" customHeight="1">
      <c r="B19" s="6"/>
      <c r="L19" s="7"/>
      <c r="M19" s="7"/>
    </row>
    <row r="20" spans="2:14" s="13" customFormat="1" ht="15.6" customHeight="1">
      <c r="B20" s="28" t="s">
        <v>6</v>
      </c>
      <c r="C20" s="24" t="s">
        <v>7</v>
      </c>
      <c r="D20" s="25"/>
      <c r="E20" s="25"/>
      <c r="F20" s="25"/>
      <c r="G20" s="25"/>
      <c r="H20" s="28" t="s">
        <v>1</v>
      </c>
      <c r="I20" s="28" t="s">
        <v>2</v>
      </c>
      <c r="J20" s="28" t="s">
        <v>19</v>
      </c>
      <c r="L20" s="15"/>
      <c r="M20" s="15"/>
    </row>
    <row r="21" spans="2:14" s="13" customFormat="1" ht="14.45" customHeight="1">
      <c r="B21" s="16">
        <v>15</v>
      </c>
      <c r="C21" s="52" t="s">
        <v>70</v>
      </c>
      <c r="D21" s="52"/>
      <c r="E21" s="52"/>
      <c r="F21" s="52"/>
      <c r="G21" s="52"/>
      <c r="H21" s="17">
        <v>20</v>
      </c>
      <c r="I21" s="27">
        <f>G38</f>
        <v>-2624.4406374736573</v>
      </c>
      <c r="J21" s="16" t="s">
        <v>94</v>
      </c>
      <c r="L21" s="15"/>
      <c r="M21" s="15"/>
    </row>
    <row r="22" spans="2:14" s="13" customFormat="1" ht="14.45" customHeight="1">
      <c r="B22" s="16">
        <f>B21+1</f>
        <v>16</v>
      </c>
      <c r="C22" s="51" t="s">
        <v>60</v>
      </c>
      <c r="D22" s="51"/>
      <c r="E22" s="51"/>
      <c r="F22" s="51"/>
      <c r="G22" s="51"/>
      <c r="H22" s="17">
        <v>20</v>
      </c>
      <c r="I22" s="21">
        <f ca="1">SUM(G38:G49)</f>
        <v>-34489.704616750714</v>
      </c>
      <c r="J22" s="16" t="s">
        <v>100</v>
      </c>
      <c r="L22" s="15"/>
      <c r="M22" s="15"/>
    </row>
    <row r="23" spans="2:14" s="13" customFormat="1" ht="15.6" customHeight="1">
      <c r="B23" s="16">
        <f t="shared" ref="B23:B33" si="0">B22+1</f>
        <v>17</v>
      </c>
      <c r="C23" s="51" t="s">
        <v>61</v>
      </c>
      <c r="D23" s="51"/>
      <c r="E23" s="51"/>
      <c r="F23" s="51"/>
      <c r="G23" s="51"/>
      <c r="H23" s="17">
        <v>20</v>
      </c>
      <c r="I23" s="21">
        <f ca="1">I38</f>
        <v>175.55936252634274</v>
      </c>
      <c r="J23" s="16" t="s">
        <v>101</v>
      </c>
      <c r="L23" s="15"/>
      <c r="M23" s="15"/>
    </row>
    <row r="24" spans="2:14" s="13" customFormat="1" ht="15.6" customHeight="1">
      <c r="B24" s="16">
        <f t="shared" si="0"/>
        <v>18</v>
      </c>
      <c r="C24" s="51" t="s">
        <v>62</v>
      </c>
      <c r="D24" s="51"/>
      <c r="E24" s="51"/>
      <c r="F24" s="51"/>
      <c r="G24" s="51"/>
      <c r="H24" s="17">
        <v>20</v>
      </c>
      <c r="I24" s="42">
        <f ca="1">SUM(I38:I49)</f>
        <v>-889.70461675071419</v>
      </c>
      <c r="J24" s="16" t="s">
        <v>100</v>
      </c>
    </row>
    <row r="25" spans="2:14" s="13" customFormat="1" ht="15.6" customHeight="1">
      <c r="B25" s="16">
        <f t="shared" si="0"/>
        <v>19</v>
      </c>
      <c r="C25" s="51" t="s">
        <v>63</v>
      </c>
      <c r="D25" s="51"/>
      <c r="E25" s="51"/>
      <c r="F25" s="51"/>
      <c r="G25" s="51"/>
      <c r="H25" s="17">
        <v>20</v>
      </c>
      <c r="I25" s="21">
        <f>N38</f>
        <v>2700</v>
      </c>
      <c r="J25" s="16" t="s">
        <v>84</v>
      </c>
    </row>
    <row r="26" spans="2:14" ht="15.6" customHeight="1">
      <c r="B26" s="16">
        <f t="shared" si="0"/>
        <v>20</v>
      </c>
      <c r="C26" s="51" t="s">
        <v>114</v>
      </c>
      <c r="D26" s="51"/>
      <c r="E26" s="51"/>
      <c r="F26" s="51"/>
      <c r="G26" s="51"/>
      <c r="H26" s="17">
        <v>20</v>
      </c>
      <c r="I26" s="42">
        <f ca="1">ABS(L44)</f>
        <v>229.01912501663492</v>
      </c>
      <c r="J26" s="16" t="s">
        <v>102</v>
      </c>
      <c r="N26" s="13"/>
    </row>
    <row r="27" spans="2:14" ht="15.6" customHeight="1">
      <c r="B27" s="16">
        <f t="shared" si="0"/>
        <v>21</v>
      </c>
      <c r="C27" s="13" t="s">
        <v>64</v>
      </c>
      <c r="D27" s="12"/>
      <c r="E27" s="12"/>
      <c r="F27" s="12"/>
      <c r="G27" s="12"/>
      <c r="H27" s="17">
        <v>20</v>
      </c>
      <c r="I27" s="21">
        <f ca="1">N49</f>
        <v>2465.6493265069294</v>
      </c>
      <c r="J27" s="16" t="s">
        <v>103</v>
      </c>
      <c r="N27" s="13"/>
    </row>
    <row r="28" spans="2:14" ht="15.6" customHeight="1">
      <c r="B28" s="16">
        <f t="shared" si="0"/>
        <v>22</v>
      </c>
      <c r="C28" s="13" t="s">
        <v>65</v>
      </c>
      <c r="D28" s="12"/>
      <c r="E28" s="12"/>
      <c r="F28" s="12"/>
      <c r="G28" s="12"/>
      <c r="H28" s="17">
        <v>20</v>
      </c>
      <c r="I28" s="41">
        <f>B61</f>
        <v>24</v>
      </c>
      <c r="J28" s="16" t="s">
        <v>104</v>
      </c>
      <c r="N28" s="13"/>
    </row>
    <row r="29" spans="2:14" ht="15.6" customHeight="1">
      <c r="B29" s="16">
        <f t="shared" si="0"/>
        <v>23</v>
      </c>
      <c r="C29" s="13" t="s">
        <v>115</v>
      </c>
      <c r="D29" s="12"/>
      <c r="E29" s="12"/>
      <c r="F29" s="12"/>
      <c r="G29" s="12"/>
      <c r="H29" s="17">
        <v>20</v>
      </c>
      <c r="I29" s="42">
        <f ca="1">ABS(M61)</f>
        <v>166.63223030130121</v>
      </c>
      <c r="J29" s="16" t="s">
        <v>105</v>
      </c>
      <c r="N29" s="13"/>
    </row>
    <row r="30" spans="2:14" ht="15.6" customHeight="1">
      <c r="B30" s="16">
        <f t="shared" si="0"/>
        <v>24</v>
      </c>
      <c r="C30" s="13" t="s">
        <v>66</v>
      </c>
      <c r="D30" s="12"/>
      <c r="E30" s="12"/>
      <c r="F30" s="12"/>
      <c r="G30" s="12"/>
      <c r="H30" s="17">
        <v>20</v>
      </c>
      <c r="I30" s="21">
        <f ca="1">F62</f>
        <v>-2.9160640302727709</v>
      </c>
      <c r="J30" s="16" t="s">
        <v>106</v>
      </c>
      <c r="N30" s="13"/>
    </row>
    <row r="31" spans="2:14" ht="15.6" customHeight="1">
      <c r="B31" s="16">
        <f t="shared" si="0"/>
        <v>25</v>
      </c>
      <c r="C31" s="13" t="s">
        <v>67</v>
      </c>
      <c r="D31" s="12"/>
      <c r="E31" s="12"/>
      <c r="F31" s="12"/>
      <c r="G31" s="12"/>
      <c r="H31" s="17">
        <v>20</v>
      </c>
      <c r="I31" s="21">
        <f ca="1">SUM(F38:F97)</f>
        <v>-4840.5714086984253</v>
      </c>
      <c r="J31" s="16" t="s">
        <v>107</v>
      </c>
      <c r="N31" s="13"/>
    </row>
    <row r="32" spans="2:14" ht="15.6" customHeight="1">
      <c r="B32" s="16">
        <f t="shared" si="0"/>
        <v>26</v>
      </c>
      <c r="C32" s="13" t="s">
        <v>68</v>
      </c>
      <c r="D32" s="12"/>
      <c r="E32" s="12"/>
      <c r="F32" s="12"/>
      <c r="G32" s="12"/>
      <c r="H32" s="17">
        <v>20</v>
      </c>
      <c r="I32" s="21">
        <f ca="1">O97</f>
        <v>0</v>
      </c>
      <c r="J32" s="16" t="s">
        <v>85</v>
      </c>
      <c r="N32" s="13"/>
    </row>
    <row r="33" spans="2:17" ht="15.6" customHeight="1">
      <c r="B33" s="16">
        <f t="shared" si="0"/>
        <v>27</v>
      </c>
      <c r="C33" s="13" t="s">
        <v>69</v>
      </c>
      <c r="D33" s="12"/>
      <c r="E33" s="12"/>
      <c r="F33" s="12"/>
      <c r="G33" s="12"/>
      <c r="H33" s="17">
        <v>20</v>
      </c>
      <c r="I33" s="21">
        <f ca="1">Q97</f>
        <v>-20409.047748972913</v>
      </c>
      <c r="J33" s="16" t="s">
        <v>108</v>
      </c>
      <c r="N33" s="13"/>
    </row>
    <row r="34" spans="2:17" ht="15.6" customHeight="1">
      <c r="B34" s="13"/>
      <c r="C34" s="13"/>
      <c r="D34" s="13"/>
    </row>
    <row r="35" spans="2:17" ht="15.6" customHeight="1">
      <c r="B35" s="13"/>
      <c r="C35" s="13"/>
      <c r="D35" s="13"/>
    </row>
    <row r="36" spans="2:17" s="40" customFormat="1" ht="46.5" customHeight="1">
      <c r="B36" s="29" t="s">
        <v>23</v>
      </c>
      <c r="C36" s="29" t="s">
        <v>25</v>
      </c>
      <c r="D36" s="29" t="s">
        <v>71</v>
      </c>
      <c r="E36" s="29" t="s">
        <v>39</v>
      </c>
      <c r="F36" s="29" t="s">
        <v>72</v>
      </c>
      <c r="G36" s="29" t="s">
        <v>73</v>
      </c>
      <c r="H36" s="29" t="s">
        <v>74</v>
      </c>
      <c r="I36" s="29" t="s">
        <v>75</v>
      </c>
      <c r="J36" s="29" t="s">
        <v>76</v>
      </c>
      <c r="K36" s="29" t="s">
        <v>77</v>
      </c>
      <c r="L36" s="29" t="s">
        <v>78</v>
      </c>
      <c r="M36" s="29" t="s">
        <v>79</v>
      </c>
      <c r="N36" s="29" t="s">
        <v>80</v>
      </c>
      <c r="O36" s="29" t="s">
        <v>81</v>
      </c>
      <c r="P36" s="29" t="s">
        <v>82</v>
      </c>
      <c r="Q36" s="29" t="s">
        <v>83</v>
      </c>
    </row>
    <row r="37" spans="2:17" ht="15.6" customHeight="1">
      <c r="B37" s="6">
        <v>0</v>
      </c>
      <c r="C37" s="39"/>
      <c r="D37" s="39"/>
      <c r="E37" s="39"/>
      <c r="F37" s="39"/>
      <c r="G37" s="39"/>
      <c r="H37" s="39"/>
      <c r="I37" s="39"/>
      <c r="J37" s="39"/>
      <c r="K37" s="39"/>
      <c r="L37" s="39"/>
      <c r="M37" s="39"/>
      <c r="O37" s="44">
        <f>E13</f>
        <v>2700</v>
      </c>
      <c r="P37" s="39"/>
      <c r="Q37" s="20">
        <v>0</v>
      </c>
    </row>
    <row r="38" spans="2:17" ht="15.6" customHeight="1">
      <c r="B38" s="19">
        <v>1</v>
      </c>
      <c r="C38" s="34">
        <f>-'Housing Costs'!D24</f>
        <v>-1200</v>
      </c>
      <c r="D38" s="20">
        <f>-SUM('Car Loan'!D28:E28)</f>
        <v>-396.02397080699069</v>
      </c>
      <c r="E38" s="20" cm="1">
        <f t="array" ref="E38:E97">-_xlfn.ANCHORARRAY('Monthly Spending'!H39)</f>
        <v>-1028.4166666666667</v>
      </c>
      <c r="F38" s="20">
        <f>$E$15/12*P38</f>
        <v>0</v>
      </c>
      <c r="G38" s="20">
        <f>SUM(C38:F38)</f>
        <v>-2624.4406374736573</v>
      </c>
      <c r="H38" s="20">
        <f>$E$16</f>
        <v>2800</v>
      </c>
      <c r="I38" s="56" cm="1">
        <f t="array" aca="1" ref="I38:I97" ca="1">H38:H97+G38:G97</f>
        <v>175.55936252634274</v>
      </c>
      <c r="J38" s="20">
        <f ca="1">IF(I38&gt;0,IF(ABS(Q37)&gt;0,IF(ABS(Q37)&lt;=I38,ABS(Q37),I38),0),0)</f>
        <v>0</v>
      </c>
      <c r="K38" s="20">
        <f ca="1">IF(AND(I38&gt;0,I38-J38&gt;0),I38-J38,0)</f>
        <v>175.55936252634274</v>
      </c>
      <c r="L38" s="20">
        <f ca="1">IF(I38&lt;0,IF(SUM(I38,N38)&gt;=0,I38,-N38),0)</f>
        <v>0</v>
      </c>
      <c r="M38" s="20">
        <f t="shared" ref="M38:M59" ca="1" si="1">IF(L38&gt;I38,I38-L38,0)</f>
        <v>0</v>
      </c>
      <c r="N38" s="20">
        <f>O37</f>
        <v>2700</v>
      </c>
      <c r="O38" s="20">
        <f ca="1">(N38 + SUM(K38,L38)) * (1+$E$14/12)</f>
        <v>2892.3334588077464</v>
      </c>
      <c r="P38" s="20">
        <f>Q37</f>
        <v>0</v>
      </c>
      <c r="Q38" s="20">
        <f ca="1">P38+SUM(J38,M38)</f>
        <v>0</v>
      </c>
    </row>
    <row r="39" spans="2:17" ht="15.6" customHeight="1">
      <c r="B39" s="19">
        <v>2</v>
      </c>
      <c r="C39" s="34">
        <f>-'Housing Costs'!D25</f>
        <v>-1200</v>
      </c>
      <c r="D39" s="20">
        <f>-SUM('Car Loan'!D29:E29)</f>
        <v>-396.02397080699069</v>
      </c>
      <c r="E39" s="20">
        <v>-1182.8463888888889</v>
      </c>
      <c r="F39" s="20">
        <f t="shared" ref="F39:F97" ca="1" si="2">$E$15/12*P39</f>
        <v>0</v>
      </c>
      <c r="G39" s="20">
        <f t="shared" ref="G39:G97" ca="1" si="3">SUM(C39:F39)</f>
        <v>-2778.8703596958794</v>
      </c>
      <c r="H39" s="20">
        <f t="shared" ref="H39:H97" si="4">$E$16</f>
        <v>2800</v>
      </c>
      <c r="I39" s="20">
        <f ca="1"/>
        <v>21.129640304120585</v>
      </c>
      <c r="J39" s="20">
        <f t="shared" ref="J39:J97" ca="1" si="5">IF(I39&gt;0,IF(ABS(Q38)&gt;0,IF(ABS(Q38)&lt;=I39,ABS(Q38),I39),0),0)</f>
        <v>0</v>
      </c>
      <c r="K39" s="20">
        <f t="shared" ref="K39:K97" ca="1" si="6">IF(AND(I39&gt;0,I39-J39&gt;0),I39-J39,0)</f>
        <v>21.129640304120585</v>
      </c>
      <c r="L39" s="20">
        <f t="shared" ref="L39:L97" ca="1" si="7">IF(I39&lt;0,IF(SUM(I39,N39)&gt;=0,I39,-N39),0)</f>
        <v>0</v>
      </c>
      <c r="M39" s="20">
        <f t="shared" ca="1" si="1"/>
        <v>0</v>
      </c>
      <c r="N39" s="20">
        <f ca="1">O38</f>
        <v>2892.3334588077464</v>
      </c>
      <c r="O39" s="20">
        <f t="shared" ref="O39:O97" ca="1" si="8">(N39 + SUM(K39,L39)) * (1+$E$14/12)</f>
        <v>2930.458300523353</v>
      </c>
      <c r="P39" s="20">
        <f t="shared" ref="P39:P97" ca="1" si="9">Q38</f>
        <v>0</v>
      </c>
      <c r="Q39" s="20">
        <f t="shared" ref="Q39:Q97" ca="1" si="10">P39+SUM(J39,M39)</f>
        <v>0</v>
      </c>
    </row>
    <row r="40" spans="2:17" ht="15.6" customHeight="1">
      <c r="B40" s="19">
        <v>3</v>
      </c>
      <c r="C40" s="34">
        <f>-'Housing Costs'!D26</f>
        <v>-1200</v>
      </c>
      <c r="D40" s="20">
        <f>-SUM('Car Loan'!D30:E30)</f>
        <v>-396.02397080699069</v>
      </c>
      <c r="E40" s="20">
        <v>-1287.7925472222228</v>
      </c>
      <c r="F40" s="20">
        <f t="shared" ca="1" si="2"/>
        <v>0</v>
      </c>
      <c r="G40" s="20">
        <f t="shared" ca="1" si="3"/>
        <v>-2883.8165180292135</v>
      </c>
      <c r="H40" s="20">
        <f t="shared" si="4"/>
        <v>2800</v>
      </c>
      <c r="I40" s="20">
        <f ca="1"/>
        <v>-83.816518029213512</v>
      </c>
      <c r="J40" s="20">
        <f t="shared" ca="1" si="5"/>
        <v>0</v>
      </c>
      <c r="K40" s="20">
        <f t="shared" ca="1" si="6"/>
        <v>0</v>
      </c>
      <c r="L40" s="20">
        <f t="shared" ca="1" si="7"/>
        <v>-83.816518029213512</v>
      </c>
      <c r="M40" s="20">
        <f t="shared" ca="1" si="1"/>
        <v>0</v>
      </c>
      <c r="N40" s="20">
        <f ca="1">O39</f>
        <v>2930.458300523353</v>
      </c>
      <c r="O40" s="20">
        <f t="shared" ca="1" si="8"/>
        <v>2863.2471928920222</v>
      </c>
      <c r="P40" s="20">
        <f t="shared" ca="1" si="9"/>
        <v>0</v>
      </c>
      <c r="Q40" s="20">
        <f t="shared" ca="1" si="10"/>
        <v>0</v>
      </c>
    </row>
    <row r="41" spans="2:17" ht="15.6" customHeight="1">
      <c r="B41" s="19">
        <v>4</v>
      </c>
      <c r="C41" s="34">
        <f>-'Housing Costs'!D27</f>
        <v>-1200</v>
      </c>
      <c r="D41" s="20">
        <f>-SUM('Car Loan'!D31:E31)</f>
        <v>-396.02397080699063</v>
      </c>
      <c r="E41" s="20">
        <v>-1203.4126760725312</v>
      </c>
      <c r="F41" s="20">
        <f ca="1">$E$15/12*P41</f>
        <v>0</v>
      </c>
      <c r="G41" s="20">
        <f t="shared" ca="1" si="3"/>
        <v>-2799.436646879522</v>
      </c>
      <c r="H41" s="20">
        <f t="shared" si="4"/>
        <v>2800</v>
      </c>
      <c r="I41" s="20">
        <f ca="1"/>
        <v>0.56335312047804109</v>
      </c>
      <c r="J41" s="20">
        <f t="shared" ca="1" si="5"/>
        <v>0</v>
      </c>
      <c r="K41" s="20">
        <f t="shared" ca="1" si="6"/>
        <v>0.56335312047804109</v>
      </c>
      <c r="L41" s="20">
        <f t="shared" ca="1" si="7"/>
        <v>0</v>
      </c>
      <c r="M41" s="20">
        <f t="shared" ca="1" si="1"/>
        <v>0</v>
      </c>
      <c r="N41" s="20">
        <f t="shared" ref="N39:N97" ca="1" si="11">O40</f>
        <v>2863.2471928920222</v>
      </c>
      <c r="O41" s="20">
        <f t="shared" ca="1" si="8"/>
        <v>2880.5161075309065</v>
      </c>
      <c r="P41" s="20">
        <f t="shared" ca="1" si="9"/>
        <v>0</v>
      </c>
      <c r="Q41" s="20">
        <f ca="1">P41+SUM(J41,M41)</f>
        <v>0</v>
      </c>
    </row>
    <row r="42" spans="2:17" ht="15.6" customHeight="1">
      <c r="B42" s="19">
        <v>5</v>
      </c>
      <c r="C42" s="34">
        <f>-'Housing Costs'!D28</f>
        <v>-1200</v>
      </c>
      <c r="D42" s="20">
        <f>-SUM('Car Loan'!D32:E32)</f>
        <v>-396.02397080699075</v>
      </c>
      <c r="E42" s="20">
        <v>-1283.682412816878</v>
      </c>
      <c r="F42" s="20">
        <f t="shared" ca="1" si="2"/>
        <v>0</v>
      </c>
      <c r="G42" s="20">
        <f t="shared" ca="1" si="3"/>
        <v>-2879.7063836238685</v>
      </c>
      <c r="H42" s="20">
        <f t="shared" si="4"/>
        <v>2800</v>
      </c>
      <c r="I42" s="20">
        <f ca="1"/>
        <v>-79.706383623868533</v>
      </c>
      <c r="J42" s="20">
        <f t="shared" ca="1" si="5"/>
        <v>0</v>
      </c>
      <c r="K42" s="20">
        <f t="shared" ca="1" si="6"/>
        <v>0</v>
      </c>
      <c r="L42" s="20">
        <f t="shared" ca="1" si="7"/>
        <v>-79.706383623868533</v>
      </c>
      <c r="M42" s="20">
        <f t="shared" ca="1" si="1"/>
        <v>0</v>
      </c>
      <c r="N42" s="20">
        <f t="shared" ca="1" si="11"/>
        <v>2880.5161075309065</v>
      </c>
      <c r="O42" s="20">
        <f t="shared" ca="1" si="8"/>
        <v>2817.147780629829</v>
      </c>
      <c r="P42" s="20">
        <f t="shared" ca="1" si="9"/>
        <v>0</v>
      </c>
      <c r="Q42" s="20">
        <f t="shared" ca="1" si="10"/>
        <v>0</v>
      </c>
    </row>
    <row r="43" spans="2:17" ht="15.6" customHeight="1">
      <c r="B43" s="19">
        <v>6</v>
      </c>
      <c r="C43" s="34">
        <f>-'Housing Costs'!D29</f>
        <v>-1200</v>
      </c>
      <c r="D43" s="20">
        <f>-SUM('Car Loan'!D33:E33)</f>
        <v>-396.02397080699075</v>
      </c>
      <c r="E43" s="20">
        <v>-1440.9864655821939</v>
      </c>
      <c r="F43" s="20">
        <f t="shared" ca="1" si="2"/>
        <v>0</v>
      </c>
      <c r="G43" s="20">
        <f t="shared" ca="1" si="3"/>
        <v>-3037.0104363891846</v>
      </c>
      <c r="H43" s="20">
        <f t="shared" si="4"/>
        <v>2800</v>
      </c>
      <c r="I43" s="20">
        <f ca="1"/>
        <v>-237.01043638918463</v>
      </c>
      <c r="J43" s="20">
        <f t="shared" ca="1" si="5"/>
        <v>0</v>
      </c>
      <c r="K43" s="20">
        <f t="shared" ca="1" si="6"/>
        <v>0</v>
      </c>
      <c r="L43" s="20">
        <f t="shared" ca="1" si="7"/>
        <v>-237.01043638918463</v>
      </c>
      <c r="M43" s="20">
        <f t="shared" ca="1" si="1"/>
        <v>0</v>
      </c>
      <c r="N43" s="20">
        <f t="shared" ca="1" si="11"/>
        <v>2817.147780629829</v>
      </c>
      <c r="O43" s="20">
        <f t="shared" ca="1" si="8"/>
        <v>2595.1881454153813</v>
      </c>
      <c r="P43" s="20">
        <f t="shared" ca="1" si="9"/>
        <v>0</v>
      </c>
      <c r="Q43" s="20">
        <f t="shared" ca="1" si="10"/>
        <v>0</v>
      </c>
    </row>
    <row r="44" spans="2:17" ht="15.6" customHeight="1">
      <c r="B44" s="19">
        <v>7</v>
      </c>
      <c r="C44" s="34">
        <f>-'Housing Costs'!D30</f>
        <v>-1200</v>
      </c>
      <c r="D44" s="20">
        <f>-SUM('Car Loan'!D34:E34)</f>
        <v>-396.02397080699069</v>
      </c>
      <c r="E44" s="20">
        <v>-1432.9951542096442</v>
      </c>
      <c r="F44" s="20">
        <f t="shared" ca="1" si="2"/>
        <v>0</v>
      </c>
      <c r="G44" s="20">
        <f t="shared" ca="1" si="3"/>
        <v>-3029.0191250166349</v>
      </c>
      <c r="H44" s="20">
        <f t="shared" si="4"/>
        <v>2800</v>
      </c>
      <c r="I44" s="20">
        <f ca="1"/>
        <v>-229.01912501663492</v>
      </c>
      <c r="J44" s="20">
        <f t="shared" ca="1" si="5"/>
        <v>0</v>
      </c>
      <c r="K44" s="20">
        <f t="shared" ca="1" si="6"/>
        <v>0</v>
      </c>
      <c r="L44" s="20">
        <f t="shared" ca="1" si="7"/>
        <v>-229.01912501663492</v>
      </c>
      <c r="M44" s="20">
        <f t="shared" ca="1" si="1"/>
        <v>0</v>
      </c>
      <c r="N44" s="20">
        <f t="shared" ca="1" si="11"/>
        <v>2595.1881454153813</v>
      </c>
      <c r="O44" s="20">
        <f t="shared" ca="1" si="8"/>
        <v>2379.9716730177392</v>
      </c>
      <c r="P44" s="20">
        <f t="shared" ca="1" si="9"/>
        <v>0</v>
      </c>
      <c r="Q44" s="20">
        <f t="shared" ca="1" si="10"/>
        <v>0</v>
      </c>
    </row>
    <row r="45" spans="2:17" ht="15.6" customHeight="1">
      <c r="B45" s="19">
        <v>8</v>
      </c>
      <c r="C45" s="34">
        <f>-'Housing Costs'!D31</f>
        <v>-1200</v>
      </c>
      <c r="D45" s="20">
        <f>-SUM('Car Loan'!D35:E35)</f>
        <v>-396.02397080699069</v>
      </c>
      <c r="E45" s="20">
        <v>-1347.9110669284464</v>
      </c>
      <c r="F45" s="20">
        <f t="shared" ca="1" si="2"/>
        <v>0</v>
      </c>
      <c r="G45" s="20">
        <f t="shared" ca="1" si="3"/>
        <v>-2943.9350377354372</v>
      </c>
      <c r="H45" s="20">
        <f t="shared" si="4"/>
        <v>2800</v>
      </c>
      <c r="I45" s="20">
        <f ca="1"/>
        <v>-143.93503773543716</v>
      </c>
      <c r="J45" s="20">
        <f t="shared" ca="1" si="5"/>
        <v>0</v>
      </c>
      <c r="K45" s="20">
        <f t="shared" ca="1" si="6"/>
        <v>0</v>
      </c>
      <c r="L45" s="20">
        <f t="shared" ca="1" si="7"/>
        <v>-143.93503773543716</v>
      </c>
      <c r="M45" s="20">
        <f t="shared" ca="1" si="1"/>
        <v>0</v>
      </c>
      <c r="N45" s="20">
        <f t="shared" ca="1" si="11"/>
        <v>2379.9716730177392</v>
      </c>
      <c r="O45" s="20">
        <f t="shared" ca="1" si="8"/>
        <v>2249.0801823214488</v>
      </c>
      <c r="P45" s="20">
        <f t="shared" ca="1" si="9"/>
        <v>0</v>
      </c>
      <c r="Q45" s="20">
        <f t="shared" ca="1" si="10"/>
        <v>0</v>
      </c>
    </row>
    <row r="46" spans="2:17" ht="15.6" customHeight="1">
      <c r="B46" s="19">
        <v>9</v>
      </c>
      <c r="C46" s="34">
        <f>-'Housing Costs'!D32</f>
        <v>-1200</v>
      </c>
      <c r="D46" s="20">
        <f>-SUM('Car Loan'!D36:E36)</f>
        <v>-396.02397080699069</v>
      </c>
      <c r="E46" s="20">
        <v>-1056.1632048866006</v>
      </c>
      <c r="F46" s="20">
        <f t="shared" ca="1" si="2"/>
        <v>0</v>
      </c>
      <c r="G46" s="20">
        <f t="shared" ca="1" si="3"/>
        <v>-2652.1871756935916</v>
      </c>
      <c r="H46" s="20">
        <f t="shared" si="4"/>
        <v>2800</v>
      </c>
      <c r="I46" s="20">
        <f ca="1"/>
        <v>147.8128243064084</v>
      </c>
      <c r="J46" s="20">
        <f t="shared" ca="1" si="5"/>
        <v>0</v>
      </c>
      <c r="K46" s="20">
        <f t="shared" ca="1" si="6"/>
        <v>147.8128243064084</v>
      </c>
      <c r="L46" s="20">
        <f t="shared" ca="1" si="7"/>
        <v>0</v>
      </c>
      <c r="M46" s="20">
        <f t="shared" ca="1" si="1"/>
        <v>0</v>
      </c>
      <c r="N46" s="20">
        <f t="shared" ca="1" si="11"/>
        <v>2249.0801823214488</v>
      </c>
      <c r="O46" s="20">
        <f t="shared" ca="1" si="8"/>
        <v>2410.8748824998529</v>
      </c>
      <c r="P46" s="20">
        <f t="shared" ca="1" si="9"/>
        <v>0</v>
      </c>
      <c r="Q46" s="20">
        <f t="shared" ca="1" si="10"/>
        <v>0</v>
      </c>
    </row>
    <row r="47" spans="2:17" ht="15.6" customHeight="1">
      <c r="B47" s="19">
        <v>10</v>
      </c>
      <c r="C47" s="34">
        <f>-'Housing Costs'!D33</f>
        <v>-1200</v>
      </c>
      <c r="D47" s="20">
        <f>-SUM('Car Loan'!D37:E37)</f>
        <v>-396.02397080699075</v>
      </c>
      <c r="E47" s="20">
        <v>-1124.2986116408704</v>
      </c>
      <c r="F47" s="20">
        <f t="shared" ca="1" si="2"/>
        <v>0</v>
      </c>
      <c r="G47" s="20">
        <f t="shared" ca="1" si="3"/>
        <v>-2720.3225824478614</v>
      </c>
      <c r="H47" s="20">
        <f t="shared" si="4"/>
        <v>2800</v>
      </c>
      <c r="I47" s="20">
        <f ca="1"/>
        <v>79.67741755213865</v>
      </c>
      <c r="J47" s="20">
        <f t="shared" ca="1" si="5"/>
        <v>0</v>
      </c>
      <c r="K47" s="20">
        <f t="shared" ca="1" si="6"/>
        <v>79.67741755213865</v>
      </c>
      <c r="L47" s="20">
        <f t="shared" ca="1" si="7"/>
        <v>0</v>
      </c>
      <c r="M47" s="20">
        <f t="shared" ca="1" si="1"/>
        <v>0</v>
      </c>
      <c r="N47" s="20">
        <f t="shared" ca="1" si="11"/>
        <v>2410.8748824998529</v>
      </c>
      <c r="O47" s="20">
        <f t="shared" ca="1" si="8"/>
        <v>2505.0805218022947</v>
      </c>
      <c r="P47" s="20">
        <f t="shared" ca="1" si="9"/>
        <v>0</v>
      </c>
      <c r="Q47" s="20">
        <f t="shared" ca="1" si="10"/>
        <v>0</v>
      </c>
    </row>
    <row r="48" spans="2:17" ht="15.6" customHeight="1">
      <c r="B48" s="19">
        <v>11</v>
      </c>
      <c r="C48" s="34">
        <f>-'Housing Costs'!D34</f>
        <v>-1200</v>
      </c>
      <c r="D48" s="20">
        <f>-SUM('Car Loan'!D38:E38)</f>
        <v>-396.02397080699069</v>
      </c>
      <c r="E48" s="20">
        <v>-1257.7067649072221</v>
      </c>
      <c r="F48" s="20">
        <f t="shared" ca="1" si="2"/>
        <v>0</v>
      </c>
      <c r="G48" s="20">
        <f t="shared" ca="1" si="3"/>
        <v>-2853.7307357142126</v>
      </c>
      <c r="H48" s="20">
        <f t="shared" si="4"/>
        <v>2800</v>
      </c>
      <c r="I48" s="20">
        <f ca="1"/>
        <v>-53.730735714212642</v>
      </c>
      <c r="J48" s="20">
        <f t="shared" ca="1" si="5"/>
        <v>0</v>
      </c>
      <c r="K48" s="20">
        <f t="shared" ca="1" si="6"/>
        <v>0</v>
      </c>
      <c r="L48" s="20">
        <f t="shared" ca="1" si="7"/>
        <v>-53.730735714212642</v>
      </c>
      <c r="M48" s="20">
        <f t="shared" ca="1" si="1"/>
        <v>0</v>
      </c>
      <c r="N48" s="20">
        <f t="shared" ca="1" si="11"/>
        <v>2505.0805218022947</v>
      </c>
      <c r="O48" s="20">
        <f t="shared" ca="1" si="8"/>
        <v>2465.6493265069294</v>
      </c>
      <c r="P48" s="20">
        <f t="shared" ca="1" si="9"/>
        <v>0</v>
      </c>
      <c r="Q48" s="20">
        <f t="shared" ca="1" si="10"/>
        <v>0</v>
      </c>
    </row>
    <row r="49" spans="2:17" ht="15.6" customHeight="1">
      <c r="B49" s="19">
        <v>12</v>
      </c>
      <c r="C49" s="34">
        <f>-'Housing Costs'!D35</f>
        <v>-1200</v>
      </c>
      <c r="D49" s="20">
        <f>-SUM('Car Loan'!D39:E39)</f>
        <v>-396.02397080699069</v>
      </c>
      <c r="E49" s="20">
        <v>-1691.2050072446602</v>
      </c>
      <c r="F49" s="20">
        <f t="shared" ca="1" si="2"/>
        <v>0</v>
      </c>
      <c r="G49" s="20">
        <f t="shared" ca="1" si="3"/>
        <v>-3287.2289780516512</v>
      </c>
      <c r="H49" s="20">
        <f t="shared" si="4"/>
        <v>2800</v>
      </c>
      <c r="I49" s="20">
        <f ca="1"/>
        <v>-487.22897805165121</v>
      </c>
      <c r="J49" s="20">
        <f t="shared" ca="1" si="5"/>
        <v>0</v>
      </c>
      <c r="K49" s="20">
        <f t="shared" ca="1" si="6"/>
        <v>0</v>
      </c>
      <c r="L49" s="20">
        <f t="shared" ca="1" si="7"/>
        <v>-487.22897805165121</v>
      </c>
      <c r="M49" s="20">
        <f t="shared" ca="1" si="1"/>
        <v>0</v>
      </c>
      <c r="N49" s="20">
        <f t="shared" ca="1" si="11"/>
        <v>2465.6493265069294</v>
      </c>
      <c r="O49" s="20">
        <f t="shared" ca="1" si="8"/>
        <v>1989.9611338212674</v>
      </c>
      <c r="P49" s="20">
        <f t="shared" ca="1" si="9"/>
        <v>0</v>
      </c>
      <c r="Q49" s="20">
        <f t="shared" ca="1" si="10"/>
        <v>0</v>
      </c>
    </row>
    <row r="50" spans="2:17" ht="15.6" customHeight="1">
      <c r="B50" s="19">
        <v>13</v>
      </c>
      <c r="C50" s="34">
        <f>-'Housing Costs'!D36</f>
        <v>-1260</v>
      </c>
      <c r="D50" s="20">
        <f>-SUM('Car Loan'!D40:E40)</f>
        <v>-396.02397080699075</v>
      </c>
      <c r="E50" s="20">
        <v>-1070.3159484310947</v>
      </c>
      <c r="F50" s="20">
        <f t="shared" ca="1" si="2"/>
        <v>0</v>
      </c>
      <c r="G50" s="20">
        <f t="shared" ca="1" si="3"/>
        <v>-2726.3399192380857</v>
      </c>
      <c r="H50" s="20">
        <f t="shared" si="4"/>
        <v>2800</v>
      </c>
      <c r="I50" s="20">
        <f ca="1"/>
        <v>73.660080761914287</v>
      </c>
      <c r="J50" s="20">
        <f t="shared" ca="1" si="5"/>
        <v>0</v>
      </c>
      <c r="K50" s="20">
        <f t="shared" ca="1" si="6"/>
        <v>73.660080761914287</v>
      </c>
      <c r="L50" s="20">
        <f t="shared" ca="1" si="7"/>
        <v>0</v>
      </c>
      <c r="M50" s="20">
        <f t="shared" ca="1" si="1"/>
        <v>0</v>
      </c>
      <c r="N50" s="20">
        <f t="shared" ca="1" si="11"/>
        <v>1989.9611338212674</v>
      </c>
      <c r="O50" s="20">
        <f t="shared" ca="1" si="8"/>
        <v>2075.6590050015834</v>
      </c>
      <c r="P50" s="20">
        <f t="shared" ca="1" si="9"/>
        <v>0</v>
      </c>
      <c r="Q50" s="20">
        <f t="shared" ca="1" si="10"/>
        <v>0</v>
      </c>
    </row>
    <row r="51" spans="2:17" ht="15.6" customHeight="1">
      <c r="B51" s="19">
        <v>14</v>
      </c>
      <c r="C51" s="34">
        <f>-'Housing Costs'!D37</f>
        <v>-1260</v>
      </c>
      <c r="D51" s="20">
        <f>-SUM('Car Loan'!D41:E41)</f>
        <v>-396.02397080699075</v>
      </c>
      <c r="E51" s="20">
        <v>-1231.0373758093251</v>
      </c>
      <c r="F51" s="20">
        <f t="shared" ca="1" si="2"/>
        <v>0</v>
      </c>
      <c r="G51" s="20">
        <f t="shared" ca="1" si="3"/>
        <v>-2887.0613466163159</v>
      </c>
      <c r="H51" s="20">
        <f t="shared" si="4"/>
        <v>2800</v>
      </c>
      <c r="I51" s="20">
        <f ca="1"/>
        <v>-87.061346616315859</v>
      </c>
      <c r="J51" s="20">
        <f t="shared" ca="1" si="5"/>
        <v>0</v>
      </c>
      <c r="K51" s="20">
        <f t="shared" ca="1" si="6"/>
        <v>0</v>
      </c>
      <c r="L51" s="20">
        <f t="shared" ca="1" si="7"/>
        <v>-87.061346616315859</v>
      </c>
      <c r="M51" s="20">
        <f t="shared" ca="1" si="1"/>
        <v>0</v>
      </c>
      <c r="N51" s="20">
        <f t="shared" ca="1" si="11"/>
        <v>2075.6590050015834</v>
      </c>
      <c r="O51" s="20">
        <f t="shared" ca="1" si="8"/>
        <v>2000.197811392515</v>
      </c>
      <c r="P51" s="20">
        <f t="shared" ca="1" si="9"/>
        <v>0</v>
      </c>
      <c r="Q51" s="20">
        <f t="shared" ca="1" si="10"/>
        <v>0</v>
      </c>
    </row>
    <row r="52" spans="2:17" ht="15.6" customHeight="1">
      <c r="B52" s="19">
        <v>15</v>
      </c>
      <c r="C52" s="34">
        <f>-'Housing Costs'!D38</f>
        <v>-1260</v>
      </c>
      <c r="D52" s="20">
        <f>-SUM('Car Loan'!D42:E42)</f>
        <v>-396.02397080699075</v>
      </c>
      <c r="E52" s="20">
        <v>-1340.2592025566635</v>
      </c>
      <c r="F52" s="20">
        <f t="shared" ca="1" si="2"/>
        <v>0</v>
      </c>
      <c r="G52" s="20">
        <f t="shared" ca="1" si="3"/>
        <v>-2996.283173363654</v>
      </c>
      <c r="H52" s="20">
        <f t="shared" si="4"/>
        <v>2800</v>
      </c>
      <c r="I52" s="20">
        <f ca="1"/>
        <v>-196.28317336365399</v>
      </c>
      <c r="J52" s="20">
        <f t="shared" ca="1" si="5"/>
        <v>0</v>
      </c>
      <c r="K52" s="20">
        <f t="shared" ca="1" si="6"/>
        <v>0</v>
      </c>
      <c r="L52" s="20">
        <f t="shared" ca="1" si="7"/>
        <v>-196.28317336365399</v>
      </c>
      <c r="M52" s="20">
        <f t="shared" ca="1" si="1"/>
        <v>0</v>
      </c>
      <c r="N52" s="20">
        <f t="shared" ca="1" si="11"/>
        <v>2000.197811392515</v>
      </c>
      <c r="O52" s="20">
        <f t="shared" ca="1" si="8"/>
        <v>1814.4374734173628</v>
      </c>
      <c r="P52" s="20">
        <f t="shared" ca="1" si="9"/>
        <v>0</v>
      </c>
      <c r="Q52" s="20">
        <f t="shared" ca="1" si="10"/>
        <v>0</v>
      </c>
    </row>
    <row r="53" spans="2:17" ht="15.6" customHeight="1">
      <c r="B53" s="19">
        <v>16</v>
      </c>
      <c r="C53" s="34">
        <f>-'Housing Costs'!D39</f>
        <v>-1260</v>
      </c>
      <c r="D53" s="20">
        <f>-SUM('Car Loan'!D43:E43)</f>
        <v>-396.02397080699069</v>
      </c>
      <c r="E53" s="20">
        <v>-1252.4415652649607</v>
      </c>
      <c r="F53" s="20">
        <f t="shared" ca="1" si="2"/>
        <v>0</v>
      </c>
      <c r="G53" s="20">
        <f t="shared" ca="1" si="3"/>
        <v>-2908.4655360719516</v>
      </c>
      <c r="H53" s="20">
        <f t="shared" si="4"/>
        <v>2800</v>
      </c>
      <c r="I53" s="20">
        <f ca="1"/>
        <v>-108.46553607195165</v>
      </c>
      <c r="J53" s="20">
        <f t="shared" ca="1" si="5"/>
        <v>0</v>
      </c>
      <c r="K53" s="20">
        <f t="shared" ca="1" si="6"/>
        <v>0</v>
      </c>
      <c r="L53" s="20">
        <f t="shared" ca="1" si="7"/>
        <v>-108.46553607195165</v>
      </c>
      <c r="M53" s="20">
        <f t="shared" ca="1" si="1"/>
        <v>0</v>
      </c>
      <c r="N53" s="20">
        <f t="shared" ca="1" si="11"/>
        <v>1814.4374734173628</v>
      </c>
      <c r="O53" s="20">
        <f t="shared" ca="1" si="8"/>
        <v>1715.9234403132593</v>
      </c>
      <c r="P53" s="20">
        <f t="shared" ca="1" si="9"/>
        <v>0</v>
      </c>
      <c r="Q53" s="20">
        <f t="shared" ca="1" si="10"/>
        <v>0</v>
      </c>
    </row>
    <row r="54" spans="2:17" ht="15.6" customHeight="1">
      <c r="B54" s="19">
        <v>17</v>
      </c>
      <c r="C54" s="34">
        <f>-'Housing Costs'!D40</f>
        <v>-1260</v>
      </c>
      <c r="D54" s="20">
        <f>-SUM('Car Loan'!D44:E44)</f>
        <v>-396.02397080699069</v>
      </c>
      <c r="E54" s="20">
        <v>-1335.9816149340377</v>
      </c>
      <c r="F54" s="20">
        <f t="shared" ca="1" si="2"/>
        <v>0</v>
      </c>
      <c r="G54" s="20">
        <f t="shared" ca="1" si="3"/>
        <v>-2992.0055857410284</v>
      </c>
      <c r="H54" s="20">
        <f t="shared" si="4"/>
        <v>2800</v>
      </c>
      <c r="I54" s="20">
        <f ca="1"/>
        <v>-192.00558574102843</v>
      </c>
      <c r="J54" s="20">
        <f t="shared" ca="1" si="5"/>
        <v>0</v>
      </c>
      <c r="K54" s="20">
        <f t="shared" ca="1" si="6"/>
        <v>0</v>
      </c>
      <c r="L54" s="20">
        <f t="shared" ca="1" si="7"/>
        <v>-192.00558574102843</v>
      </c>
      <c r="M54" s="20">
        <f t="shared" ca="1" si="1"/>
        <v>0</v>
      </c>
      <c r="N54" s="20">
        <f t="shared" ca="1" si="11"/>
        <v>1715.9234403132593</v>
      </c>
      <c r="O54" s="20">
        <f t="shared" ca="1" si="8"/>
        <v>1532.807375390569</v>
      </c>
      <c r="P54" s="20">
        <f t="shared" ca="1" si="9"/>
        <v>0</v>
      </c>
      <c r="Q54" s="20">
        <f t="shared" ca="1" si="10"/>
        <v>0</v>
      </c>
    </row>
    <row r="55" spans="2:17" ht="15.6" customHeight="1">
      <c r="B55" s="19">
        <v>18</v>
      </c>
      <c r="C55" s="34">
        <f>-'Housing Costs'!D41</f>
        <v>-1260</v>
      </c>
      <c r="D55" s="20">
        <f>-SUM('Car Loan'!D45:E45)</f>
        <v>-396.02397080699069</v>
      </c>
      <c r="E55" s="20">
        <v>-1499.6944775165484</v>
      </c>
      <c r="F55" s="20">
        <f t="shared" ca="1" si="2"/>
        <v>0</v>
      </c>
      <c r="G55" s="20">
        <f t="shared" ca="1" si="3"/>
        <v>-3155.7184483235392</v>
      </c>
      <c r="H55" s="20">
        <f t="shared" si="4"/>
        <v>2800</v>
      </c>
      <c r="I55" s="20">
        <f ca="1"/>
        <v>-355.71844832353918</v>
      </c>
      <c r="J55" s="20">
        <f t="shared" ca="1" si="5"/>
        <v>0</v>
      </c>
      <c r="K55" s="20">
        <f t="shared" ca="1" si="6"/>
        <v>0</v>
      </c>
      <c r="L55" s="20">
        <f t="shared" ca="1" si="7"/>
        <v>-355.71844832353918</v>
      </c>
      <c r="M55" s="20">
        <f t="shared" ca="1" si="1"/>
        <v>0</v>
      </c>
      <c r="N55" s="20">
        <f t="shared" ca="1" si="11"/>
        <v>1532.807375390569</v>
      </c>
      <c r="O55" s="20">
        <f t="shared" ca="1" si="8"/>
        <v>1183.9552791415874</v>
      </c>
      <c r="P55" s="20">
        <f t="shared" ca="1" si="9"/>
        <v>0</v>
      </c>
      <c r="Q55" s="20">
        <f t="shared" ca="1" si="10"/>
        <v>0</v>
      </c>
    </row>
    <row r="56" spans="2:17" ht="15.6" customHeight="1">
      <c r="B56" s="19">
        <v>19</v>
      </c>
      <c r="C56" s="34">
        <f>-'Housing Costs'!D42</f>
        <v>-1260</v>
      </c>
      <c r="D56" s="20">
        <f>-SUM('Car Loan'!D46:E46)</f>
        <v>-396.02397080699069</v>
      </c>
      <c r="E56" s="20">
        <v>-1491.3775877887285</v>
      </c>
      <c r="F56" s="20">
        <f t="shared" ca="1" si="2"/>
        <v>0</v>
      </c>
      <c r="G56" s="20">
        <f t="shared" ca="1" si="3"/>
        <v>-3147.4015585957195</v>
      </c>
      <c r="H56" s="20">
        <f t="shared" si="4"/>
        <v>2800</v>
      </c>
      <c r="I56" s="20">
        <f ca="1"/>
        <v>-347.40155859571951</v>
      </c>
      <c r="J56" s="20">
        <f t="shared" ca="1" si="5"/>
        <v>0</v>
      </c>
      <c r="K56" s="20">
        <f t="shared" ca="1" si="6"/>
        <v>0</v>
      </c>
      <c r="L56" s="20">
        <f t="shared" ca="1" si="7"/>
        <v>-347.40155859571951</v>
      </c>
      <c r="M56" s="20">
        <f t="shared" ca="1" si="1"/>
        <v>0</v>
      </c>
      <c r="N56" s="20">
        <f t="shared" ca="1" si="11"/>
        <v>1183.9552791415874</v>
      </c>
      <c r="O56" s="20">
        <f t="shared" ca="1" si="8"/>
        <v>841.43361724905219</v>
      </c>
      <c r="P56" s="20">
        <f t="shared" ca="1" si="9"/>
        <v>0</v>
      </c>
      <c r="Q56" s="20">
        <f t="shared" ca="1" si="10"/>
        <v>0</v>
      </c>
    </row>
    <row r="57" spans="2:17" ht="15.6" customHeight="1">
      <c r="B57" s="19">
        <v>20</v>
      </c>
      <c r="C57" s="34">
        <f>-'Housing Costs'!D43</f>
        <v>-1260</v>
      </c>
      <c r="D57" s="20">
        <f>-SUM('Car Loan'!D47:E47)</f>
        <v>-396.02397080699069</v>
      </c>
      <c r="E57" s="20">
        <v>-1402.8270435137731</v>
      </c>
      <c r="F57" s="20">
        <f t="shared" ca="1" si="2"/>
        <v>0</v>
      </c>
      <c r="G57" s="20">
        <f t="shared" ca="1" si="3"/>
        <v>-3058.8510143207641</v>
      </c>
      <c r="H57" s="20">
        <f t="shared" si="4"/>
        <v>2800</v>
      </c>
      <c r="I57" s="20">
        <f ca="1"/>
        <v>-258.85101432076408</v>
      </c>
      <c r="J57" s="20">
        <f t="shared" ca="1" si="5"/>
        <v>0</v>
      </c>
      <c r="K57" s="20">
        <f t="shared" ca="1" si="6"/>
        <v>0</v>
      </c>
      <c r="L57" s="20">
        <f t="shared" ca="1" si="7"/>
        <v>-258.85101432076408</v>
      </c>
      <c r="M57" s="20">
        <f t="shared" ca="1" si="1"/>
        <v>0</v>
      </c>
      <c r="N57" s="20">
        <f t="shared" ca="1" si="11"/>
        <v>841.43361724905219</v>
      </c>
      <c r="O57" s="20">
        <f t="shared" ca="1" si="8"/>
        <v>585.98100144536977</v>
      </c>
      <c r="P57" s="20">
        <f t="shared" ca="1" si="9"/>
        <v>0</v>
      </c>
      <c r="Q57" s="20">
        <f t="shared" ca="1" si="10"/>
        <v>0</v>
      </c>
    </row>
    <row r="58" spans="2:17" ht="15.6" customHeight="1">
      <c r="B58" s="19">
        <v>21</v>
      </c>
      <c r="C58" s="34">
        <f>-'Housing Costs'!D44</f>
        <v>-1260</v>
      </c>
      <c r="D58" s="20">
        <f>-SUM('Car Loan'!D48:E48)</f>
        <v>-396.02397080699069</v>
      </c>
      <c r="E58" s="20">
        <v>-1099.1929234287918</v>
      </c>
      <c r="F58" s="20">
        <f t="shared" ca="1" si="2"/>
        <v>0</v>
      </c>
      <c r="G58" s="20">
        <f t="shared" ca="1" si="3"/>
        <v>-2755.2168942357825</v>
      </c>
      <c r="H58" s="20">
        <f t="shared" si="4"/>
        <v>2800</v>
      </c>
      <c r="I58" s="20">
        <f ca="1"/>
        <v>44.783105764217453</v>
      </c>
      <c r="J58" s="20">
        <f t="shared" ca="1" si="5"/>
        <v>0</v>
      </c>
      <c r="K58" s="20">
        <f t="shared" ca="1" si="6"/>
        <v>44.783105764217453</v>
      </c>
      <c r="L58" s="20">
        <f t="shared" ca="1" si="7"/>
        <v>0</v>
      </c>
      <c r="M58" s="20">
        <f t="shared" ca="1" si="1"/>
        <v>0</v>
      </c>
      <c r="N58" s="20">
        <f t="shared" ca="1" si="11"/>
        <v>585.98100144536977</v>
      </c>
      <c r="O58" s="20">
        <f t="shared" ca="1" si="8"/>
        <v>634.44356450164321</v>
      </c>
      <c r="P58" s="20">
        <f t="shared" ca="1" si="9"/>
        <v>0</v>
      </c>
      <c r="Q58" s="20">
        <f t="shared" ca="1" si="10"/>
        <v>0</v>
      </c>
    </row>
    <row r="59" spans="2:17" ht="15.6" customHeight="1">
      <c r="B59" s="19">
        <v>22</v>
      </c>
      <c r="C59" s="34">
        <f>-'Housing Costs'!D45</f>
        <v>-1260</v>
      </c>
      <c r="D59" s="20">
        <f>-SUM('Car Loan'!D49:E49)</f>
        <v>-396.02397080699069</v>
      </c>
      <c r="E59" s="20">
        <v>-1170.1042717816983</v>
      </c>
      <c r="F59" s="20">
        <f t="shared" ca="1" si="2"/>
        <v>0</v>
      </c>
      <c r="G59" s="20">
        <f t="shared" ca="1" si="3"/>
        <v>-2826.1282425886893</v>
      </c>
      <c r="H59" s="20">
        <f t="shared" si="4"/>
        <v>2800</v>
      </c>
      <c r="I59" s="20">
        <f ca="1"/>
        <v>-26.128242588689318</v>
      </c>
      <c r="J59" s="20">
        <f t="shared" ca="1" si="5"/>
        <v>0</v>
      </c>
      <c r="K59" s="20">
        <f t="shared" ca="1" si="6"/>
        <v>0</v>
      </c>
      <c r="L59" s="20">
        <f t="shared" ca="1" si="7"/>
        <v>-26.128242588689318</v>
      </c>
      <c r="M59" s="20">
        <f t="shared" ca="1" si="1"/>
        <v>0</v>
      </c>
      <c r="N59" s="20">
        <f ca="1">O58</f>
        <v>634.44356450164321</v>
      </c>
      <c r="O59" s="20">
        <f ca="1">(N59 + SUM(K59,L59)) * (1+$E$14/12)</f>
        <v>611.86382795744612</v>
      </c>
      <c r="P59" s="20">
        <f t="shared" ca="1" si="9"/>
        <v>0</v>
      </c>
      <c r="Q59" s="20">
        <f t="shared" ca="1" si="10"/>
        <v>0</v>
      </c>
    </row>
    <row r="60" spans="2:17" ht="15.6" customHeight="1">
      <c r="B60" s="19">
        <v>23</v>
      </c>
      <c r="C60" s="34">
        <f>-'Housing Costs'!D46</f>
        <v>-1260</v>
      </c>
      <c r="D60" s="20">
        <f>-SUM('Car Loan'!D50:E50)</f>
        <v>-396.02397080699069</v>
      </c>
      <c r="E60" s="20">
        <v>-1308.9476790502008</v>
      </c>
      <c r="F60" s="20">
        <f t="shared" ca="1" si="2"/>
        <v>0</v>
      </c>
      <c r="G60" s="20">
        <f t="shared" ca="1" si="3"/>
        <v>-2964.9716498571916</v>
      </c>
      <c r="H60" s="20">
        <f t="shared" si="4"/>
        <v>2800</v>
      </c>
      <c r="I60" s="20">
        <f ca="1"/>
        <v>-164.97164985719155</v>
      </c>
      <c r="J60" s="20">
        <f t="shared" ca="1" si="5"/>
        <v>0</v>
      </c>
      <c r="K60" s="20">
        <f t="shared" ca="1" si="6"/>
        <v>0</v>
      </c>
      <c r="L60" s="20">
        <f ca="1">IF(I60&lt;0,IF(SUM(I60,N60)&gt;=0,I60,-N60),0)</f>
        <v>-164.97164985719155</v>
      </c>
      <c r="M60" s="20">
        <f ca="1">IF(L60&gt;I60,I60-L60,0)</f>
        <v>0</v>
      </c>
      <c r="N60" s="20">
        <f t="shared" ca="1" si="11"/>
        <v>611.86382795744612</v>
      </c>
      <c r="O60" s="20">
        <f ca="1">(N60 + SUM(K60,L60)) * (1+$E$14/12)</f>
        <v>449.49904913917271</v>
      </c>
      <c r="P60" s="20">
        <f t="shared" ca="1" si="9"/>
        <v>0</v>
      </c>
      <c r="Q60" s="20">
        <f t="shared" ca="1" si="10"/>
        <v>0</v>
      </c>
    </row>
    <row r="61" spans="2:17" ht="15.6" customHeight="1">
      <c r="B61" s="19">
        <v>24</v>
      </c>
      <c r="C61" s="34">
        <f>-'Housing Costs'!D47</f>
        <v>-1260</v>
      </c>
      <c r="D61" s="20">
        <f>-SUM('Car Loan'!D51:E51)</f>
        <v>-396.02397080699069</v>
      </c>
      <c r="E61" s="20">
        <v>-1760.1073086334832</v>
      </c>
      <c r="F61" s="20">
        <f t="shared" ca="1" si="2"/>
        <v>0</v>
      </c>
      <c r="G61" s="20">
        <f t="shared" ca="1" si="3"/>
        <v>-3416.1312794404739</v>
      </c>
      <c r="H61" s="20">
        <f t="shared" si="4"/>
        <v>2800</v>
      </c>
      <c r="I61" s="20">
        <f ca="1"/>
        <v>-616.13127944047392</v>
      </c>
      <c r="J61" s="20">
        <f t="shared" ca="1" si="5"/>
        <v>0</v>
      </c>
      <c r="K61" s="20">
        <f t="shared" ca="1" si="6"/>
        <v>0</v>
      </c>
      <c r="L61" s="20">
        <f t="shared" ca="1" si="7"/>
        <v>-449.49904913917271</v>
      </c>
      <c r="M61" s="20">
        <f t="shared" ref="M61:M97" ca="1" si="12">IF(L61&gt;I61,I61-L61,0)</f>
        <v>-166.63223030130121</v>
      </c>
      <c r="N61" s="20">
        <f t="shared" ca="1" si="11"/>
        <v>449.49904913917271</v>
      </c>
      <c r="O61" s="20">
        <f t="shared" ca="1" si="8"/>
        <v>0</v>
      </c>
      <c r="P61" s="20">
        <f t="shared" ca="1" si="9"/>
        <v>0</v>
      </c>
      <c r="Q61" s="20">
        <f t="shared" ca="1" si="10"/>
        <v>-166.63223030130121</v>
      </c>
    </row>
    <row r="62" spans="2:17" ht="15.6" customHeight="1">
      <c r="B62" s="19">
        <v>25</v>
      </c>
      <c r="C62" s="34">
        <f>-'Housing Costs'!D48</f>
        <v>-1323</v>
      </c>
      <c r="D62" s="20">
        <f>-SUM('Car Loan'!D52:E52)</f>
        <v>-396.02397080699069</v>
      </c>
      <c r="E62" s="20">
        <v>-1113.9222715818366</v>
      </c>
      <c r="F62" s="20">
        <f t="shared" ca="1" si="2"/>
        <v>-2.9160640302727709</v>
      </c>
      <c r="G62" s="20">
        <f t="shared" ca="1" si="3"/>
        <v>-2835.8623064191002</v>
      </c>
      <c r="H62" s="20">
        <f t="shared" si="4"/>
        <v>2800</v>
      </c>
      <c r="I62" s="20">
        <f ca="1"/>
        <v>-35.86230641910015</v>
      </c>
      <c r="J62" s="20">
        <f t="shared" ca="1" si="5"/>
        <v>0</v>
      </c>
      <c r="K62" s="20">
        <f t="shared" ca="1" si="6"/>
        <v>0</v>
      </c>
      <c r="L62" s="20">
        <f t="shared" ca="1" si="7"/>
        <v>0</v>
      </c>
      <c r="M62" s="20">
        <f t="shared" ca="1" si="12"/>
        <v>-35.86230641910015</v>
      </c>
      <c r="N62" s="20">
        <f t="shared" ca="1" si="11"/>
        <v>0</v>
      </c>
      <c r="O62" s="20">
        <f t="shared" ca="1" si="8"/>
        <v>0</v>
      </c>
      <c r="P62" s="20">
        <f t="shared" ca="1" si="9"/>
        <v>-166.63223030130121</v>
      </c>
      <c r="Q62" s="20">
        <f t="shared" ca="1" si="10"/>
        <v>-202.49453672040136</v>
      </c>
    </row>
    <row r="63" spans="2:17" ht="15.6" customHeight="1">
      <c r="B63" s="19">
        <v>26</v>
      </c>
      <c r="C63" s="34">
        <f>-'Housing Costs'!D49</f>
        <v>-1323</v>
      </c>
      <c r="D63" s="20">
        <f>-SUM('Car Loan'!D53:E53)</f>
        <v>-396.02397080699069</v>
      </c>
      <c r="E63" s="20">
        <v>-1281.1917378917274</v>
      </c>
      <c r="F63" s="20">
        <f t="shared" ca="1" si="2"/>
        <v>-3.5436543926070234</v>
      </c>
      <c r="G63" s="20">
        <f t="shared" ca="1" si="3"/>
        <v>-3003.7593630913252</v>
      </c>
      <c r="H63" s="20">
        <f t="shared" si="4"/>
        <v>2800</v>
      </c>
      <c r="I63" s="20">
        <f ca="1"/>
        <v>-203.75936309132521</v>
      </c>
      <c r="J63" s="20">
        <f t="shared" ca="1" si="5"/>
        <v>0</v>
      </c>
      <c r="K63" s="20">
        <f t="shared" ca="1" si="6"/>
        <v>0</v>
      </c>
      <c r="L63" s="20">
        <f t="shared" ca="1" si="7"/>
        <v>0</v>
      </c>
      <c r="M63" s="20">
        <f t="shared" ca="1" si="12"/>
        <v>-203.75936309132521</v>
      </c>
      <c r="N63" s="20">
        <f t="shared" ca="1" si="11"/>
        <v>0</v>
      </c>
      <c r="O63" s="20">
        <f t="shared" ca="1" si="8"/>
        <v>0</v>
      </c>
      <c r="P63" s="20">
        <f t="shared" ca="1" si="9"/>
        <v>-202.49453672040136</v>
      </c>
      <c r="Q63" s="20">
        <f t="shared" ca="1" si="10"/>
        <v>-406.25389981172657</v>
      </c>
    </row>
    <row r="64" spans="2:17" ht="15.6" customHeight="1">
      <c r="B64" s="19">
        <v>27</v>
      </c>
      <c r="C64" s="34">
        <f>-'Housing Costs'!D50</f>
        <v>-1323</v>
      </c>
      <c r="D64" s="20">
        <f>-SUM('Car Loan'!D54:E54)</f>
        <v>-396.02397080699069</v>
      </c>
      <c r="E64" s="20">
        <v>-1394.8634303812705</v>
      </c>
      <c r="F64" s="20">
        <f t="shared" ca="1" si="2"/>
        <v>-7.1094432467052142</v>
      </c>
      <c r="G64" s="20">
        <f t="shared" ca="1" si="3"/>
        <v>-3120.9968444349665</v>
      </c>
      <c r="H64" s="20">
        <f t="shared" si="4"/>
        <v>2800</v>
      </c>
      <c r="I64" s="20">
        <f ca="1"/>
        <v>-320.99684443496653</v>
      </c>
      <c r="J64" s="20">
        <f t="shared" ca="1" si="5"/>
        <v>0</v>
      </c>
      <c r="K64" s="20">
        <f t="shared" ca="1" si="6"/>
        <v>0</v>
      </c>
      <c r="L64" s="20">
        <f t="shared" ca="1" si="7"/>
        <v>0</v>
      </c>
      <c r="M64" s="20">
        <f t="shared" ca="1" si="12"/>
        <v>-320.99684443496653</v>
      </c>
      <c r="N64" s="20">
        <f t="shared" ca="1" si="11"/>
        <v>0</v>
      </c>
      <c r="O64" s="20">
        <f t="shared" ca="1" si="8"/>
        <v>0</v>
      </c>
      <c r="P64" s="20">
        <f t="shared" ca="1" si="9"/>
        <v>-406.25389981172657</v>
      </c>
      <c r="Q64" s="20">
        <f t="shared" ca="1" si="10"/>
        <v>-727.2507442466931</v>
      </c>
    </row>
    <row r="65" spans="2:17" ht="15.6" customHeight="1">
      <c r="B65" s="19">
        <v>28</v>
      </c>
      <c r="C65" s="34">
        <f>-'Housing Costs'!D51</f>
        <v>-1323</v>
      </c>
      <c r="D65" s="20">
        <f>-SUM('Car Loan'!D55:E55)</f>
        <v>-396.02397080699069</v>
      </c>
      <c r="E65" s="20">
        <v>-1303.4679670507328</v>
      </c>
      <c r="F65" s="20">
        <f t="shared" ca="1" si="2"/>
        <v>-12.726888024317129</v>
      </c>
      <c r="G65" s="20">
        <f t="shared" ca="1" si="3"/>
        <v>-3035.2188258820406</v>
      </c>
      <c r="H65" s="20">
        <f t="shared" si="4"/>
        <v>2800</v>
      </c>
      <c r="I65" s="20">
        <f ca="1"/>
        <v>-235.21882588204062</v>
      </c>
      <c r="J65" s="20">
        <f t="shared" ca="1" si="5"/>
        <v>0</v>
      </c>
      <c r="K65" s="20">
        <f t="shared" ca="1" si="6"/>
        <v>0</v>
      </c>
      <c r="L65" s="20">
        <f t="shared" ca="1" si="7"/>
        <v>0</v>
      </c>
      <c r="M65" s="20">
        <f t="shared" ca="1" si="12"/>
        <v>-235.21882588204062</v>
      </c>
      <c r="N65" s="20">
        <f t="shared" ca="1" si="11"/>
        <v>0</v>
      </c>
      <c r="O65" s="20">
        <f t="shared" ca="1" si="8"/>
        <v>0</v>
      </c>
      <c r="P65" s="20">
        <f t="shared" ca="1" si="9"/>
        <v>-727.2507442466931</v>
      </c>
      <c r="Q65" s="20">
        <f t="shared" ca="1" si="10"/>
        <v>-962.46957012873372</v>
      </c>
    </row>
    <row r="66" spans="2:17" ht="15.6" customHeight="1">
      <c r="B66" s="19">
        <v>29</v>
      </c>
      <c r="C66" s="34">
        <f>-'Housing Costs'!D52</f>
        <v>-1323</v>
      </c>
      <c r="D66" s="20">
        <f>-SUM('Car Loan'!D56:E56)</f>
        <v>-396.02397080699075</v>
      </c>
      <c r="E66" s="20">
        <v>-1390.4115672389237</v>
      </c>
      <c r="F66" s="20">
        <f t="shared" ca="1" si="2"/>
        <v>-16.843217477252839</v>
      </c>
      <c r="G66" s="20">
        <f t="shared" ca="1" si="3"/>
        <v>-3126.2787555231675</v>
      </c>
      <c r="H66" s="20">
        <f t="shared" si="4"/>
        <v>2800</v>
      </c>
      <c r="I66" s="20">
        <f ca="1"/>
        <v>-326.27875552316755</v>
      </c>
      <c r="J66" s="20">
        <f t="shared" ca="1" si="5"/>
        <v>0</v>
      </c>
      <c r="K66" s="20">
        <f t="shared" ca="1" si="6"/>
        <v>0</v>
      </c>
      <c r="L66" s="20">
        <f t="shared" ca="1" si="7"/>
        <v>0</v>
      </c>
      <c r="M66" s="20">
        <f t="shared" ca="1" si="12"/>
        <v>-326.27875552316755</v>
      </c>
      <c r="N66" s="20">
        <f t="shared" ca="1" si="11"/>
        <v>0</v>
      </c>
      <c r="O66" s="20">
        <f t="shared" ca="1" si="8"/>
        <v>0</v>
      </c>
      <c r="P66" s="20">
        <f t="shared" ca="1" si="9"/>
        <v>-962.46957012873372</v>
      </c>
      <c r="Q66" s="20">
        <f t="shared" ca="1" si="10"/>
        <v>-1288.7483256519013</v>
      </c>
    </row>
    <row r="67" spans="2:17" ht="15.6" customHeight="1">
      <c r="B67" s="19">
        <v>30</v>
      </c>
      <c r="C67" s="34">
        <f>-'Housing Costs'!D53</f>
        <v>-1323</v>
      </c>
      <c r="D67" s="20">
        <f>-SUM('Car Loan'!D57:E57)</f>
        <v>-396.02397080699069</v>
      </c>
      <c r="E67" s="20">
        <v>-1560.794344438862</v>
      </c>
      <c r="F67" s="20">
        <f t="shared" ca="1" si="2"/>
        <v>-22.553095698908269</v>
      </c>
      <c r="G67" s="20">
        <f t="shared" ca="1" si="3"/>
        <v>-3302.371410944761</v>
      </c>
      <c r="H67" s="20">
        <f t="shared" si="4"/>
        <v>2800</v>
      </c>
      <c r="I67" s="20">
        <f ca="1"/>
        <v>-502.37141094476101</v>
      </c>
      <c r="J67" s="20">
        <f t="shared" ca="1" si="5"/>
        <v>0</v>
      </c>
      <c r="K67" s="20">
        <f t="shared" ca="1" si="6"/>
        <v>0</v>
      </c>
      <c r="L67" s="20">
        <f t="shared" ca="1" si="7"/>
        <v>0</v>
      </c>
      <c r="M67" s="20">
        <f t="shared" ca="1" si="12"/>
        <v>-502.37141094476101</v>
      </c>
      <c r="N67" s="20">
        <f t="shared" ca="1" si="11"/>
        <v>0</v>
      </c>
      <c r="O67" s="20">
        <f t="shared" ca="1" si="8"/>
        <v>0</v>
      </c>
      <c r="P67" s="20">
        <f t="shared" ca="1" si="9"/>
        <v>-1288.7483256519013</v>
      </c>
      <c r="Q67" s="20">
        <f t="shared" ca="1" si="10"/>
        <v>-1791.1197365966623</v>
      </c>
    </row>
    <row r="68" spans="2:17" ht="15.6" customHeight="1">
      <c r="B68" s="19">
        <v>31</v>
      </c>
      <c r="C68" s="34">
        <f>-'Housing Costs'!D54</f>
        <v>-1323</v>
      </c>
      <c r="D68" s="20">
        <f>-SUM('Car Loan'!D58:E58)</f>
        <v>-396.02397080699069</v>
      </c>
      <c r="E68" s="20">
        <v>-1552.1386117912371</v>
      </c>
      <c r="F68" s="20">
        <f t="shared" ca="1" si="2"/>
        <v>-31.344595390441587</v>
      </c>
      <c r="G68" s="20">
        <f t="shared" ca="1" si="3"/>
        <v>-3302.5071779886694</v>
      </c>
      <c r="H68" s="20">
        <f t="shared" si="4"/>
        <v>2800</v>
      </c>
      <c r="I68" s="20">
        <f ca="1"/>
        <v>-502.50717798866935</v>
      </c>
      <c r="J68" s="20">
        <f t="shared" ca="1" si="5"/>
        <v>0</v>
      </c>
      <c r="K68" s="20">
        <f t="shared" ca="1" si="6"/>
        <v>0</v>
      </c>
      <c r="L68" s="20">
        <f t="shared" ca="1" si="7"/>
        <v>0</v>
      </c>
      <c r="M68" s="20">
        <f t="shared" ca="1" si="12"/>
        <v>-502.50717798866935</v>
      </c>
      <c r="N68" s="20">
        <f t="shared" ca="1" si="11"/>
        <v>0</v>
      </c>
      <c r="O68" s="20">
        <f t="shared" ca="1" si="8"/>
        <v>0</v>
      </c>
      <c r="P68" s="20">
        <f t="shared" ca="1" si="9"/>
        <v>-1791.1197365966623</v>
      </c>
      <c r="Q68" s="20">
        <f t="shared" ca="1" si="10"/>
        <v>-2293.6269145853316</v>
      </c>
    </row>
    <row r="69" spans="2:17" ht="15.6" customHeight="1">
      <c r="B69" s="19">
        <v>32</v>
      </c>
      <c r="C69" s="34">
        <f>-'Housing Costs'!D55</f>
        <v>-1323</v>
      </c>
      <c r="D69" s="20">
        <f>-SUM('Car Loan'!D59:E59)</f>
        <v>-396.02397080699069</v>
      </c>
      <c r="E69" s="20">
        <v>-1459.9803817161326</v>
      </c>
      <c r="F69" s="20">
        <f t="shared" ca="1" si="2"/>
        <v>-40.138471005243296</v>
      </c>
      <c r="G69" s="20">
        <f t="shared" ca="1" si="3"/>
        <v>-3219.1428235283665</v>
      </c>
      <c r="H69" s="20">
        <f t="shared" si="4"/>
        <v>2800</v>
      </c>
      <c r="I69" s="20">
        <f ca="1"/>
        <v>-419.14282352836653</v>
      </c>
      <c r="J69" s="20">
        <f t="shared" ca="1" si="5"/>
        <v>0</v>
      </c>
      <c r="K69" s="20">
        <f t="shared" ca="1" si="6"/>
        <v>0</v>
      </c>
      <c r="L69" s="20">
        <f t="shared" ca="1" si="7"/>
        <v>0</v>
      </c>
      <c r="M69" s="20">
        <f t="shared" ca="1" si="12"/>
        <v>-419.14282352836653</v>
      </c>
      <c r="N69" s="20">
        <f t="shared" ca="1" si="11"/>
        <v>0</v>
      </c>
      <c r="O69" s="20">
        <f t="shared" ca="1" si="8"/>
        <v>0</v>
      </c>
      <c r="P69" s="20">
        <f t="shared" ca="1" si="9"/>
        <v>-2293.6269145853316</v>
      </c>
      <c r="Q69" s="20">
        <f t="shared" ca="1" si="10"/>
        <v>-2712.7697381136982</v>
      </c>
    </row>
    <row r="70" spans="2:17" ht="15.6" customHeight="1">
      <c r="B70" s="19">
        <v>33</v>
      </c>
      <c r="C70" s="34">
        <f>-'Housing Costs'!D56</f>
        <v>-1323</v>
      </c>
      <c r="D70" s="20">
        <f>-SUM('Car Loan'!D60:E60)</f>
        <v>-396.02397080699069</v>
      </c>
      <c r="E70" s="20">
        <v>-1143.9757390957964</v>
      </c>
      <c r="F70" s="20">
        <f t="shared" ca="1" si="2"/>
        <v>-47.473470416989713</v>
      </c>
      <c r="G70" s="20">
        <f t="shared" ca="1" si="3"/>
        <v>-2910.4731803197765</v>
      </c>
      <c r="H70" s="20">
        <f t="shared" si="4"/>
        <v>2800</v>
      </c>
      <c r="I70" s="20">
        <f ca="1"/>
        <v>-110.47318031977647</v>
      </c>
      <c r="J70" s="20">
        <f t="shared" ca="1" si="5"/>
        <v>0</v>
      </c>
      <c r="K70" s="20">
        <f t="shared" ca="1" si="6"/>
        <v>0</v>
      </c>
      <c r="L70" s="20">
        <f t="shared" ca="1" si="7"/>
        <v>0</v>
      </c>
      <c r="M70" s="20">
        <f t="shared" ca="1" si="12"/>
        <v>-110.47318031977647</v>
      </c>
      <c r="N70" s="20">
        <f t="shared" ca="1" si="11"/>
        <v>0</v>
      </c>
      <c r="O70" s="20">
        <f t="shared" ca="1" si="8"/>
        <v>0</v>
      </c>
      <c r="P70" s="20">
        <f t="shared" ca="1" si="9"/>
        <v>-2712.7697381136982</v>
      </c>
      <c r="Q70" s="20">
        <f ca="1">P70+SUM(J70,M70)</f>
        <v>-2823.2429184334746</v>
      </c>
    </row>
    <row r="71" spans="2:17" ht="15.6" customHeight="1">
      <c r="B71" s="19">
        <v>34</v>
      </c>
      <c r="C71" s="34">
        <f>-'Housing Costs'!D57</f>
        <v>-1323</v>
      </c>
      <c r="D71" s="20">
        <f>-SUM('Car Loan'!D61:E61)</f>
        <v>-396.02397080699069</v>
      </c>
      <c r="E71" s="20">
        <v>-1217.7761251911229</v>
      </c>
      <c r="F71" s="20">
        <f t="shared" ca="1" si="2"/>
        <v>-49.406751072585799</v>
      </c>
      <c r="G71" s="20">
        <f t="shared" ca="1" si="3"/>
        <v>-2986.2068470706995</v>
      </c>
      <c r="H71" s="20">
        <f t="shared" si="4"/>
        <v>2800</v>
      </c>
      <c r="I71" s="20">
        <f ca="1"/>
        <v>-186.2068470706995</v>
      </c>
      <c r="J71" s="20">
        <f t="shared" ca="1" si="5"/>
        <v>0</v>
      </c>
      <c r="K71" s="20">
        <f t="shared" ca="1" si="6"/>
        <v>0</v>
      </c>
      <c r="L71" s="20">
        <f t="shared" ca="1" si="7"/>
        <v>0</v>
      </c>
      <c r="M71" s="20">
        <f t="shared" ca="1" si="12"/>
        <v>-186.2068470706995</v>
      </c>
      <c r="N71" s="20">
        <f t="shared" ca="1" si="11"/>
        <v>0</v>
      </c>
      <c r="O71" s="20">
        <f t="shared" ca="1" si="8"/>
        <v>0</v>
      </c>
      <c r="P71" s="20">
        <f t="shared" ca="1" si="9"/>
        <v>-2823.2429184334746</v>
      </c>
      <c r="Q71" s="20">
        <f t="shared" ca="1" si="10"/>
        <v>-3009.4497655041741</v>
      </c>
    </row>
    <row r="72" spans="2:17" ht="15.6" customHeight="1">
      <c r="B72" s="19">
        <v>35</v>
      </c>
      <c r="C72" s="34">
        <f>-'Housing Costs'!D58</f>
        <v>-1323</v>
      </c>
      <c r="D72" s="20">
        <f>-SUM('Car Loan'!D62:E62)</f>
        <v>-396.02397080699069</v>
      </c>
      <c r="E72" s="20">
        <v>-1362.2762270959854</v>
      </c>
      <c r="F72" s="20">
        <f t="shared" ca="1" si="2"/>
        <v>-52.66537089632304</v>
      </c>
      <c r="G72" s="20">
        <f t="shared" ca="1" si="3"/>
        <v>-3133.965568799299</v>
      </c>
      <c r="H72" s="20">
        <f t="shared" si="4"/>
        <v>2800</v>
      </c>
      <c r="I72" s="20">
        <f ca="1"/>
        <v>-333.96556879929904</v>
      </c>
      <c r="J72" s="20">
        <f t="shared" ca="1" si="5"/>
        <v>0</v>
      </c>
      <c r="K72" s="20">
        <f t="shared" ca="1" si="6"/>
        <v>0</v>
      </c>
      <c r="L72" s="20">
        <f t="shared" ca="1" si="7"/>
        <v>0</v>
      </c>
      <c r="M72" s="20">
        <f t="shared" ca="1" si="12"/>
        <v>-333.96556879929904</v>
      </c>
      <c r="N72" s="20">
        <f t="shared" ca="1" si="11"/>
        <v>0</v>
      </c>
      <c r="O72" s="20">
        <f t="shared" ca="1" si="8"/>
        <v>0</v>
      </c>
      <c r="P72" s="20">
        <f t="shared" ca="1" si="9"/>
        <v>-3009.4497655041741</v>
      </c>
      <c r="Q72" s="20">
        <f t="shared" ca="1" si="10"/>
        <v>-3343.4153343034732</v>
      </c>
    </row>
    <row r="73" spans="2:17" ht="15.6" customHeight="1">
      <c r="B73" s="19">
        <v>36</v>
      </c>
      <c r="C73" s="34">
        <f>-'Housing Costs'!D59</f>
        <v>-1323</v>
      </c>
      <c r="D73" s="20">
        <f>-SUM('Car Loan'!D63:E63)</f>
        <v>-396.02397080699069</v>
      </c>
      <c r="E73" s="20">
        <v>-1831.8167960916116</v>
      </c>
      <c r="F73" s="20">
        <f t="shared" ca="1" si="2"/>
        <v>-58.509768350310772</v>
      </c>
      <c r="G73" s="20">
        <f t="shared" ca="1" si="3"/>
        <v>-3609.3505352489133</v>
      </c>
      <c r="H73" s="20">
        <f t="shared" si="4"/>
        <v>2800</v>
      </c>
      <c r="I73" s="20">
        <f ca="1"/>
        <v>-809.35053524891327</v>
      </c>
      <c r="J73" s="20">
        <f t="shared" ca="1" si="5"/>
        <v>0</v>
      </c>
      <c r="K73" s="20">
        <f t="shared" ca="1" si="6"/>
        <v>0</v>
      </c>
      <c r="L73" s="20">
        <f t="shared" ca="1" si="7"/>
        <v>0</v>
      </c>
      <c r="M73" s="20">
        <f t="shared" ca="1" si="12"/>
        <v>-809.35053524891327</v>
      </c>
      <c r="N73" s="20">
        <f t="shared" ca="1" si="11"/>
        <v>0</v>
      </c>
      <c r="O73" s="20">
        <f t="shared" ca="1" si="8"/>
        <v>0</v>
      </c>
      <c r="P73" s="20">
        <f t="shared" ca="1" si="9"/>
        <v>-3343.4153343034732</v>
      </c>
      <c r="Q73" s="20">
        <f t="shared" ca="1" si="10"/>
        <v>-4152.765869552386</v>
      </c>
    </row>
    <row r="74" spans="2:17" ht="15.6" customHeight="1">
      <c r="B74" s="19">
        <v>37</v>
      </c>
      <c r="C74" s="34">
        <f>-'Housing Costs'!D60</f>
        <v>-1389.15</v>
      </c>
      <c r="D74" s="20">
        <f>-SUM('Car Loan'!D64:E64)</f>
        <v>-396.02397080699069</v>
      </c>
      <c r="E74" s="20">
        <v>-1159.305183618799</v>
      </c>
      <c r="F74" s="20">
        <f t="shared" ca="1" si="2"/>
        <v>-72.673402717166752</v>
      </c>
      <c r="G74" s="20">
        <f t="shared" ca="1" si="3"/>
        <v>-3017.1525571429565</v>
      </c>
      <c r="H74" s="20">
        <f t="shared" si="4"/>
        <v>2800</v>
      </c>
      <c r="I74" s="20">
        <f ca="1"/>
        <v>-217.15255714295654</v>
      </c>
      <c r="J74" s="20">
        <f t="shared" ca="1" si="5"/>
        <v>0</v>
      </c>
      <c r="K74" s="20">
        <f t="shared" ca="1" si="6"/>
        <v>0</v>
      </c>
      <c r="L74" s="20">
        <f t="shared" ca="1" si="7"/>
        <v>0</v>
      </c>
      <c r="M74" s="20">
        <f t="shared" ca="1" si="12"/>
        <v>-217.15255714295654</v>
      </c>
      <c r="N74" s="20">
        <f t="shared" ca="1" si="11"/>
        <v>0</v>
      </c>
      <c r="O74" s="20">
        <f t="shared" ca="1" si="8"/>
        <v>0</v>
      </c>
      <c r="P74" s="20">
        <f t="shared" ca="1" si="9"/>
        <v>-4152.765869552386</v>
      </c>
      <c r="Q74" s="20">
        <f t="shared" ca="1" si="10"/>
        <v>-4369.9184266953425</v>
      </c>
    </row>
    <row r="75" spans="2:17" ht="15.6" customHeight="1">
      <c r="B75" s="19">
        <v>38</v>
      </c>
      <c r="C75" s="34">
        <f>-'Housing Costs'!D61</f>
        <v>-1389.15</v>
      </c>
      <c r="D75" s="20">
        <f>-SUM('Car Loan'!D65:E65)</f>
        <v>-396.02397080699069</v>
      </c>
      <c r="E75" s="20">
        <v>-1333.3894660695246</v>
      </c>
      <c r="F75" s="20">
        <f t="shared" ca="1" si="2"/>
        <v>-76.473572467168481</v>
      </c>
      <c r="G75" s="20">
        <f t="shared" ca="1" si="3"/>
        <v>-3195.0370093436841</v>
      </c>
      <c r="H75" s="20">
        <f t="shared" si="4"/>
        <v>2800</v>
      </c>
      <c r="I75" s="20">
        <f ca="1"/>
        <v>-395.03700934368408</v>
      </c>
      <c r="J75" s="20">
        <f t="shared" ca="1" si="5"/>
        <v>0</v>
      </c>
      <c r="K75" s="20">
        <f t="shared" ca="1" si="6"/>
        <v>0</v>
      </c>
      <c r="L75" s="20">
        <f t="shared" ca="1" si="7"/>
        <v>0</v>
      </c>
      <c r="M75" s="20">
        <f t="shared" ca="1" si="12"/>
        <v>-395.03700934368408</v>
      </c>
      <c r="N75" s="20">
        <f t="shared" ca="1" si="11"/>
        <v>0</v>
      </c>
      <c r="O75" s="20">
        <f t="shared" ca="1" si="8"/>
        <v>0</v>
      </c>
      <c r="P75" s="20">
        <f t="shared" ca="1" si="9"/>
        <v>-4369.9184266953425</v>
      </c>
      <c r="Q75" s="20">
        <f t="shared" ca="1" si="10"/>
        <v>-4764.9554360390266</v>
      </c>
    </row>
    <row r="76" spans="2:17" ht="15.6" customHeight="1">
      <c r="B76" s="19">
        <v>39</v>
      </c>
      <c r="C76" s="34">
        <f>-'Housing Costs'!D62</f>
        <v>-1389.15</v>
      </c>
      <c r="D76" s="20">
        <f>-SUM('Car Loan'!D66:E66)</f>
        <v>-396.02397080699069</v>
      </c>
      <c r="E76" s="20">
        <v>-1451.6923186973956</v>
      </c>
      <c r="F76" s="20">
        <f t="shared" ca="1" si="2"/>
        <v>-83.38672013068296</v>
      </c>
      <c r="G76" s="20">
        <f t="shared" ca="1" si="3"/>
        <v>-3320.2530096350692</v>
      </c>
      <c r="H76" s="20">
        <f t="shared" si="4"/>
        <v>2800</v>
      </c>
      <c r="I76" s="20">
        <f ca="1"/>
        <v>-520.25300963506925</v>
      </c>
      <c r="J76" s="20">
        <f t="shared" ca="1" si="5"/>
        <v>0</v>
      </c>
      <c r="K76" s="20">
        <f t="shared" ca="1" si="6"/>
        <v>0</v>
      </c>
      <c r="L76" s="20">
        <f t="shared" ca="1" si="7"/>
        <v>0</v>
      </c>
      <c r="M76" s="20">
        <f t="shared" ca="1" si="12"/>
        <v>-520.25300963506925</v>
      </c>
      <c r="N76" s="20">
        <f t="shared" ca="1" si="11"/>
        <v>0</v>
      </c>
      <c r="O76" s="20">
        <f t="shared" ca="1" si="8"/>
        <v>0</v>
      </c>
      <c r="P76" s="20">
        <f t="shared" ca="1" si="9"/>
        <v>-4764.9554360390266</v>
      </c>
      <c r="Q76" s="20">
        <f t="shared" ca="1" si="10"/>
        <v>-5285.2084456740959</v>
      </c>
    </row>
    <row r="77" spans="2:17" ht="15.6" customHeight="1">
      <c r="B77" s="19">
        <v>40</v>
      </c>
      <c r="C77" s="34">
        <f>-'Housing Costs'!D63</f>
        <v>-1389.15</v>
      </c>
      <c r="D77" s="20">
        <f>-SUM('Car Loan'!D67:E67)</f>
        <v>-396.02397080699075</v>
      </c>
      <c r="E77" s="20">
        <v>-1356.5732631749026</v>
      </c>
      <c r="F77" s="20">
        <f t="shared" ca="1" si="2"/>
        <v>-92.49114779929667</v>
      </c>
      <c r="G77" s="20">
        <f t="shared" ca="1" si="3"/>
        <v>-3234.2383817811901</v>
      </c>
      <c r="H77" s="20">
        <f t="shared" si="4"/>
        <v>2800</v>
      </c>
      <c r="I77" s="20">
        <f ca="1"/>
        <v>-434.23838178119013</v>
      </c>
      <c r="J77" s="20">
        <f t="shared" ca="1" si="5"/>
        <v>0</v>
      </c>
      <c r="K77" s="20">
        <f t="shared" ca="1" si="6"/>
        <v>0</v>
      </c>
      <c r="L77" s="20">
        <f t="shared" ca="1" si="7"/>
        <v>0</v>
      </c>
      <c r="M77" s="20">
        <f t="shared" ca="1" si="12"/>
        <v>-434.23838178119013</v>
      </c>
      <c r="N77" s="20">
        <f t="shared" ca="1" si="11"/>
        <v>0</v>
      </c>
      <c r="O77" s="20">
        <f t="shared" ca="1" si="8"/>
        <v>0</v>
      </c>
      <c r="P77" s="20">
        <f t="shared" ca="1" si="9"/>
        <v>-5285.2084456740959</v>
      </c>
      <c r="Q77" s="20">
        <f t="shared" ca="1" si="10"/>
        <v>-5719.4468274552855</v>
      </c>
    </row>
    <row r="78" spans="2:17" ht="15.6" customHeight="1">
      <c r="B78" s="19">
        <v>41</v>
      </c>
      <c r="C78" s="34">
        <f>-'Housing Costs'!D64</f>
        <v>-1389.15</v>
      </c>
      <c r="D78" s="20">
        <f>-SUM('Car Loan'!D68:E68)</f>
        <v>-396.02397080699069</v>
      </c>
      <c r="E78" s="20">
        <v>-1447.059079781762</v>
      </c>
      <c r="F78" s="20">
        <f t="shared" ca="1" si="2"/>
        <v>-100.09031948046749</v>
      </c>
      <c r="G78" s="20">
        <f t="shared" ca="1" si="3"/>
        <v>-3332.3233700692203</v>
      </c>
      <c r="H78" s="20">
        <f t="shared" si="4"/>
        <v>2800</v>
      </c>
      <c r="I78" s="20">
        <f ca="1"/>
        <v>-532.32337006922035</v>
      </c>
      <c r="J78" s="20">
        <f t="shared" ca="1" si="5"/>
        <v>0</v>
      </c>
      <c r="K78" s="20">
        <f t="shared" ca="1" si="6"/>
        <v>0</v>
      </c>
      <c r="L78" s="20">
        <f t="shared" ca="1" si="7"/>
        <v>0</v>
      </c>
      <c r="M78" s="20">
        <f t="shared" ca="1" si="12"/>
        <v>-532.32337006922035</v>
      </c>
      <c r="N78" s="20">
        <f t="shared" ca="1" si="11"/>
        <v>0</v>
      </c>
      <c r="O78" s="20">
        <f t="shared" ca="1" si="8"/>
        <v>0</v>
      </c>
      <c r="P78" s="20">
        <f t="shared" ca="1" si="9"/>
        <v>-5719.4468274552855</v>
      </c>
      <c r="Q78" s="20">
        <f t="shared" ca="1" si="10"/>
        <v>-6251.7701975245054</v>
      </c>
    </row>
    <row r="79" spans="2:17" ht="15.6" customHeight="1">
      <c r="B79" s="19">
        <v>42</v>
      </c>
      <c r="C79" s="34">
        <f>-'Housing Costs'!D65</f>
        <v>-1389.15</v>
      </c>
      <c r="D79" s="20">
        <f>-SUM('Car Loan'!D69:E69)</f>
        <v>-396.02397080699075</v>
      </c>
      <c r="E79" s="20">
        <v>-1624.3835142117848</v>
      </c>
      <c r="F79" s="20">
        <f t="shared" ca="1" si="2"/>
        <v>-109.40597845667884</v>
      </c>
      <c r="G79" s="20">
        <f t="shared" ca="1" si="3"/>
        <v>-3518.9634634754548</v>
      </c>
      <c r="H79" s="20">
        <f t="shared" si="4"/>
        <v>2800</v>
      </c>
      <c r="I79" s="20">
        <f ca="1"/>
        <v>-718.96346347545477</v>
      </c>
      <c r="J79" s="20">
        <f t="shared" ca="1" si="5"/>
        <v>0</v>
      </c>
      <c r="K79" s="20">
        <f t="shared" ca="1" si="6"/>
        <v>0</v>
      </c>
      <c r="L79" s="20">
        <f t="shared" ca="1" si="7"/>
        <v>0</v>
      </c>
      <c r="M79" s="20">
        <f t="shared" ca="1" si="12"/>
        <v>-718.96346347545477</v>
      </c>
      <c r="N79" s="20">
        <f t="shared" ca="1" si="11"/>
        <v>0</v>
      </c>
      <c r="O79" s="20">
        <f t="shared" ca="1" si="8"/>
        <v>0</v>
      </c>
      <c r="P79" s="20">
        <f t="shared" ca="1" si="9"/>
        <v>-6251.7701975245054</v>
      </c>
      <c r="Q79" s="20">
        <f t="shared" ca="1" si="10"/>
        <v>-6970.7336609999602</v>
      </c>
    </row>
    <row r="80" spans="2:17" ht="15.6" customHeight="1">
      <c r="B80" s="19">
        <v>43</v>
      </c>
      <c r="C80" s="34">
        <f>-'Housing Costs'!D66</f>
        <v>-1389.15</v>
      </c>
      <c r="D80" s="20">
        <f>-SUM('Car Loan'!D70:E70)</f>
        <v>-396.02397080699069</v>
      </c>
      <c r="E80" s="20">
        <v>-1615.3751336609946</v>
      </c>
      <c r="F80" s="20">
        <f t="shared" ca="1" si="2"/>
        <v>-121.98783906749929</v>
      </c>
      <c r="G80" s="20">
        <f t="shared" ca="1" si="3"/>
        <v>-3522.5369435354851</v>
      </c>
      <c r="H80" s="20">
        <f t="shared" si="4"/>
        <v>2800</v>
      </c>
      <c r="I80" s="20">
        <f ca="1"/>
        <v>-722.53694353548508</v>
      </c>
      <c r="J80" s="20">
        <f t="shared" ca="1" si="5"/>
        <v>0</v>
      </c>
      <c r="K80" s="20">
        <f t="shared" ca="1" si="6"/>
        <v>0</v>
      </c>
      <c r="L80" s="20">
        <f t="shared" ca="1" si="7"/>
        <v>0</v>
      </c>
      <c r="M80" s="20">
        <f t="shared" ca="1" si="12"/>
        <v>-722.53694353548508</v>
      </c>
      <c r="N80" s="20">
        <f t="shared" ca="1" si="11"/>
        <v>0</v>
      </c>
      <c r="O80" s="20">
        <f t="shared" ca="1" si="8"/>
        <v>0</v>
      </c>
      <c r="P80" s="20">
        <f t="shared" ca="1" si="9"/>
        <v>-6970.7336609999602</v>
      </c>
      <c r="Q80" s="20">
        <f t="shared" ca="1" si="10"/>
        <v>-7693.2706045354453</v>
      </c>
    </row>
    <row r="81" spans="2:17" ht="15.6" customHeight="1">
      <c r="B81" s="19">
        <v>44</v>
      </c>
      <c r="C81" s="34">
        <f>-'Housing Costs'!D67</f>
        <v>-1389.15</v>
      </c>
      <c r="D81" s="20">
        <f>-SUM('Car Loan'!D71:E71)</f>
        <v>-396.02397080699075</v>
      </c>
      <c r="E81" s="20">
        <v>-1519.4622350998727</v>
      </c>
      <c r="F81" s="20">
        <f t="shared" ca="1" si="2"/>
        <v>-134.63223557937027</v>
      </c>
      <c r="G81" s="20">
        <f t="shared" ca="1" si="3"/>
        <v>-3439.2684414862338</v>
      </c>
      <c r="H81" s="20">
        <f t="shared" si="4"/>
        <v>2800</v>
      </c>
      <c r="I81" s="20">
        <f ca="1"/>
        <v>-639.26844148623377</v>
      </c>
      <c r="J81" s="20">
        <f t="shared" ca="1" si="5"/>
        <v>0</v>
      </c>
      <c r="K81" s="20">
        <f t="shared" ca="1" si="6"/>
        <v>0</v>
      </c>
      <c r="L81" s="20">
        <f t="shared" ca="1" si="7"/>
        <v>0</v>
      </c>
      <c r="M81" s="20">
        <f t="shared" ca="1" si="12"/>
        <v>-639.26844148623377</v>
      </c>
      <c r="N81" s="20">
        <f t="shared" ca="1" si="11"/>
        <v>0</v>
      </c>
      <c r="O81" s="20">
        <f t="shared" ca="1" si="8"/>
        <v>0</v>
      </c>
      <c r="P81" s="20">
        <f t="shared" ca="1" si="9"/>
        <v>-7693.2706045354453</v>
      </c>
      <c r="Q81" s="20">
        <f t="shared" ca="1" si="10"/>
        <v>-8332.5390460216786</v>
      </c>
    </row>
    <row r="82" spans="2:17" ht="15.6" customHeight="1">
      <c r="B82" s="19">
        <v>45</v>
      </c>
      <c r="C82" s="34">
        <f>-'Housing Costs'!D68</f>
        <v>-1389.15</v>
      </c>
      <c r="D82" s="20">
        <f>-SUM('Car Loan'!D72:E72)</f>
        <v>-396.02397080699069</v>
      </c>
      <c r="E82" s="20">
        <v>-1190.5830757693668</v>
      </c>
      <c r="F82" s="20">
        <f t="shared" ca="1" si="2"/>
        <v>-145.81943330537936</v>
      </c>
      <c r="G82" s="20">
        <f t="shared" ca="1" si="3"/>
        <v>-3121.5764798817368</v>
      </c>
      <c r="H82" s="20">
        <f t="shared" si="4"/>
        <v>2800</v>
      </c>
      <c r="I82" s="20">
        <f ca="1"/>
        <v>-321.57647988173676</v>
      </c>
      <c r="J82" s="20">
        <f t="shared" ca="1" si="5"/>
        <v>0</v>
      </c>
      <c r="K82" s="20">
        <f t="shared" ca="1" si="6"/>
        <v>0</v>
      </c>
      <c r="L82" s="20">
        <f t="shared" ca="1" si="7"/>
        <v>0</v>
      </c>
      <c r="M82" s="20">
        <f t="shared" ca="1" si="12"/>
        <v>-321.57647988173676</v>
      </c>
      <c r="N82" s="20">
        <f t="shared" ca="1" si="11"/>
        <v>0</v>
      </c>
      <c r="O82" s="20">
        <f t="shared" ca="1" si="8"/>
        <v>0</v>
      </c>
      <c r="P82" s="20">
        <f t="shared" ca="1" si="9"/>
        <v>-8332.5390460216786</v>
      </c>
      <c r="Q82" s="20">
        <f t="shared" ca="1" si="10"/>
        <v>-8654.1155259034149</v>
      </c>
    </row>
    <row r="83" spans="2:17" ht="15.6" customHeight="1">
      <c r="B83" s="19">
        <v>46</v>
      </c>
      <c r="C83" s="34">
        <f>-'Housing Costs'!D69</f>
        <v>-1389.15</v>
      </c>
      <c r="D83" s="20">
        <f>-SUM('Car Loan'!D73:E73)</f>
        <v>-396.02397080699069</v>
      </c>
      <c r="E83" s="20">
        <v>-1267.3902034622934</v>
      </c>
      <c r="F83" s="20">
        <f t="shared" ca="1" si="2"/>
        <v>-151.44702170330976</v>
      </c>
      <c r="G83" s="20">
        <f t="shared" ca="1" si="3"/>
        <v>-3204.0111959725941</v>
      </c>
      <c r="H83" s="20">
        <f t="shared" si="4"/>
        <v>2800</v>
      </c>
      <c r="I83" s="20">
        <f ca="1"/>
        <v>-404.01119597259412</v>
      </c>
      <c r="J83" s="20">
        <f t="shared" ca="1" si="5"/>
        <v>0</v>
      </c>
      <c r="K83" s="20">
        <f t="shared" ca="1" si="6"/>
        <v>0</v>
      </c>
      <c r="L83" s="20">
        <f t="shared" ca="1" si="7"/>
        <v>0</v>
      </c>
      <c r="M83" s="20">
        <f t="shared" ca="1" si="12"/>
        <v>-404.01119597259412</v>
      </c>
      <c r="N83" s="20">
        <f t="shared" ca="1" si="11"/>
        <v>0</v>
      </c>
      <c r="O83" s="20">
        <f t="shared" ca="1" si="8"/>
        <v>0</v>
      </c>
      <c r="P83" s="20">
        <f t="shared" ca="1" si="9"/>
        <v>-8654.1155259034149</v>
      </c>
      <c r="Q83" s="20">
        <f t="shared" ca="1" si="10"/>
        <v>-9058.1267218760095</v>
      </c>
    </row>
    <row r="84" spans="2:17" ht="15.6" customHeight="1">
      <c r="B84" s="19">
        <v>47</v>
      </c>
      <c r="C84" s="34">
        <f>-'Housing Costs'!D70</f>
        <v>-1389.15</v>
      </c>
      <c r="D84" s="20">
        <f>-SUM('Car Loan'!D74:E74)</f>
        <v>-396.02397080699069</v>
      </c>
      <c r="E84" s="20">
        <v>-1417.777462470827</v>
      </c>
      <c r="F84" s="20">
        <f t="shared" ca="1" si="2"/>
        <v>-158.51721763283015</v>
      </c>
      <c r="G84" s="20">
        <f t="shared" ca="1" si="3"/>
        <v>-3361.4686509106482</v>
      </c>
      <c r="H84" s="20">
        <f t="shared" si="4"/>
        <v>2800</v>
      </c>
      <c r="I84" s="20">
        <f ca="1"/>
        <v>-561.46865091064819</v>
      </c>
      <c r="J84" s="20">
        <f t="shared" ca="1" si="5"/>
        <v>0</v>
      </c>
      <c r="K84" s="20">
        <f t="shared" ca="1" si="6"/>
        <v>0</v>
      </c>
      <c r="L84" s="20">
        <f t="shared" ca="1" si="7"/>
        <v>0</v>
      </c>
      <c r="M84" s="20">
        <f t="shared" ca="1" si="12"/>
        <v>-561.46865091064819</v>
      </c>
      <c r="N84" s="20">
        <f t="shared" ca="1" si="11"/>
        <v>0</v>
      </c>
      <c r="O84" s="20">
        <f t="shared" ca="1" si="8"/>
        <v>0</v>
      </c>
      <c r="P84" s="20">
        <f t="shared" ca="1" si="9"/>
        <v>-9058.1267218760095</v>
      </c>
      <c r="Q84" s="20">
        <f t="shared" ca="1" si="10"/>
        <v>-9619.5953727866581</v>
      </c>
    </row>
    <row r="85" spans="2:17" ht="15.6" customHeight="1">
      <c r="B85" s="19">
        <v>48</v>
      </c>
      <c r="C85" s="34">
        <f>-'Housing Costs'!D71</f>
        <v>-1389.15</v>
      </c>
      <c r="D85" s="20">
        <f>-SUM('Car Loan'!D75:E75)</f>
        <v>-396.02397080699069</v>
      </c>
      <c r="E85" s="20">
        <v>-1906.447838710772</v>
      </c>
      <c r="F85" s="20">
        <f t="shared" ca="1" si="2"/>
        <v>-168.34291902376651</v>
      </c>
      <c r="G85" s="20">
        <f t="shared" ca="1" si="3"/>
        <v>-3859.9647285415294</v>
      </c>
      <c r="H85" s="20">
        <f t="shared" si="4"/>
        <v>2800</v>
      </c>
      <c r="I85" s="20">
        <f ca="1"/>
        <v>-1059.9647285415294</v>
      </c>
      <c r="J85" s="20">
        <f t="shared" ca="1" si="5"/>
        <v>0</v>
      </c>
      <c r="K85" s="20">
        <f t="shared" ca="1" si="6"/>
        <v>0</v>
      </c>
      <c r="L85" s="20">
        <f t="shared" ca="1" si="7"/>
        <v>0</v>
      </c>
      <c r="M85" s="20">
        <f t="shared" ca="1" si="12"/>
        <v>-1059.9647285415294</v>
      </c>
      <c r="N85" s="20">
        <f t="shared" ca="1" si="11"/>
        <v>0</v>
      </c>
      <c r="O85" s="20">
        <f t="shared" ca="1" si="8"/>
        <v>0</v>
      </c>
      <c r="P85" s="20">
        <f t="shared" ca="1" si="9"/>
        <v>-9619.5953727866581</v>
      </c>
      <c r="Q85" s="20">
        <f t="shared" ca="1" si="10"/>
        <v>-10679.560101328188</v>
      </c>
    </row>
    <row r="86" spans="2:17" ht="15.6" customHeight="1">
      <c r="B86" s="19">
        <v>49</v>
      </c>
      <c r="C86" s="34">
        <f>-'Housing Costs'!D72</f>
        <v>-1458.6075000000001</v>
      </c>
      <c r="D86" s="20">
        <f>-SUM('Car Loan'!D76:E76)</f>
        <v>-396.02397080699069</v>
      </c>
      <c r="E86" s="20">
        <v>-1206.5370655143404</v>
      </c>
      <c r="F86" s="20">
        <f t="shared" ca="1" si="2"/>
        <v>-186.89230177324328</v>
      </c>
      <c r="G86" s="20">
        <f t="shared" ca="1" si="3"/>
        <v>-3248.0608380945741</v>
      </c>
      <c r="H86" s="20">
        <f t="shared" si="4"/>
        <v>2800</v>
      </c>
      <c r="I86" s="20">
        <f ca="1"/>
        <v>-448.06083809457414</v>
      </c>
      <c r="J86" s="20">
        <f t="shared" ca="1" si="5"/>
        <v>0</v>
      </c>
      <c r="K86" s="20">
        <f t="shared" ca="1" si="6"/>
        <v>0</v>
      </c>
      <c r="L86" s="20">
        <f t="shared" ca="1" si="7"/>
        <v>0</v>
      </c>
      <c r="M86" s="20">
        <f t="shared" ca="1" si="12"/>
        <v>-448.06083809457414</v>
      </c>
      <c r="N86" s="20">
        <f t="shared" ca="1" si="11"/>
        <v>0</v>
      </c>
      <c r="O86" s="20">
        <f t="shared" ca="1" si="8"/>
        <v>0</v>
      </c>
      <c r="P86" s="20">
        <f t="shared" ca="1" si="9"/>
        <v>-10679.560101328188</v>
      </c>
      <c r="Q86" s="20">
        <f t="shared" ca="1" si="10"/>
        <v>-11127.620939422763</v>
      </c>
    </row>
    <row r="87" spans="2:17" ht="15.6" customHeight="1">
      <c r="B87" s="19">
        <v>50</v>
      </c>
      <c r="C87" s="34">
        <f>-'Housing Costs'!D73</f>
        <v>-1458.6075000000001</v>
      </c>
      <c r="D87" s="20">
        <f>-SUM('Car Loan'!D77:E77)</f>
        <v>-396.02397080699069</v>
      </c>
      <c r="E87" s="20">
        <v>-1387.7138102301931</v>
      </c>
      <c r="F87" s="20">
        <f t="shared" ca="1" si="2"/>
        <v>-194.73336643989833</v>
      </c>
      <c r="G87" s="20">
        <f t="shared" ca="1" si="3"/>
        <v>-3437.0786474770821</v>
      </c>
      <c r="H87" s="20">
        <f t="shared" si="4"/>
        <v>2800</v>
      </c>
      <c r="I87" s="20">
        <f ca="1"/>
        <v>-637.07864747708209</v>
      </c>
      <c r="J87" s="20">
        <f t="shared" ca="1" si="5"/>
        <v>0</v>
      </c>
      <c r="K87" s="20">
        <f t="shared" ca="1" si="6"/>
        <v>0</v>
      </c>
      <c r="L87" s="20">
        <f t="shared" ca="1" si="7"/>
        <v>0</v>
      </c>
      <c r="M87" s="20">
        <f t="shared" ca="1" si="12"/>
        <v>-637.07864747708209</v>
      </c>
      <c r="N87" s="20">
        <f t="shared" ca="1" si="11"/>
        <v>0</v>
      </c>
      <c r="O87" s="20">
        <f t="shared" ca="1" si="8"/>
        <v>0</v>
      </c>
      <c r="P87" s="20">
        <f t="shared" ca="1" si="9"/>
        <v>-11127.620939422763</v>
      </c>
      <c r="Q87" s="20">
        <f t="shared" ca="1" si="10"/>
        <v>-11764.699586899846</v>
      </c>
    </row>
    <row r="88" spans="2:17" ht="15.6" customHeight="1">
      <c r="B88" s="19">
        <v>51</v>
      </c>
      <c r="C88" s="34">
        <f>-'Housing Costs'!D74</f>
        <v>-1458.6075000000001</v>
      </c>
      <c r="D88" s="20">
        <f>-SUM('Car Loan'!D78:E78)</f>
        <v>-396.02397080699069</v>
      </c>
      <c r="E88" s="20">
        <v>-1510.8365036059363</v>
      </c>
      <c r="F88" s="20">
        <f t="shared" ca="1" si="2"/>
        <v>-205.88224277074727</v>
      </c>
      <c r="G88" s="20">
        <f t="shared" ca="1" si="3"/>
        <v>-3571.3502171836744</v>
      </c>
      <c r="H88" s="20">
        <f t="shared" si="4"/>
        <v>2800</v>
      </c>
      <c r="I88" s="20">
        <f ca="1"/>
        <v>-771.35021718367443</v>
      </c>
      <c r="J88" s="20">
        <f t="shared" ca="1" si="5"/>
        <v>0</v>
      </c>
      <c r="K88" s="20">
        <f t="shared" ca="1" si="6"/>
        <v>0</v>
      </c>
      <c r="L88" s="20">
        <f t="shared" ca="1" si="7"/>
        <v>0</v>
      </c>
      <c r="M88" s="20">
        <f t="shared" ca="1" si="12"/>
        <v>-771.35021718367443</v>
      </c>
      <c r="N88" s="20">
        <f t="shared" ca="1" si="11"/>
        <v>0</v>
      </c>
      <c r="O88" s="20">
        <f t="shared" ca="1" si="8"/>
        <v>0</v>
      </c>
      <c r="P88" s="20">
        <f t="shared" ca="1" si="9"/>
        <v>-11764.699586899846</v>
      </c>
      <c r="Q88" s="20">
        <f t="shared" ca="1" si="10"/>
        <v>-12536.049804083519</v>
      </c>
    </row>
    <row r="89" spans="2:17" ht="15.6" customHeight="1">
      <c r="B89" s="19">
        <v>52</v>
      </c>
      <c r="C89" s="34">
        <f>-'Housing Costs'!D75</f>
        <v>-1458.6075000000001</v>
      </c>
      <c r="D89" s="20">
        <f>-SUM('Car Loan'!D79:E79)</f>
        <v>-396.02397080699069</v>
      </c>
      <c r="E89" s="20">
        <v>-1411.8421510003836</v>
      </c>
      <c r="F89" s="20">
        <f t="shared" ca="1" si="2"/>
        <v>-219.38087157146157</v>
      </c>
      <c r="G89" s="20">
        <f t="shared" ca="1" si="3"/>
        <v>-3485.8544933788362</v>
      </c>
      <c r="H89" s="20">
        <f t="shared" si="4"/>
        <v>2800</v>
      </c>
      <c r="I89" s="20">
        <f ca="1"/>
        <v>-685.8544933788362</v>
      </c>
      <c r="J89" s="20">
        <f t="shared" ca="1" si="5"/>
        <v>0</v>
      </c>
      <c r="K89" s="20">
        <f t="shared" ca="1" si="6"/>
        <v>0</v>
      </c>
      <c r="L89" s="20">
        <f t="shared" ca="1" si="7"/>
        <v>0</v>
      </c>
      <c r="M89" s="20">
        <f t="shared" ca="1" si="12"/>
        <v>-685.8544933788362</v>
      </c>
      <c r="N89" s="20">
        <f t="shared" ca="1" si="11"/>
        <v>0</v>
      </c>
      <c r="O89" s="20">
        <f t="shared" ca="1" si="8"/>
        <v>0</v>
      </c>
      <c r="P89" s="20">
        <f t="shared" ca="1" si="9"/>
        <v>-12536.049804083519</v>
      </c>
      <c r="Q89" s="20">
        <f t="shared" ca="1" si="10"/>
        <v>-13221.904297462355</v>
      </c>
    </row>
    <row r="90" spans="2:17" ht="15.6" customHeight="1">
      <c r="B90" s="19">
        <v>53</v>
      </c>
      <c r="C90" s="34">
        <f>-'Housing Costs'!D76</f>
        <v>-1458.6075000000001</v>
      </c>
      <c r="D90" s="20">
        <f>-SUM('Car Loan'!D80:E80)</f>
        <v>-396.02397080699069</v>
      </c>
      <c r="E90" s="20">
        <v>-1506.0144993881638</v>
      </c>
      <c r="F90" s="20">
        <f t="shared" ca="1" si="2"/>
        <v>-231.38332520559121</v>
      </c>
      <c r="G90" s="20">
        <f t="shared" ca="1" si="3"/>
        <v>-3592.0292954007455</v>
      </c>
      <c r="H90" s="20">
        <f t="shared" si="4"/>
        <v>2800</v>
      </c>
      <c r="I90" s="20">
        <f ca="1"/>
        <v>-792.02929540074547</v>
      </c>
      <c r="J90" s="20">
        <f t="shared" ca="1" si="5"/>
        <v>0</v>
      </c>
      <c r="K90" s="20">
        <f t="shared" ca="1" si="6"/>
        <v>0</v>
      </c>
      <c r="L90" s="20">
        <f t="shared" ca="1" si="7"/>
        <v>0</v>
      </c>
      <c r="M90" s="20">
        <f t="shared" ca="1" si="12"/>
        <v>-792.02929540074547</v>
      </c>
      <c r="N90" s="20">
        <f t="shared" ca="1" si="11"/>
        <v>0</v>
      </c>
      <c r="O90" s="20">
        <f t="shared" ca="1" si="8"/>
        <v>0</v>
      </c>
      <c r="P90" s="20">
        <f t="shared" ca="1" si="9"/>
        <v>-13221.904297462355</v>
      </c>
      <c r="Q90" s="20">
        <f t="shared" ca="1" si="10"/>
        <v>-14013.933592863101</v>
      </c>
    </row>
    <row r="91" spans="2:17" ht="15.6" customHeight="1">
      <c r="B91" s="19">
        <v>54</v>
      </c>
      <c r="C91" s="34">
        <f>-'Housing Costs'!D77</f>
        <v>-1458.6075000000001</v>
      </c>
      <c r="D91" s="20">
        <f>-SUM('Car Loan'!D81:E81)</f>
        <v>-396.02397080699069</v>
      </c>
      <c r="E91" s="20">
        <v>-1690.563404874245</v>
      </c>
      <c r="F91" s="20">
        <f t="shared" ca="1" si="2"/>
        <v>-245.24383787510425</v>
      </c>
      <c r="G91" s="20">
        <f t="shared" ca="1" si="3"/>
        <v>-3790.4387135563402</v>
      </c>
      <c r="H91" s="20">
        <f t="shared" si="4"/>
        <v>2800</v>
      </c>
      <c r="I91" s="20">
        <f ca="1"/>
        <v>-990.43871355634019</v>
      </c>
      <c r="J91" s="20">
        <f t="shared" ca="1" si="5"/>
        <v>0</v>
      </c>
      <c r="K91" s="20">
        <f t="shared" ca="1" si="6"/>
        <v>0</v>
      </c>
      <c r="L91" s="20">
        <f t="shared" ca="1" si="7"/>
        <v>0</v>
      </c>
      <c r="M91" s="20">
        <f t="shared" ca="1" si="12"/>
        <v>-990.43871355634019</v>
      </c>
      <c r="N91" s="20">
        <f t="shared" ca="1" si="11"/>
        <v>0</v>
      </c>
      <c r="O91" s="20">
        <f t="shared" ca="1" si="8"/>
        <v>0</v>
      </c>
      <c r="P91" s="20">
        <f t="shared" ca="1" si="9"/>
        <v>-14013.933592863101</v>
      </c>
      <c r="Q91" s="20">
        <f t="shared" ca="1" si="10"/>
        <v>-15004.372306419442</v>
      </c>
    </row>
    <row r="92" spans="2:17" ht="15.6" customHeight="1">
      <c r="B92" s="19">
        <v>55</v>
      </c>
      <c r="C92" s="34">
        <f>-'Housing Costs'!D78</f>
        <v>-1458.6075000000001</v>
      </c>
      <c r="D92" s="20">
        <f>-SUM('Car Loan'!D82:E82)</f>
        <v>-396.02397080699069</v>
      </c>
      <c r="E92" s="20">
        <v>-1681.1880090006066</v>
      </c>
      <c r="F92" s="20">
        <f t="shared" ca="1" si="2"/>
        <v>-262.57651536234022</v>
      </c>
      <c r="G92" s="20">
        <f t="shared" ca="1" si="3"/>
        <v>-3798.3959951699376</v>
      </c>
      <c r="H92" s="20">
        <f t="shared" si="4"/>
        <v>2800</v>
      </c>
      <c r="I92" s="20">
        <f ca="1"/>
        <v>-998.39599516993758</v>
      </c>
      <c r="J92" s="20">
        <f t="shared" ca="1" si="5"/>
        <v>0</v>
      </c>
      <c r="K92" s="20">
        <f t="shared" ca="1" si="6"/>
        <v>0</v>
      </c>
      <c r="L92" s="20">
        <f t="shared" ca="1" si="7"/>
        <v>0</v>
      </c>
      <c r="M92" s="20">
        <f t="shared" ca="1" si="12"/>
        <v>-998.39599516993758</v>
      </c>
      <c r="N92" s="20">
        <f t="shared" ca="1" si="11"/>
        <v>0</v>
      </c>
      <c r="O92" s="20">
        <f t="shared" ca="1" si="8"/>
        <v>0</v>
      </c>
      <c r="P92" s="20">
        <f t="shared" ca="1" si="9"/>
        <v>-15004.372306419442</v>
      </c>
      <c r="Q92" s="20">
        <f t="shared" ca="1" si="10"/>
        <v>-16002.76830158938</v>
      </c>
    </row>
    <row r="93" spans="2:17" ht="15.6" customHeight="1">
      <c r="B93" s="19">
        <v>56</v>
      </c>
      <c r="C93" s="34">
        <f>-'Housing Costs'!D79</f>
        <v>-1458.6075000000001</v>
      </c>
      <c r="D93" s="20">
        <f>-SUM('Car Loan'!D83:E83)</f>
        <v>-396.02397080699069</v>
      </c>
      <c r="E93" s="20">
        <v>-1581.3674709661952</v>
      </c>
      <c r="F93" s="20">
        <f t="shared" ca="1" si="2"/>
        <v>-280.0484452778141</v>
      </c>
      <c r="G93" s="20">
        <f t="shared" ca="1" si="3"/>
        <v>-3716.047387051</v>
      </c>
      <c r="H93" s="20">
        <f t="shared" si="4"/>
        <v>2800</v>
      </c>
      <c r="I93" s="20">
        <f ca="1"/>
        <v>-916.04738705099999</v>
      </c>
      <c r="J93" s="20">
        <f t="shared" ca="1" si="5"/>
        <v>0</v>
      </c>
      <c r="K93" s="20">
        <f t="shared" ca="1" si="6"/>
        <v>0</v>
      </c>
      <c r="L93" s="20">
        <f t="shared" ca="1" si="7"/>
        <v>0</v>
      </c>
      <c r="M93" s="20">
        <f t="shared" ca="1" si="12"/>
        <v>-916.04738705099999</v>
      </c>
      <c r="N93" s="20">
        <f t="shared" ca="1" si="11"/>
        <v>0</v>
      </c>
      <c r="O93" s="20">
        <f t="shared" ca="1" si="8"/>
        <v>0</v>
      </c>
      <c r="P93" s="20">
        <f t="shared" ca="1" si="9"/>
        <v>-16002.76830158938</v>
      </c>
      <c r="Q93" s="20">
        <f t="shared" ca="1" si="10"/>
        <v>-16918.815688640381</v>
      </c>
    </row>
    <row r="94" spans="2:17" ht="15.6" customHeight="1">
      <c r="B94" s="19">
        <v>57</v>
      </c>
      <c r="C94" s="34">
        <f>-'Housing Costs'!D80</f>
        <v>-1458.6075000000001</v>
      </c>
      <c r="D94" s="20">
        <f>-SUM('Car Loan'!D84:E84)</f>
        <v>-396.02397080699069</v>
      </c>
      <c r="E94" s="20">
        <v>-1239.0892672504012</v>
      </c>
      <c r="F94" s="20">
        <f t="shared" ca="1" si="2"/>
        <v>-296.07927455120665</v>
      </c>
      <c r="G94" s="20">
        <f t="shared" ca="1" si="3"/>
        <v>-3389.8000126085985</v>
      </c>
      <c r="H94" s="20">
        <f t="shared" si="4"/>
        <v>2800</v>
      </c>
      <c r="I94" s="20">
        <f ca="1"/>
        <v>-589.80001260859854</v>
      </c>
      <c r="J94" s="20">
        <f t="shared" ca="1" si="5"/>
        <v>0</v>
      </c>
      <c r="K94" s="20">
        <f t="shared" ca="1" si="6"/>
        <v>0</v>
      </c>
      <c r="L94" s="20">
        <f t="shared" ca="1" si="7"/>
        <v>0</v>
      </c>
      <c r="M94" s="20">
        <f t="shared" ca="1" si="12"/>
        <v>-589.80001260859854</v>
      </c>
      <c r="N94" s="20">
        <f t="shared" ca="1" si="11"/>
        <v>0</v>
      </c>
      <c r="O94" s="20">
        <f t="shared" ca="1" si="8"/>
        <v>0</v>
      </c>
      <c r="P94" s="20">
        <f t="shared" ca="1" si="9"/>
        <v>-16918.815688640381</v>
      </c>
      <c r="Q94" s="20">
        <f t="shared" ca="1" si="10"/>
        <v>-17508.615701248978</v>
      </c>
    </row>
    <row r="95" spans="2:17" ht="15.6" customHeight="1">
      <c r="B95" s="19">
        <v>58</v>
      </c>
      <c r="C95" s="34">
        <f>-'Housing Costs'!D81</f>
        <v>-1458.6075000000001</v>
      </c>
      <c r="D95" s="20">
        <f>-SUM('Car Loan'!D85:E85)</f>
        <v>-396.02397080699069</v>
      </c>
      <c r="E95" s="20">
        <v>-1319.0256358327747</v>
      </c>
      <c r="F95" s="20">
        <f t="shared" ca="1" si="2"/>
        <v>-306.40077477185707</v>
      </c>
      <c r="G95" s="20">
        <f t="shared" ca="1" si="3"/>
        <v>-3480.0578814116225</v>
      </c>
      <c r="H95" s="20">
        <f t="shared" si="4"/>
        <v>2800</v>
      </c>
      <c r="I95" s="20">
        <f ca="1"/>
        <v>-680.05788141162247</v>
      </c>
      <c r="J95" s="20">
        <f t="shared" ca="1" si="5"/>
        <v>0</v>
      </c>
      <c r="K95" s="20">
        <f t="shared" ca="1" si="6"/>
        <v>0</v>
      </c>
      <c r="L95" s="20">
        <f t="shared" ca="1" si="7"/>
        <v>0</v>
      </c>
      <c r="M95" s="20">
        <f t="shared" ca="1" si="12"/>
        <v>-680.05788141162247</v>
      </c>
      <c r="N95" s="20">
        <f t="shared" ca="1" si="11"/>
        <v>0</v>
      </c>
      <c r="O95" s="20">
        <f t="shared" ca="1" si="8"/>
        <v>0</v>
      </c>
      <c r="P95" s="20">
        <f t="shared" ca="1" si="9"/>
        <v>-17508.615701248978</v>
      </c>
      <c r="Q95" s="20">
        <f t="shared" ca="1" si="10"/>
        <v>-18188.673582660602</v>
      </c>
    </row>
    <row r="96" spans="2:17" ht="15.6" customHeight="1">
      <c r="B96" s="19">
        <v>59</v>
      </c>
      <c r="C96" s="34">
        <f>-'Housing Costs'!D82</f>
        <v>-1458.6075000000001</v>
      </c>
      <c r="D96" s="20">
        <f>-SUM('Car Loan'!D86:E86)</f>
        <v>-396.02397080699075</v>
      </c>
      <c r="E96" s="20">
        <v>-1475.539903808794</v>
      </c>
      <c r="F96" s="20">
        <f t="shared" ca="1" si="2"/>
        <v>-318.3017876965605</v>
      </c>
      <c r="G96" s="20">
        <f t="shared" ca="1" si="3"/>
        <v>-3648.4731623123453</v>
      </c>
      <c r="H96" s="20">
        <f t="shared" si="4"/>
        <v>2800</v>
      </c>
      <c r="I96" s="20">
        <f ca="1"/>
        <v>-848.47316231234527</v>
      </c>
      <c r="J96" s="20">
        <f t="shared" ca="1" si="5"/>
        <v>0</v>
      </c>
      <c r="K96" s="20">
        <f t="shared" ca="1" si="6"/>
        <v>0</v>
      </c>
      <c r="L96" s="20">
        <f t="shared" ca="1" si="7"/>
        <v>0</v>
      </c>
      <c r="M96" s="20">
        <f t="shared" ca="1" si="12"/>
        <v>-848.47316231234527</v>
      </c>
      <c r="N96" s="20">
        <f t="shared" ca="1" si="11"/>
        <v>0</v>
      </c>
      <c r="O96" s="20">
        <f t="shared" ca="1" si="8"/>
        <v>0</v>
      </c>
      <c r="P96" s="20">
        <f t="shared" ca="1" si="9"/>
        <v>-18188.673582660602</v>
      </c>
      <c r="Q96" s="20">
        <f t="shared" ca="1" si="10"/>
        <v>-19037.146744972946</v>
      </c>
    </row>
    <row r="97" spans="2:17" ht="15.6" customHeight="1">
      <c r="B97" s="19">
        <v>60</v>
      </c>
      <c r="C97" s="34">
        <f>-'Housing Costs'!D83</f>
        <v>-1458.6075000000001</v>
      </c>
      <c r="D97" s="20">
        <f>-SUM('Car Loan'!D87:E87)</f>
        <v>-396.02397080699069</v>
      </c>
      <c r="E97" s="20">
        <v>-1984.119465155949</v>
      </c>
      <c r="F97" s="20">
        <f t="shared" ca="1" si="2"/>
        <v>-333.15006803702653</v>
      </c>
      <c r="G97" s="20">
        <f ca="1">SUM(C97:F97)</f>
        <v>-4171.9010039999666</v>
      </c>
      <c r="H97" s="20">
        <f t="shared" si="4"/>
        <v>2800</v>
      </c>
      <c r="I97" s="20">
        <f ca="1"/>
        <v>-1371.9010039999666</v>
      </c>
      <c r="J97" s="20">
        <f t="shared" ca="1" si="5"/>
        <v>0</v>
      </c>
      <c r="K97" s="20">
        <f t="shared" ca="1" si="6"/>
        <v>0</v>
      </c>
      <c r="L97" s="20">
        <f t="shared" ca="1" si="7"/>
        <v>0</v>
      </c>
      <c r="M97" s="20">
        <f t="shared" ca="1" si="12"/>
        <v>-1371.9010039999666</v>
      </c>
      <c r="N97" s="20">
        <f t="shared" ca="1" si="11"/>
        <v>0</v>
      </c>
      <c r="O97" s="20">
        <f t="shared" ca="1" si="8"/>
        <v>0</v>
      </c>
      <c r="P97" s="20">
        <f t="shared" ca="1" si="9"/>
        <v>-19037.146744972946</v>
      </c>
      <c r="Q97" s="20">
        <f t="shared" ca="1" si="10"/>
        <v>-20409.047748972913</v>
      </c>
    </row>
    <row r="1000" spans="648:648" ht="15">
      <c r="XX1000" s="45">
        <v>125713</v>
      </c>
    </row>
  </sheetData>
  <mergeCells count="11">
    <mergeCell ref="C21:G21"/>
    <mergeCell ref="B4:J4"/>
    <mergeCell ref="B6:J6"/>
    <mergeCell ref="B8:J8"/>
    <mergeCell ref="B10:J10"/>
    <mergeCell ref="B18:J18"/>
    <mergeCell ref="C22:G22"/>
    <mergeCell ref="C23:G23"/>
    <mergeCell ref="C24:G24"/>
    <mergeCell ref="C25:G25"/>
    <mergeCell ref="C26:G26"/>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A026A253F9D34418D92E89FCD085A69" ma:contentTypeVersion="3" ma:contentTypeDescription="Create a new document." ma:contentTypeScope="" ma:versionID="744ab90f4a27f17b327fb6171af18057">
  <xsd:schema xmlns:xsd="http://www.w3.org/2001/XMLSchema" xmlns:xs="http://www.w3.org/2001/XMLSchema" xmlns:p="http://schemas.microsoft.com/office/2006/metadata/properties" xmlns:ns3="53472db5-b091-4940-916c-b6d0a452e361" targetNamespace="http://schemas.microsoft.com/office/2006/metadata/properties" ma:root="true" ma:fieldsID="87cd2bc714c4280836de24446fd5afa2" ns3:_="">
    <xsd:import namespace="53472db5-b091-4940-916c-b6d0a452e361"/>
    <xsd:element name="properties">
      <xsd:complexType>
        <xsd:sequence>
          <xsd:element name="documentManagement">
            <xsd:complexType>
              <xsd:all>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472db5-b091-4940-916c-b6d0a452e36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57A60A-691C-430C-A008-1CCB712ECAAD}">
  <ds:schemaRefs>
    <ds:schemaRef ds:uri="http://schemas.microsoft.com/sharepoint/v3/contenttype/forms"/>
  </ds:schemaRefs>
</ds:datastoreItem>
</file>

<file path=customXml/itemProps2.xml><?xml version="1.0" encoding="utf-8"?>
<ds:datastoreItem xmlns:ds="http://schemas.openxmlformats.org/officeDocument/2006/customXml" ds:itemID="{5E40E275-6468-4A6D-A9EE-ED7F73FC5CF6}">
  <ds:schemaRefs>
    <ds:schemaRef ds:uri="http://schemas.microsoft.com/office/2006/documentManagement/types"/>
    <ds:schemaRef ds:uri="http://purl.org/dc/terms/"/>
    <ds:schemaRef ds:uri="http://schemas.openxmlformats.org/package/2006/metadata/core-properties"/>
    <ds:schemaRef ds:uri="http://purl.org/dc/dcmitype/"/>
    <ds:schemaRef ds:uri="http://www.w3.org/XML/1998/namespace"/>
    <ds:schemaRef ds:uri="http://schemas.microsoft.com/office/2006/metadata/properties"/>
    <ds:schemaRef ds:uri="53472db5-b091-4940-916c-b6d0a452e361"/>
    <ds:schemaRef ds:uri="http://schemas.microsoft.com/office/infopath/2007/PartnerControls"/>
    <ds:schemaRef ds:uri="http://purl.org/dc/elements/1.1/"/>
  </ds:schemaRefs>
</ds:datastoreItem>
</file>

<file path=customXml/itemProps3.xml><?xml version="1.0" encoding="utf-8"?>
<ds:datastoreItem xmlns:ds="http://schemas.openxmlformats.org/officeDocument/2006/customXml" ds:itemID="{601585DB-EFEA-4362-8EE5-D22CF88F1E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472db5-b091-4940-916c-b6d0a452e3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5</vt:i4>
      </vt:variant>
    </vt:vector>
  </HeadingPairs>
  <TitlesOfParts>
    <vt:vector size="5" baseType="lpstr">
      <vt:lpstr>Overall Instructions</vt:lpstr>
      <vt:lpstr>Housing Costs</vt:lpstr>
      <vt:lpstr>Car Loan</vt:lpstr>
      <vt:lpstr>Monthly Spending</vt:lpstr>
      <vt:lpstr>Budget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 David Clayton - (dcbrown)</dc:creator>
  <cp:lastModifiedBy>Maciej Kopczyński</cp:lastModifiedBy>
  <cp:lastPrinted>2023-11-30T11:43:19Z</cp:lastPrinted>
  <dcterms:created xsi:type="dcterms:W3CDTF">2023-09-25T20:39:06Z</dcterms:created>
  <dcterms:modified xsi:type="dcterms:W3CDTF">2024-10-22T21:19:15Z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0x010100AA026A253F9D34418D92E89FCD085A69</vt:lpwstr>
  </property>
</Properties>
</file>