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defaultThemeVersion="166925"/>
  <mc:AlternateContent xmlns:mc="http://schemas.openxmlformats.org/markup-compatibility/2006">
    <mc:Choice Requires="x15">
      <x15ac:absPath xmlns:x15ac="http://schemas.microsoft.com/office/spreadsheetml/2010/11/ac" url="https://d.docs.live.net/29f448ec057303af/Pulpit/"/>
    </mc:Choice>
  </mc:AlternateContent>
  <xr:revisionPtr revIDLastSave="369" documentId="8_{0DAE3331-2CE1-4335-A2AE-D18C131E9658}" xr6:coauthVersionLast="47" xr6:coauthVersionMax="47" xr10:uidLastSave="{249FE14B-C73E-48B9-9507-CB2C14F2E05B}"/>
  <bookViews>
    <workbookView xWindow="-120" yWindow="-120" windowWidth="51840" windowHeight="21120" xr2:uid="{C14CADDB-B7F1-4C32-8E95-99D50DB6BBC6}"/>
  </bookViews>
  <sheets>
    <sheet name="Case" sheetId="29" r:id="rId1"/>
    <sheet name="Instruments and Notes" sheetId="30" r:id="rId2"/>
    <sheet name="Graded Answers" sheetId="37" state="hidden" r:id="rId3"/>
  </sheets>
  <definedNames>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MacroMode" hidden="1">0</definedName>
    <definedName name="_AtRisk_SimSetting_MacroRecalculationBehavior" hidden="1">0</definedName>
    <definedName name="_AtRisk_SimSetting_MaxAutoIterations" hidden="1">50000</definedName>
    <definedName name="_AtRisk_SimSetting_MultipleCPUCount" hidden="1">2</definedName>
    <definedName name="_AtRisk_SimSetting_MultipleCPUManualCount" hidden="1">2</definedName>
    <definedName name="_AtRisk_SimSetting_MultipleCPUMode" hidden="1">2</definedName>
    <definedName name="_AtRisk_SimSetting_MultipleCPUModeV8" hidden="1">2</definedName>
    <definedName name="_AtRisk_SimSetting_RandomNumberGenerator" hidden="1">0</definedName>
    <definedName name="_AtRisk_SimSetting_ShowSimulationProgressWindow" hidden="1">TRUE</definedName>
    <definedName name="_AtRisk_SimSetting_SimName001" hidden="1">"Scen 1(Base=123.42, S0=126.12, V=31.97%)"</definedName>
    <definedName name="_AtRisk_SimSetting_SimName002" hidden="1">"Scen 2(Base=123.42, S0=130, V=31.97%)"</definedName>
    <definedName name="_AtRisk_SimSetting_SimName003" hidden="1">"Scen 3(Base=123.42, S0=132, V=31.97%)"</definedName>
    <definedName name="_AtRisk_SimSetting_SimName004" hidden="1">"Scen 4(Base=1, S0=1, V=31.97%)"</definedName>
    <definedName name="_AtRisk_SimSetting_SimNameCount" hidden="1">4</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1</definedName>
    <definedName name="_AtRisk_SimSetting_StdRecalcWithoutRiskStatic" hidden="1">0</definedName>
    <definedName name="_AtRisk_SimSetting_StdRecalcWithoutRiskStaticPercentile" hidden="1">0.5</definedName>
    <definedName name="_RandomData">_xlfn.LAMBDA(_xlpm.array,_xlpm.rows,INDEX(_xlpm.array,_xlfn.RANDARRAY(_xlpm.rows,1,1,ROWS(_xlpm.array),TRUE)))</definedName>
    <definedName name="IQ_DNTM" hidden="1">700000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MTD" hidden="1">800000</definedName>
    <definedName name="IQ_NAMES_REVISION_DATE_" hidden="1">44091.7196296296</definedName>
    <definedName name="IQ_QTD" hidden="1">750000</definedName>
    <definedName name="IQ_TODAY" hidden="1">0</definedName>
    <definedName name="IQ_YTDMONTH" hidden="1">130000</definedName>
    <definedName name="IQB_BOOKMARK_COUNT" hidden="1">0</definedName>
    <definedName name="Pal_Workbook_GUID" hidden="1">"KHB4MCAJCJC3RUEFU5N2FB3U"</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8</definedName>
    <definedName name="RiskMinimizeOnStart" hidden="1">FALSE</definedName>
    <definedName name="RiskMonitorConvergence" hidden="1">FALSE</definedName>
    <definedName name="RiskMultipleCPUSupportEnabled" hidden="1">FALSE</definedName>
    <definedName name="RiskNumIterations" hidden="1">100000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2" i="29" l="1" a="1"/>
  <c r="E52" i="29" s="1"/>
  <c r="C7" i="37" s="1"/>
  <c r="J319" i="29" a="1"/>
  <c r="J319" i="29" s="1"/>
  <c r="E51" i="29" a="1"/>
  <c r="E51" i="29" s="1"/>
  <c r="C6" i="37" s="1"/>
  <c r="L234" i="29"/>
  <c r="L233" i="29"/>
  <c r="L232" i="29"/>
  <c r="Q195" i="29"/>
  <c r="Q197" i="29" a="1"/>
  <c r="Q197" i="29" s="1"/>
  <c r="Q198" i="29" a="1"/>
  <c r="Q198" i="29" s="1"/>
  <c r="Q199" i="29" a="1"/>
  <c r="Q199" i="29" s="1"/>
  <c r="Q200" i="29" a="1"/>
  <c r="Q200" i="29"/>
  <c r="Q201" i="29" a="1"/>
  <c r="Q201" i="29" s="1"/>
  <c r="Q202" i="29" a="1"/>
  <c r="Q202" i="29" s="1"/>
  <c r="Q203" i="29" a="1"/>
  <c r="Q203" i="29" s="1"/>
  <c r="Q204" i="29" a="1"/>
  <c r="Q204" i="29" s="1"/>
  <c r="Q205" i="29" a="1"/>
  <c r="Q205" i="29" s="1"/>
  <c r="Q206" i="29" a="1"/>
  <c r="Q206" i="29" s="1"/>
  <c r="Q207" i="29" a="1"/>
  <c r="Q207" i="29" s="1"/>
  <c r="Q208" i="29" a="1"/>
  <c r="Q208" i="29" s="1"/>
  <c r="Q209" i="29" a="1"/>
  <c r="Q209" i="29" s="1"/>
  <c r="Q210" i="29" a="1"/>
  <c r="Q210" i="29" s="1"/>
  <c r="Q211" i="29" a="1"/>
  <c r="Q211" i="29" s="1"/>
  <c r="Q212" i="29" a="1"/>
  <c r="Q212" i="29" s="1"/>
  <c r="Q213" i="29" a="1"/>
  <c r="Q213" i="29" s="1"/>
  <c r="Q214" i="29" a="1"/>
  <c r="Q214" i="29" s="1"/>
  <c r="Q215" i="29" a="1"/>
  <c r="Q215" i="29" s="1"/>
  <c r="Q196" i="29" a="1"/>
  <c r="Q196" i="29" s="1"/>
  <c r="E48" i="29" a="1"/>
  <c r="E48" i="29"/>
  <c r="H73" i="29" a="1"/>
  <c r="H73" i="29" s="1"/>
  <c r="T216" i="29"/>
  <c r="U216" i="29"/>
  <c r="V216" i="29"/>
  <c r="W216" i="29"/>
  <c r="X216" i="29"/>
  <c r="Y216" i="29"/>
  <c r="Z216" i="29"/>
  <c r="AA216" i="29"/>
  <c r="AB216" i="29"/>
  <c r="AC216" i="29"/>
  <c r="AD216" i="29"/>
  <c r="AE216" i="29"/>
  <c r="AF216" i="29"/>
  <c r="AG216" i="29"/>
  <c r="AH216" i="29"/>
  <c r="AI216" i="29"/>
  <c r="AJ216" i="29"/>
  <c r="AK216" i="29"/>
  <c r="AL216" i="29"/>
  <c r="AM216" i="29"/>
  <c r="AN216" i="29"/>
  <c r="AO216" i="29"/>
  <c r="AP216" i="29"/>
  <c r="AQ216" i="29"/>
  <c r="AR216" i="29"/>
  <c r="S216" i="29"/>
  <c r="S212" i="29" a="1"/>
  <c r="S212" i="29" s="1"/>
  <c r="S213" i="29" a="1"/>
  <c r="S213" i="29" s="1"/>
  <c r="S214" i="29" a="1"/>
  <c r="S214" i="29" s="1"/>
  <c r="S215" i="29" a="1"/>
  <c r="S215" i="29" s="1"/>
  <c r="S197" i="29" a="1"/>
  <c r="S197" i="29" s="1"/>
  <c r="S198" i="29" a="1"/>
  <c r="S198" i="29" s="1"/>
  <c r="S199" i="29" a="1"/>
  <c r="S199" i="29" s="1"/>
  <c r="S200" i="29" a="1"/>
  <c r="S200" i="29" s="1"/>
  <c r="S201" i="29" a="1"/>
  <c r="S201" i="29" s="1"/>
  <c r="S202" i="29" a="1"/>
  <c r="S202" i="29" s="1"/>
  <c r="S203" i="29" a="1"/>
  <c r="S203" i="29" s="1"/>
  <c r="S204" i="29" a="1"/>
  <c r="S204" i="29" s="1"/>
  <c r="S205" i="29" a="1"/>
  <c r="S205" i="29" s="1"/>
  <c r="S206" i="29" a="1"/>
  <c r="S206" i="29" s="1"/>
  <c r="S207" i="29" a="1"/>
  <c r="S207" i="29" s="1"/>
  <c r="S208" i="29" a="1"/>
  <c r="S208" i="29" s="1"/>
  <c r="S209" i="29" a="1"/>
  <c r="S209" i="29" s="1"/>
  <c r="S210" i="29" a="1"/>
  <c r="S210" i="29" s="1"/>
  <c r="S211" i="29" a="1"/>
  <c r="S211" i="29" s="1"/>
  <c r="S196" i="29" a="1"/>
  <c r="S196" i="29" s="1"/>
  <c r="S194" i="29" a="1"/>
  <c r="S194" i="29" s="1"/>
  <c r="S195" i="29" s="1" a="1"/>
  <c r="S195" i="29" s="1"/>
  <c r="R197" i="29"/>
  <c r="R198" i="29"/>
  <c r="R199" i="29"/>
  <c r="R200" i="29"/>
  <c r="R201" i="29"/>
  <c r="R202" i="29"/>
  <c r="R203" i="29"/>
  <c r="R204" i="29"/>
  <c r="R205" i="29"/>
  <c r="R206" i="29"/>
  <c r="R207" i="29"/>
  <c r="R208" i="29"/>
  <c r="R209" i="29"/>
  <c r="R210" i="29"/>
  <c r="R211" i="29"/>
  <c r="R212" i="29"/>
  <c r="R213" i="29"/>
  <c r="R214" i="29"/>
  <c r="R215" i="29"/>
  <c r="R196" i="29"/>
  <c r="Q171" i="29"/>
  <c r="R171" i="29"/>
  <c r="S171" i="29"/>
  <c r="T171" i="29"/>
  <c r="U171" i="29"/>
  <c r="V171" i="29"/>
  <c r="W171" i="29"/>
  <c r="X171" i="29"/>
  <c r="Y171" i="29"/>
  <c r="Z171" i="29"/>
  <c r="AA171" i="29"/>
  <c r="AB171" i="29"/>
  <c r="AC171" i="29"/>
  <c r="AD171" i="29"/>
  <c r="AE171" i="29"/>
  <c r="AF171" i="29"/>
  <c r="AG171" i="29"/>
  <c r="AH171" i="29"/>
  <c r="AI171" i="29"/>
  <c r="AJ171" i="29"/>
  <c r="AK171" i="29"/>
  <c r="AL171" i="29"/>
  <c r="AM171" i="29"/>
  <c r="AN171" i="29"/>
  <c r="AO171" i="29"/>
  <c r="P171" i="29"/>
  <c r="P152" i="29" a="1"/>
  <c r="P152" i="29" s="1"/>
  <c r="P153" i="29" a="1"/>
  <c r="P153" i="29" s="1"/>
  <c r="P154" i="29" a="1"/>
  <c r="P154" i="29" s="1"/>
  <c r="P155" i="29" a="1"/>
  <c r="P155" i="29" s="1"/>
  <c r="P156" i="29" a="1"/>
  <c r="P156" i="29" s="1"/>
  <c r="P157" i="29" a="1"/>
  <c r="P157" i="29" s="1"/>
  <c r="P158" i="29" a="1"/>
  <c r="P158" i="29" s="1"/>
  <c r="P159" i="29" a="1"/>
  <c r="P159" i="29" s="1"/>
  <c r="P160" i="29" a="1"/>
  <c r="P160" i="29" s="1"/>
  <c r="P161" i="29" a="1"/>
  <c r="P161" i="29" s="1"/>
  <c r="P162" i="29" a="1"/>
  <c r="P162" i="29" s="1"/>
  <c r="P163" i="29" a="1"/>
  <c r="P163" i="29" s="1"/>
  <c r="P164" i="29" a="1"/>
  <c r="P164" i="29" s="1"/>
  <c r="P165" i="29" a="1"/>
  <c r="P165" i="29" s="1"/>
  <c r="P166" i="29" a="1"/>
  <c r="P166" i="29" s="1"/>
  <c r="P167" i="29" a="1"/>
  <c r="P167" i="29" s="1"/>
  <c r="P168" i="29" a="1"/>
  <c r="P168" i="29" s="1"/>
  <c r="P169" i="29" a="1"/>
  <c r="P169" i="29" s="1"/>
  <c r="P170" i="29" a="1"/>
  <c r="P170" i="29" s="1"/>
  <c r="P151" i="29" a="1"/>
  <c r="P151" i="29" s="1"/>
  <c r="N152" i="29"/>
  <c r="N153" i="29"/>
  <c r="N154" i="29"/>
  <c r="N155" i="29"/>
  <c r="N156" i="29"/>
  <c r="N157" i="29"/>
  <c r="N158" i="29"/>
  <c r="N159" i="29"/>
  <c r="N160" i="29"/>
  <c r="N161" i="29"/>
  <c r="N162" i="29"/>
  <c r="N163" i="29"/>
  <c r="N164" i="29"/>
  <c r="N165" i="29"/>
  <c r="N166" i="29"/>
  <c r="N167" i="29"/>
  <c r="N168" i="29"/>
  <c r="N169" i="29"/>
  <c r="N170" i="29"/>
  <c r="N151" i="29"/>
  <c r="P150" i="29" a="1"/>
  <c r="P150" i="29" s="1"/>
  <c r="P149" i="29" a="1"/>
  <c r="P149" i="29" s="1"/>
  <c r="C3" i="37"/>
  <c r="H74" i="29" a="1"/>
  <c r="H74" i="29" s="1"/>
  <c r="H75" i="29" a="1"/>
  <c r="H75" i="29" s="1"/>
  <c r="H76" i="29" a="1"/>
  <c r="H76" i="29"/>
  <c r="H77" i="29" a="1"/>
  <c r="H77" i="29" s="1"/>
  <c r="H78" i="29" a="1"/>
  <c r="H78" i="29" s="1"/>
  <c r="H79" i="29" a="1"/>
  <c r="H79" i="29" s="1"/>
  <c r="H80" i="29" a="1"/>
  <c r="H80" i="29" s="1"/>
  <c r="H81" i="29" a="1"/>
  <c r="H81" i="29" s="1"/>
  <c r="H82" i="29" a="1"/>
  <c r="H82" i="29" s="1"/>
  <c r="H83" i="29" a="1"/>
  <c r="H83" i="29" s="1"/>
  <c r="H84" i="29" a="1"/>
  <c r="H84" i="29" s="1"/>
  <c r="H85" i="29" a="1"/>
  <c r="H85" i="29" s="1"/>
  <c r="H86" i="29" a="1"/>
  <c r="H86" i="29" s="1"/>
  <c r="H87" i="29" a="1"/>
  <c r="H87" i="29" s="1"/>
  <c r="H88" i="29" a="1"/>
  <c r="H88" i="29" s="1"/>
  <c r="H89" i="29" a="1"/>
  <c r="H89" i="29" s="1"/>
  <c r="H90" i="29" a="1"/>
  <c r="H90" i="29" s="1"/>
  <c r="H91" i="29" a="1"/>
  <c r="H91" i="29" s="1"/>
  <c r="H92" i="29" a="1"/>
  <c r="H92" i="29" s="1"/>
  <c r="E322" i="29" a="1"/>
  <c r="E322" i="29" s="1"/>
  <c r="C129" i="37" s="1"/>
  <c r="E323" i="29" a="1"/>
  <c r="E323" i="29" s="1"/>
  <c r="C130" i="37" s="1"/>
  <c r="E324" i="29" a="1"/>
  <c r="E324" i="29" s="1"/>
  <c r="C131" i="37" s="1"/>
  <c r="E325" i="29" a="1"/>
  <c r="E325" i="29" s="1"/>
  <c r="C132" i="37" s="1"/>
  <c r="E326" i="29" a="1"/>
  <c r="E326" i="29" s="1"/>
  <c r="C133" i="37" s="1"/>
  <c r="E327" i="29" a="1"/>
  <c r="E327" i="29" s="1"/>
  <c r="C134" i="37" s="1"/>
  <c r="E328" i="29" a="1"/>
  <c r="E328" i="29" s="1"/>
  <c r="C135" i="37" s="1"/>
  <c r="E329" i="29" a="1"/>
  <c r="E329" i="29" s="1"/>
  <c r="C136" i="37" s="1"/>
  <c r="E330" i="29" a="1"/>
  <c r="E330" i="29" s="1"/>
  <c r="C137" i="37" s="1"/>
  <c r="E331" i="29" a="1"/>
  <c r="E331" i="29" s="1"/>
  <c r="C138" i="37" s="1"/>
  <c r="E332" i="29" a="1"/>
  <c r="E332" i="29" s="1"/>
  <c r="C139" i="37" s="1"/>
  <c r="E333" i="29" a="1"/>
  <c r="E333" i="29" s="1"/>
  <c r="C140" i="37" s="1"/>
  <c r="E334" i="29" a="1"/>
  <c r="E334" i="29" s="1"/>
  <c r="C141" i="37" s="1"/>
  <c r="E335" i="29" a="1"/>
  <c r="E335" i="29" s="1"/>
  <c r="C142" i="37" s="1"/>
  <c r="E336" i="29" a="1"/>
  <c r="E336" i="29" s="1"/>
  <c r="C143" i="37" s="1"/>
  <c r="E337" i="29" a="1"/>
  <c r="E337" i="29" s="1"/>
  <c r="C144" i="37" s="1"/>
  <c r="E338" i="29" a="1"/>
  <c r="E338" i="29" s="1"/>
  <c r="C145" i="37" s="1"/>
  <c r="E339" i="29" a="1"/>
  <c r="E339" i="29" s="1"/>
  <c r="C146" i="37" s="1"/>
  <c r="E340" i="29" a="1"/>
  <c r="E340" i="29" s="1"/>
  <c r="C147" i="37" s="1"/>
  <c r="E321" i="29" a="1"/>
  <c r="E321" i="29" s="1"/>
  <c r="C128" i="37" s="1"/>
  <c r="J321" i="29" a="1"/>
  <c r="J321" i="29" s="1"/>
  <c r="G315" i="29"/>
  <c r="M193" i="29"/>
  <c r="L193" i="29"/>
  <c r="J279" i="29" a="1"/>
  <c r="J279" i="29" s="1"/>
  <c r="E279" i="29" s="1" a="1"/>
  <c r="J322" i="29" a="1"/>
  <c r="J322" i="29" s="1"/>
  <c r="J323" i="29" a="1"/>
  <c r="J323" i="29" s="1"/>
  <c r="J324" i="29" a="1"/>
  <c r="J324" i="29" s="1"/>
  <c r="J325" i="29" a="1"/>
  <c r="J325" i="29" s="1"/>
  <c r="J326" i="29" a="1"/>
  <c r="J326" i="29" s="1"/>
  <c r="J327" i="29" a="1"/>
  <c r="J327" i="29" s="1"/>
  <c r="J328" i="29" a="1"/>
  <c r="J328" i="29" s="1"/>
  <c r="J329" i="29" a="1"/>
  <c r="J329" i="29" s="1"/>
  <c r="J330" i="29" a="1"/>
  <c r="J330" i="29" s="1"/>
  <c r="J331" i="29" a="1"/>
  <c r="J331" i="29" s="1"/>
  <c r="J332" i="29" a="1"/>
  <c r="J332" i="29" s="1"/>
  <c r="J333" i="29" a="1"/>
  <c r="J333" i="29" s="1"/>
  <c r="J334" i="29" a="1"/>
  <c r="J334" i="29" s="1"/>
  <c r="J335" i="29" a="1"/>
  <c r="J335" i="29" s="1"/>
  <c r="J336" i="29" a="1"/>
  <c r="J336" i="29" s="1"/>
  <c r="J337" i="29" a="1"/>
  <c r="J337" i="29" s="1"/>
  <c r="J338" i="29" a="1"/>
  <c r="J338" i="29" s="1"/>
  <c r="J339" i="29" a="1"/>
  <c r="J339" i="29" s="1"/>
  <c r="J340" i="29" a="1"/>
  <c r="J340" i="29" s="1"/>
  <c r="J280" i="29" a="1"/>
  <c r="J280" i="29" s="1"/>
  <c r="J281" i="29" a="1"/>
  <c r="J281" i="29" s="1"/>
  <c r="J282" i="29" a="1"/>
  <c r="J282" i="29" s="1"/>
  <c r="J283" i="29" a="1"/>
  <c r="J283" i="29" s="1"/>
  <c r="J284" i="29" a="1"/>
  <c r="J284" i="29" s="1"/>
  <c r="J285" i="29" a="1"/>
  <c r="J285" i="29" s="1"/>
  <c r="J286" i="29" a="1"/>
  <c r="J286" i="29" s="1"/>
  <c r="J287" i="29" a="1"/>
  <c r="J287" i="29" s="1"/>
  <c r="J288" i="29" a="1"/>
  <c r="J288" i="29" s="1"/>
  <c r="J289" i="29" a="1"/>
  <c r="J289" i="29" s="1"/>
  <c r="J290" i="29" a="1"/>
  <c r="J290" i="29" s="1"/>
  <c r="J291" i="29" a="1"/>
  <c r="J291" i="29" s="1"/>
  <c r="J292" i="29" a="1"/>
  <c r="J292" i="29" s="1"/>
  <c r="J293" i="29" a="1"/>
  <c r="J293" i="29" s="1"/>
  <c r="J294" i="29" a="1"/>
  <c r="J294" i="29" s="1"/>
  <c r="J295" i="29" a="1"/>
  <c r="J295" i="29" s="1"/>
  <c r="J296" i="29" a="1"/>
  <c r="J296" i="29" s="1"/>
  <c r="J297" i="29" a="1"/>
  <c r="J297" i="29" s="1"/>
  <c r="J298" i="29" a="1"/>
  <c r="J298" i="29" s="1"/>
  <c r="J277" i="29" a="1"/>
  <c r="J277" i="29" s="1"/>
  <c r="O250" i="29" s="1" a="1"/>
  <c r="O250" i="29" s="1"/>
  <c r="J238" i="29" a="1"/>
  <c r="J238" i="29" s="1"/>
  <c r="E238" i="29" s="1"/>
  <c r="C89" i="37" s="1"/>
  <c r="J239" i="29" a="1"/>
  <c r="J239" i="29" s="1"/>
  <c r="E239" i="29" s="1"/>
  <c r="C90" i="37" s="1"/>
  <c r="J240" i="29" a="1"/>
  <c r="J240" i="29" s="1"/>
  <c r="E240" i="29" s="1"/>
  <c r="C91" i="37" s="1"/>
  <c r="J241" i="29" a="1"/>
  <c r="J241" i="29" s="1"/>
  <c r="E241" i="29" s="1"/>
  <c r="C92" i="37" s="1"/>
  <c r="J242" i="29" a="1"/>
  <c r="J242" i="29" s="1"/>
  <c r="E242" i="29" s="1"/>
  <c r="C93" i="37" s="1"/>
  <c r="J243" i="29" a="1"/>
  <c r="J243" i="29" s="1"/>
  <c r="E243" i="29" s="1"/>
  <c r="C94" i="37" s="1"/>
  <c r="J244" i="29" a="1"/>
  <c r="J244" i="29" s="1"/>
  <c r="E244" i="29" s="1"/>
  <c r="C95" i="37" s="1"/>
  <c r="J245" i="29" a="1"/>
  <c r="J245" i="29" s="1"/>
  <c r="E245" i="29" s="1"/>
  <c r="C96" i="37" s="1"/>
  <c r="J246" i="29" a="1"/>
  <c r="J246" i="29" s="1"/>
  <c r="E246" i="29" s="1"/>
  <c r="C97" i="37" s="1"/>
  <c r="J247" i="29" a="1"/>
  <c r="J247" i="29" s="1"/>
  <c r="E247" i="29" s="1"/>
  <c r="C98" i="37" s="1"/>
  <c r="J248" i="29" a="1"/>
  <c r="J248" i="29" s="1"/>
  <c r="E248" i="29" s="1"/>
  <c r="C99" i="37" s="1"/>
  <c r="J249" i="29" a="1"/>
  <c r="J249" i="29" s="1"/>
  <c r="E249" i="29" s="1"/>
  <c r="C100" i="37" s="1"/>
  <c r="J250" i="29" a="1"/>
  <c r="J250" i="29" s="1"/>
  <c r="E250" i="29" s="1"/>
  <c r="C101" i="37" s="1"/>
  <c r="J251" i="29" a="1"/>
  <c r="J251" i="29" s="1"/>
  <c r="E251" i="29" s="1"/>
  <c r="C102" i="37" s="1"/>
  <c r="J252" i="29" a="1"/>
  <c r="J252" i="29" s="1"/>
  <c r="E252" i="29" s="1"/>
  <c r="C103" i="37" s="1"/>
  <c r="J253" i="29" a="1"/>
  <c r="J253" i="29" s="1"/>
  <c r="E253" i="29" s="1"/>
  <c r="C104" i="37" s="1"/>
  <c r="J254" i="29" a="1"/>
  <c r="J254" i="29" s="1"/>
  <c r="E254" i="29" s="1"/>
  <c r="C105" i="37" s="1"/>
  <c r="J255" i="29" a="1"/>
  <c r="J255" i="29" s="1"/>
  <c r="E255" i="29" s="1"/>
  <c r="C106" i="37" s="1"/>
  <c r="J256" i="29" a="1"/>
  <c r="J256" i="29" s="1"/>
  <c r="E256" i="29" s="1"/>
  <c r="C107" i="37" s="1"/>
  <c r="J237" i="29" a="1"/>
  <c r="J237" i="29" s="1"/>
  <c r="E237" i="29" s="1"/>
  <c r="C88" i="37" s="1"/>
  <c r="J235" i="29" a="1"/>
  <c r="J235" i="29" s="1"/>
  <c r="H194" i="29"/>
  <c r="I194" i="29" s="1" a="1"/>
  <c r="H193" i="29"/>
  <c r="I193" i="29" s="1" a="1"/>
  <c r="H196" i="29"/>
  <c r="I196" i="29" a="1"/>
  <c r="M196" i="29" s="1"/>
  <c r="N196" i="29" s="1"/>
  <c r="H197" i="29"/>
  <c r="I197" i="29" s="1" a="1"/>
  <c r="H198" i="29"/>
  <c r="I198" i="29" s="1" a="1"/>
  <c r="H199" i="29"/>
  <c r="I199" i="29" s="1" a="1"/>
  <c r="H200" i="29"/>
  <c r="I200" i="29" s="1" a="1"/>
  <c r="H201" i="29"/>
  <c r="I201" i="29" s="1" a="1"/>
  <c r="H202" i="29"/>
  <c r="I202" i="29" s="1" a="1"/>
  <c r="H203" i="29"/>
  <c r="I203" i="29" s="1" a="1"/>
  <c r="H204" i="29"/>
  <c r="I204" i="29" s="1" a="1"/>
  <c r="H205" i="29"/>
  <c r="I205" i="29" s="1" a="1"/>
  <c r="H206" i="29"/>
  <c r="I206" i="29" s="1" a="1"/>
  <c r="H207" i="29"/>
  <c r="I207" i="29" s="1" a="1"/>
  <c r="H208" i="29"/>
  <c r="I208" i="29" s="1" a="1"/>
  <c r="H209" i="29"/>
  <c r="I209" i="29" s="1" a="1"/>
  <c r="H210" i="29"/>
  <c r="I210" i="29" s="1" a="1"/>
  <c r="H211" i="29"/>
  <c r="I211" i="29" s="1" a="1"/>
  <c r="H212" i="29"/>
  <c r="I212" i="29" s="1" a="1"/>
  <c r="H213" i="29"/>
  <c r="I213" i="29" s="1" a="1"/>
  <c r="H214" i="29"/>
  <c r="I214" i="29" s="1" a="1"/>
  <c r="H215" i="29"/>
  <c r="I215" i="29" s="1" a="1"/>
  <c r="H152" i="29"/>
  <c r="H153" i="29"/>
  <c r="H154" i="29"/>
  <c r="H155" i="29"/>
  <c r="H156" i="29"/>
  <c r="H157" i="29"/>
  <c r="H158" i="29"/>
  <c r="H159" i="29"/>
  <c r="H160" i="29"/>
  <c r="H161" i="29"/>
  <c r="H162" i="29"/>
  <c r="H163" i="29"/>
  <c r="I163" i="29" s="1" a="1"/>
  <c r="I163" i="29" s="1"/>
  <c r="L163" i="29" s="1" a="1"/>
  <c r="L163" i="29" s="1"/>
  <c r="H164" i="29"/>
  <c r="I164" i="29" s="1" a="1"/>
  <c r="I164" i="29" s="1"/>
  <c r="L164" i="29" s="1" a="1"/>
  <c r="L164" i="29" s="1"/>
  <c r="H165" i="29"/>
  <c r="I165" i="29" s="1" a="1"/>
  <c r="I165" i="29" s="1"/>
  <c r="L165" i="29" s="1" a="1"/>
  <c r="L165" i="29" s="1"/>
  <c r="H166" i="29"/>
  <c r="I166" i="29" s="1" a="1"/>
  <c r="I166" i="29" s="1"/>
  <c r="L166" i="29" s="1" a="1"/>
  <c r="L166" i="29" s="1"/>
  <c r="H167" i="29"/>
  <c r="I167" i="29" s="1" a="1"/>
  <c r="I167" i="29" s="1"/>
  <c r="L167" i="29" s="1" a="1"/>
  <c r="L167" i="29" s="1"/>
  <c r="H168" i="29"/>
  <c r="I168" i="29" s="1" a="1"/>
  <c r="I168" i="29" s="1"/>
  <c r="L168" i="29" s="1" a="1"/>
  <c r="L168" i="29" s="1"/>
  <c r="H169" i="29"/>
  <c r="I169" i="29" s="1" a="1"/>
  <c r="I169" i="29" s="1"/>
  <c r="L169" i="29" s="1" a="1"/>
  <c r="L169" i="29" s="1"/>
  <c r="H170" i="29"/>
  <c r="I170" i="29" s="1" a="1"/>
  <c r="I170" i="29" s="1"/>
  <c r="L170" i="29" s="1" a="1"/>
  <c r="L170" i="29" s="1"/>
  <c r="H151" i="29"/>
  <c r="I151" i="29" s="1" a="1"/>
  <c r="I151" i="29" s="1"/>
  <c r="L151" i="29" s="1" a="1"/>
  <c r="L151" i="29" s="1"/>
  <c r="E151" i="29" s="1" a="1"/>
  <c r="I152" i="29" a="1"/>
  <c r="I152" i="29" s="1"/>
  <c r="L152" i="29" s="1" a="1"/>
  <c r="L152" i="29" s="1"/>
  <c r="I153" i="29" a="1"/>
  <c r="I153" i="29" s="1"/>
  <c r="L153" i="29" s="1" a="1"/>
  <c r="L153" i="29" s="1"/>
  <c r="I154" i="29" a="1"/>
  <c r="I154" i="29" s="1"/>
  <c r="L154" i="29" s="1" a="1"/>
  <c r="L154" i="29" s="1"/>
  <c r="I155" i="29" a="1"/>
  <c r="I155" i="29" s="1"/>
  <c r="L155" i="29" s="1" a="1"/>
  <c r="L155" i="29" s="1"/>
  <c r="I156" i="29" a="1"/>
  <c r="I156" i="29" s="1"/>
  <c r="L156" i="29" s="1" a="1"/>
  <c r="L156" i="29" s="1"/>
  <c r="I157" i="29" a="1"/>
  <c r="I157" i="29" s="1"/>
  <c r="L157" i="29" s="1" a="1"/>
  <c r="L157" i="29" s="1"/>
  <c r="I158" i="29" a="1"/>
  <c r="I158" i="29" s="1"/>
  <c r="L158" i="29" s="1" a="1"/>
  <c r="L158" i="29" s="1"/>
  <c r="I159" i="29" a="1"/>
  <c r="I159" i="29" s="1"/>
  <c r="L159" i="29" s="1" a="1"/>
  <c r="L159" i="29" s="1"/>
  <c r="I160" i="29" a="1"/>
  <c r="I160" i="29" s="1"/>
  <c r="L160" i="29" s="1" a="1"/>
  <c r="L160" i="29" s="1"/>
  <c r="I161" i="29" a="1"/>
  <c r="I161" i="29" s="1"/>
  <c r="L161" i="29" s="1" a="1"/>
  <c r="L161" i="29" s="1"/>
  <c r="I162" i="29" a="1"/>
  <c r="I162" i="29" s="1"/>
  <c r="L162" i="29" s="1" a="1"/>
  <c r="L162" i="29" s="1"/>
  <c r="E113" i="29" a="1"/>
  <c r="E113" i="29" s="1"/>
  <c r="C29" i="37" s="1"/>
  <c r="E114" i="29" a="1"/>
  <c r="E114" i="29" s="1"/>
  <c r="C30" i="37" s="1"/>
  <c r="E115" i="29" a="1"/>
  <c r="E115" i="29" s="1"/>
  <c r="C31" i="37" s="1"/>
  <c r="E116" i="29" a="1"/>
  <c r="E116" i="29" s="1"/>
  <c r="C32" i="37" s="1"/>
  <c r="E117" i="29" a="1"/>
  <c r="E117" i="29" s="1"/>
  <c r="C33" i="37" s="1"/>
  <c r="E118" i="29" a="1"/>
  <c r="E118" i="29" s="1"/>
  <c r="C34" i="37" s="1"/>
  <c r="E119" i="29" a="1"/>
  <c r="E119" i="29" s="1"/>
  <c r="C35" i="37" s="1"/>
  <c r="E120" i="29" a="1"/>
  <c r="E120" i="29" s="1"/>
  <c r="C36" i="37" s="1"/>
  <c r="E121" i="29" a="1"/>
  <c r="E121" i="29"/>
  <c r="C37" i="37" s="1"/>
  <c r="E122" i="29" a="1"/>
  <c r="E122" i="29" s="1"/>
  <c r="C38" i="37" s="1"/>
  <c r="I113" i="29" a="1"/>
  <c r="I113" i="29" s="1"/>
  <c r="I114" i="29" a="1"/>
  <c r="I114" i="29" s="1"/>
  <c r="I115" i="29" a="1"/>
  <c r="I115" i="29" s="1"/>
  <c r="I116" i="29" a="1"/>
  <c r="I116" i="29" s="1"/>
  <c r="I117" i="29" a="1"/>
  <c r="I117" i="29" s="1"/>
  <c r="I118" i="29" a="1"/>
  <c r="I118" i="29" s="1"/>
  <c r="I119" i="29" a="1"/>
  <c r="I119" i="29" s="1"/>
  <c r="I120" i="29" a="1"/>
  <c r="I120" i="29" s="1"/>
  <c r="I121" i="29" a="1"/>
  <c r="I121" i="29" s="1"/>
  <c r="I122" i="29" a="1"/>
  <c r="I122" i="29" s="1"/>
  <c r="I123" i="29" a="1"/>
  <c r="I123" i="29" s="1"/>
  <c r="E123" i="29" s="1" a="1"/>
  <c r="E123" i="29" s="1"/>
  <c r="C39" i="37" s="1"/>
  <c r="I124" i="29" a="1"/>
  <c r="I124" i="29" s="1"/>
  <c r="E124" i="29" s="1" a="1"/>
  <c r="E124" i="29" s="1"/>
  <c r="C40" i="37" s="1"/>
  <c r="I125" i="29" a="1"/>
  <c r="I125" i="29" s="1"/>
  <c r="E125" i="29" s="1" a="1"/>
  <c r="E125" i="29" s="1"/>
  <c r="C41" i="37" s="1"/>
  <c r="I126" i="29" a="1"/>
  <c r="I126" i="29" s="1"/>
  <c r="E126" i="29" s="1" a="1"/>
  <c r="E126" i="29" s="1"/>
  <c r="C42" i="37" s="1"/>
  <c r="I127" i="29" a="1"/>
  <c r="I127" i="29" s="1"/>
  <c r="E127" i="29" s="1" a="1"/>
  <c r="E127" i="29" s="1"/>
  <c r="C43" i="37" s="1"/>
  <c r="I128" i="29" a="1"/>
  <c r="I128" i="29" s="1"/>
  <c r="E128" i="29" s="1" a="1"/>
  <c r="E128" i="29" s="1"/>
  <c r="C44" i="37" s="1"/>
  <c r="I129" i="29" a="1"/>
  <c r="I129" i="29" s="1"/>
  <c r="E129" i="29" s="1" a="1"/>
  <c r="E129" i="29" s="1"/>
  <c r="C45" i="37" s="1"/>
  <c r="I130" i="29" a="1"/>
  <c r="I130" i="29" s="1"/>
  <c r="E130" i="29" s="1" a="1"/>
  <c r="E130" i="29" s="1"/>
  <c r="C46" i="37" s="1"/>
  <c r="I131" i="29" a="1"/>
  <c r="I131" i="29" s="1"/>
  <c r="E131" i="29" s="1" a="1"/>
  <c r="E131" i="29" s="1"/>
  <c r="C47" i="37" s="1"/>
  <c r="I112" i="29" a="1"/>
  <c r="I112" i="29" s="1"/>
  <c r="E112" i="29" s="1" a="1"/>
  <c r="E112" i="29" s="1"/>
  <c r="C28" i="37" s="1"/>
  <c r="E74" i="29"/>
  <c r="E75" i="29"/>
  <c r="E76" i="29"/>
  <c r="E77" i="29"/>
  <c r="E78" i="29"/>
  <c r="E79" i="29"/>
  <c r="E80" i="29"/>
  <c r="E81" i="29"/>
  <c r="E82" i="29"/>
  <c r="E83" i="29"/>
  <c r="E84" i="29"/>
  <c r="E85" i="29"/>
  <c r="E86" i="29"/>
  <c r="E87" i="29"/>
  <c r="E88" i="29"/>
  <c r="E89" i="29"/>
  <c r="E90" i="29"/>
  <c r="E91" i="29"/>
  <c r="E92" i="29"/>
  <c r="E73" i="29"/>
  <c r="C8" i="37" s="1"/>
  <c r="C27" i="37"/>
  <c r="C26" i="37"/>
  <c r="C25" i="37"/>
  <c r="C24" i="37"/>
  <c r="C23" i="37"/>
  <c r="C22" i="37"/>
  <c r="C21" i="37"/>
  <c r="C20" i="37"/>
  <c r="C19" i="37"/>
  <c r="C18" i="37"/>
  <c r="C17" i="37"/>
  <c r="C16" i="37"/>
  <c r="C15" i="37"/>
  <c r="C14" i="37"/>
  <c r="C13" i="37"/>
  <c r="C12" i="37"/>
  <c r="C11" i="37"/>
  <c r="C10" i="37"/>
  <c r="C9" i="37"/>
  <c r="C5" i="37"/>
  <c r="C4" i="37"/>
  <c r="B9" i="37"/>
  <c r="B10" i="37" s="1"/>
  <c r="B11" i="37" s="1"/>
  <c r="B12" i="37" s="1"/>
  <c r="B13" i="37" s="1"/>
  <c r="B14" i="37" s="1"/>
  <c r="B15" i="37" s="1"/>
  <c r="B16" i="37" s="1"/>
  <c r="B17" i="37" s="1"/>
  <c r="B18" i="37" s="1"/>
  <c r="B19" i="37" s="1"/>
  <c r="B20" i="37" s="1"/>
  <c r="B21" i="37" s="1"/>
  <c r="B22" i="37" s="1"/>
  <c r="B23" i="37" s="1"/>
  <c r="B24" i="37" s="1"/>
  <c r="B25" i="37" s="1"/>
  <c r="B26" i="37" s="1"/>
  <c r="B27" i="37" s="1"/>
  <c r="B28" i="37" s="1"/>
  <c r="B29" i="37" s="1"/>
  <c r="B30" i="37" s="1"/>
  <c r="B31" i="37" s="1"/>
  <c r="B32" i="37" s="1"/>
  <c r="B33" i="37" s="1"/>
  <c r="B34" i="37" s="1"/>
  <c r="B35" i="37" s="1"/>
  <c r="B36" i="37" s="1"/>
  <c r="B37" i="37" s="1"/>
  <c r="B38" i="37" s="1"/>
  <c r="B39" i="37" s="1"/>
  <c r="B40" i="37" s="1"/>
  <c r="B41" i="37" s="1"/>
  <c r="B42" i="37" s="1"/>
  <c r="B43" i="37" s="1"/>
  <c r="B44" i="37" s="1"/>
  <c r="B45" i="37" s="1"/>
  <c r="B46" i="37" s="1"/>
  <c r="B47" i="37" s="1"/>
  <c r="B48" i="37" s="1"/>
  <c r="B49" i="37" s="1"/>
  <c r="B50" i="37" s="1"/>
  <c r="B51" i="37" s="1"/>
  <c r="B52" i="37" s="1"/>
  <c r="B53" i="37" s="1"/>
  <c r="B54" i="37" s="1"/>
  <c r="B55" i="37" s="1"/>
  <c r="B56" i="37" s="1"/>
  <c r="B57" i="37" s="1"/>
  <c r="B58" i="37" s="1"/>
  <c r="B59" i="37" s="1"/>
  <c r="B60" i="37" s="1"/>
  <c r="B61" i="37" s="1"/>
  <c r="B62" i="37" s="1"/>
  <c r="B63" i="37" s="1"/>
  <c r="B64" i="37" s="1"/>
  <c r="B65" i="37" s="1"/>
  <c r="B66" i="37" s="1"/>
  <c r="B67" i="37" s="1"/>
  <c r="B68" i="37" s="1"/>
  <c r="B69" i="37" s="1"/>
  <c r="B70" i="37" s="1"/>
  <c r="B71" i="37" s="1"/>
  <c r="B72" i="37" s="1"/>
  <c r="B73" i="37" s="1"/>
  <c r="B74" i="37" s="1"/>
  <c r="B75" i="37" s="1"/>
  <c r="B76" i="37" s="1"/>
  <c r="B77" i="37" s="1"/>
  <c r="B78" i="37" s="1"/>
  <c r="B79" i="37" s="1"/>
  <c r="B80" i="37" s="1"/>
  <c r="B81" i="37" s="1"/>
  <c r="B82" i="37" s="1"/>
  <c r="B83" i="37" s="1"/>
  <c r="B84" i="37" s="1"/>
  <c r="B85" i="37" s="1"/>
  <c r="B86" i="37" s="1"/>
  <c r="B87" i="37" s="1"/>
  <c r="B88" i="37" s="1"/>
  <c r="B89" i="37" s="1"/>
  <c r="B90" i="37" s="1"/>
  <c r="B91" i="37" s="1"/>
  <c r="B92" i="37" s="1"/>
  <c r="B93" i="37" s="1"/>
  <c r="B94" i="37" s="1"/>
  <c r="B95" i="37" s="1"/>
  <c r="B96" i="37" s="1"/>
  <c r="B97" i="37" s="1"/>
  <c r="B98" i="37" s="1"/>
  <c r="B99" i="37" s="1"/>
  <c r="B100" i="37" s="1"/>
  <c r="B101" i="37" s="1"/>
  <c r="B102" i="37" s="1"/>
  <c r="B103" i="37" s="1"/>
  <c r="B104" i="37" s="1"/>
  <c r="B105" i="37" s="1"/>
  <c r="B106" i="37" s="1"/>
  <c r="B107" i="37" s="1"/>
  <c r="B108" i="37" s="1"/>
  <c r="B109" i="37" s="1"/>
  <c r="B110" i="37" s="1"/>
  <c r="B111" i="37" s="1"/>
  <c r="B112" i="37" s="1"/>
  <c r="B113" i="37" s="1"/>
  <c r="B114" i="37" s="1"/>
  <c r="B115" i="37" s="1"/>
  <c r="B116" i="37" s="1"/>
  <c r="B117" i="37" s="1"/>
  <c r="B118" i="37" s="1"/>
  <c r="B119" i="37" s="1"/>
  <c r="B120" i="37" s="1"/>
  <c r="B121" i="37" s="1"/>
  <c r="B122" i="37" s="1"/>
  <c r="B123" i="37" s="1"/>
  <c r="B124" i="37" s="1"/>
  <c r="B125" i="37" s="1"/>
  <c r="B126" i="37" s="1"/>
  <c r="B127" i="37" s="1"/>
  <c r="B128" i="37" s="1"/>
  <c r="B129" i="37" s="1"/>
  <c r="B130" i="37" s="1"/>
  <c r="B131" i="37" s="1"/>
  <c r="B132" i="37" s="1"/>
  <c r="B133" i="37" s="1"/>
  <c r="B134" i="37" s="1"/>
  <c r="B135" i="37" s="1"/>
  <c r="B136" i="37" s="1"/>
  <c r="B137" i="37" s="1"/>
  <c r="B138" i="37" s="1"/>
  <c r="B139" i="37" s="1"/>
  <c r="B140" i="37" s="1"/>
  <c r="B141" i="37" s="1"/>
  <c r="B142" i="37" s="1"/>
  <c r="B143" i="37" s="1"/>
  <c r="B144" i="37" s="1"/>
  <c r="B145" i="37" s="1"/>
  <c r="B146" i="37" s="1"/>
  <c r="B147" i="37" s="1"/>
  <c r="J316" i="29" l="1" a="1"/>
  <c r="J316" i="29" s="1"/>
  <c r="J315" i="29" a="1"/>
  <c r="J315" i="29" s="1"/>
  <c r="C109" i="37"/>
  <c r="C110" i="37"/>
  <c r="C111" i="37"/>
  <c r="C112" i="37"/>
  <c r="C113" i="37"/>
  <c r="C114" i="37"/>
  <c r="C115" i="37"/>
  <c r="C116" i="37"/>
  <c r="C117" i="37"/>
  <c r="C118" i="37"/>
  <c r="C119" i="37"/>
  <c r="C120" i="37"/>
  <c r="C121" i="37"/>
  <c r="C122" i="37"/>
  <c r="C123" i="37"/>
  <c r="C124" i="37"/>
  <c r="C125" i="37"/>
  <c r="C126" i="37"/>
  <c r="C127" i="37"/>
  <c r="E279" i="29"/>
  <c r="C108" i="37" s="1"/>
  <c r="M194" i="29"/>
  <c r="N194" i="29" s="1"/>
  <c r="I194" i="29"/>
  <c r="L194" i="29" s="1"/>
  <c r="O194" i="29" s="1" a="1"/>
  <c r="O194" i="29" s="1"/>
  <c r="N193" i="29"/>
  <c r="I193" i="29"/>
  <c r="M197" i="29"/>
  <c r="N197" i="29" s="1"/>
  <c r="I197" i="29"/>
  <c r="L197" i="29" s="1"/>
  <c r="M198" i="29"/>
  <c r="N198" i="29" s="1"/>
  <c r="I198" i="29"/>
  <c r="L198" i="29" s="1"/>
  <c r="O198" i="29" s="1" a="1"/>
  <c r="O198" i="29" s="1"/>
  <c r="M199" i="29"/>
  <c r="N199" i="29" s="1"/>
  <c r="I199" i="29"/>
  <c r="L199" i="29" s="1"/>
  <c r="M200" i="29"/>
  <c r="N200" i="29" s="1"/>
  <c r="I200" i="29"/>
  <c r="L200" i="29" s="1"/>
  <c r="M201" i="29"/>
  <c r="N201" i="29" s="1"/>
  <c r="I201" i="29"/>
  <c r="L201" i="29" s="1"/>
  <c r="M202" i="29"/>
  <c r="N202" i="29" s="1"/>
  <c r="I202" i="29"/>
  <c r="L202" i="29" s="1"/>
  <c r="M203" i="29"/>
  <c r="N203" i="29" s="1"/>
  <c r="I203" i="29"/>
  <c r="L203" i="29" s="1"/>
  <c r="M204" i="29"/>
  <c r="N204" i="29" s="1"/>
  <c r="I204" i="29"/>
  <c r="L204" i="29" s="1"/>
  <c r="M205" i="29"/>
  <c r="N205" i="29" s="1"/>
  <c r="I205" i="29"/>
  <c r="L205" i="29" s="1"/>
  <c r="M206" i="29"/>
  <c r="N206" i="29" s="1"/>
  <c r="I206" i="29"/>
  <c r="L206" i="29" s="1"/>
  <c r="M207" i="29"/>
  <c r="N207" i="29" s="1"/>
  <c r="I207" i="29"/>
  <c r="L207" i="29" s="1"/>
  <c r="O207" i="29" s="1" a="1"/>
  <c r="O207" i="29" s="1"/>
  <c r="M208" i="29"/>
  <c r="N208" i="29" s="1"/>
  <c r="I208" i="29"/>
  <c r="L208" i="29" s="1"/>
  <c r="M209" i="29"/>
  <c r="N209" i="29" s="1"/>
  <c r="I209" i="29"/>
  <c r="L209" i="29" s="1"/>
  <c r="O209" i="29" s="1" a="1"/>
  <c r="O209" i="29" s="1"/>
  <c r="M210" i="29"/>
  <c r="N210" i="29" s="1"/>
  <c r="I210" i="29"/>
  <c r="L210" i="29" s="1"/>
  <c r="O210" i="29" s="1" a="1"/>
  <c r="O210" i="29" s="1"/>
  <c r="M211" i="29"/>
  <c r="N211" i="29" s="1"/>
  <c r="I211" i="29"/>
  <c r="L211" i="29" s="1"/>
  <c r="O211" i="29" s="1" a="1"/>
  <c r="O211" i="29" s="1"/>
  <c r="M212" i="29"/>
  <c r="N212" i="29" s="1"/>
  <c r="I212" i="29"/>
  <c r="L212" i="29" s="1"/>
  <c r="O212" i="29" s="1" a="1"/>
  <c r="O212" i="29" s="1"/>
  <c r="M213" i="29"/>
  <c r="N213" i="29" s="1"/>
  <c r="I213" i="29"/>
  <c r="L213" i="29" s="1"/>
  <c r="O213" i="29" s="1" a="1"/>
  <c r="O213" i="29" s="1"/>
  <c r="M214" i="29"/>
  <c r="N214" i="29" s="1"/>
  <c r="I214" i="29"/>
  <c r="L214" i="29" s="1"/>
  <c r="M215" i="29"/>
  <c r="N215" i="29" s="1"/>
  <c r="I215" i="29"/>
  <c r="L215" i="29" s="1"/>
  <c r="O215" i="29" s="1" a="1"/>
  <c r="O215" i="29" s="1"/>
  <c r="C66" i="37"/>
  <c r="C62" i="37"/>
  <c r="C58" i="37"/>
  <c r="C51" i="37"/>
  <c r="C67" i="37"/>
  <c r="C64" i="37"/>
  <c r="C63" i="37"/>
  <c r="C60" i="37"/>
  <c r="C56" i="37"/>
  <c r="C54" i="37"/>
  <c r="C49" i="37"/>
  <c r="C65" i="37"/>
  <c r="C61" i="37"/>
  <c r="C59" i="37"/>
  <c r="C57" i="37"/>
  <c r="C55" i="37"/>
  <c r="C53" i="37"/>
  <c r="C52" i="37"/>
  <c r="C50" i="37"/>
  <c r="E151" i="29"/>
  <c r="C48" i="37" s="1"/>
  <c r="I196" i="29"/>
  <c r="L196" i="29" s="1"/>
  <c r="O196" i="29" s="1" a="1"/>
  <c r="O196" i="29" s="1"/>
  <c r="I343" i="29" l="1" a="1"/>
  <c r="I343" i="29" s="1"/>
  <c r="J343" i="29" s="1" a="1"/>
  <c r="J343" i="29" s="1"/>
  <c r="O193" i="29" a="1"/>
  <c r="O193" i="29" s="1"/>
  <c r="O208" i="29" a="1"/>
  <c r="O208" i="29" s="1"/>
  <c r="O203" i="29" a="1"/>
  <c r="O203" i="29" s="1"/>
  <c r="O204" i="29" a="1"/>
  <c r="O204" i="29" s="1"/>
  <c r="O214" i="29" a="1"/>
  <c r="O214" i="29" s="1"/>
  <c r="O199" i="29" a="1"/>
  <c r="O199" i="29" s="1"/>
  <c r="O200" i="29" a="1"/>
  <c r="O200" i="29" s="1"/>
  <c r="O201" i="29" a="1"/>
  <c r="O201" i="29" s="1"/>
  <c r="O202" i="29" a="1"/>
  <c r="O202" i="29" s="1"/>
  <c r="O205" i="29" a="1"/>
  <c r="O205" i="29" s="1"/>
  <c r="O197" i="29" a="1"/>
  <c r="O197" i="29" s="1"/>
  <c r="E196" i="29" s="1" a="1"/>
  <c r="O206" i="29" a="1"/>
  <c r="O206" i="29" s="1"/>
  <c r="E196" i="29" l="1"/>
  <c r="C68" i="37" s="1"/>
  <c r="C69" i="37"/>
  <c r="C72" i="37"/>
  <c r="C74" i="37"/>
  <c r="C76" i="37"/>
  <c r="C79" i="37"/>
  <c r="C83" i="37"/>
  <c r="C84" i="37"/>
  <c r="C86" i="37"/>
  <c r="C70" i="37"/>
  <c r="C73" i="37"/>
  <c r="C77" i="37"/>
  <c r="C81" i="37"/>
  <c r="C85" i="37"/>
  <c r="C71" i="37"/>
  <c r="C75" i="37"/>
  <c r="C78" i="37"/>
  <c r="C80" i="37"/>
  <c r="C82" i="37"/>
  <c r="C87" i="3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<sst xmlns="http://schemas.openxmlformats.org/spreadsheetml/2006/main" count="557" uniqueCount="420">
  <si>
    <t xml:space="preserve"> </t>
  </si>
  <si>
    <t>Microsoft Excel Collegiate Challenge 2025</t>
  </si>
  <si>
    <t>Bit of Music -  Varsity Edition</t>
  </si>
  <si>
    <t>Original Case Author</t>
  </si>
  <si>
    <t>Julien Lacaze</t>
  </si>
  <si>
    <t>Case Design Team</t>
  </si>
  <si>
    <t>David Brown</t>
  </si>
  <si>
    <t>Chris McNeil</t>
  </si>
  <si>
    <t>Gina Nicolosi</t>
  </si>
  <si>
    <t>Instructions</t>
  </si>
  <si>
    <t>You are getting your DJ setup ready for your next big gig !! In digital music, instruments communicate via the Musical Instrument Digital Interface (MIDI). Communication happens with bytes (i.e., 8 binary digits such as 10010010)</t>
  </si>
  <si>
    <t>exchanged from a controller to each instrument. The instrument has to identify if the message is addressed to it, and if so, what kind of action it should trigger.</t>
  </si>
  <si>
    <t>Keep in mind that a byte is 8 binary digits (e.g., 10010010) and a nibble is 4 binary digits (e.g., 1001). 
One of your tasks will be to convert bytes and nibbles into decimal numbers.  E.g., byte 00111101 converts to decimal number 61.</t>
  </si>
  <si>
    <t>Note that Excel has formulas to do this, so you don't need to know the underlying mathematics. A MIDI message can contain up to 4 parts, totaling 24 binary digits (i.e., 3 bytes). See the table below for details.</t>
  </si>
  <si>
    <t>Worksheet "Instruments and Notes" contains tables showing how Channel values correspond to instruments and how Key values correspond to Notes.</t>
  </si>
  <si>
    <t>Bonus Questions</t>
  </si>
  <si>
    <t>To make the game more exciting, we have created 5 bonus questions for you. The questions can all be solved independently of the Levels.</t>
  </si>
  <si>
    <t>Game #</t>
  </si>
  <si>
    <t>Relates to Level #</t>
  </si>
  <si>
    <t>Points</t>
  </si>
  <si>
    <t>Answer</t>
  </si>
  <si>
    <t>Question</t>
  </si>
  <si>
    <t>Bonus 1</t>
  </si>
  <si>
    <t>How many "1" are there in Level 1 Messages? (excluding the example)</t>
  </si>
  <si>
    <t>Bonus 2</t>
  </si>
  <si>
    <t>Which letter appears exactly 22 times in Level 3 answers? (excluding the example)</t>
  </si>
  <si>
    <t>Bonus 3</t>
  </si>
  <si>
    <t>In Level 4 Messages (excluding the example), count the number of "0". Subtract the number of "1". Divide the result by 2. Which letter appears exactly that many times in the Level 4 answers? (excluding the example)</t>
  </si>
  <si>
    <t>Bonus 4</t>
  </si>
  <si>
    <t>What is the sum of all Velocity values in Level 4? (excluding the example)</t>
  </si>
  <si>
    <t>Bonus 5</t>
  </si>
  <si>
    <r>
      <rPr>
        <sz val="12"/>
        <color rgb="FF806000"/>
        <rFont val="Roboto"/>
      </rPr>
      <t>In the Level 7 Example Message (i.e., only game Example7's sequence of 40 messages), after converting all Hexadecimal values to Binary values, treat each binary "Status Byte" as a regular number. What is the sum of all "</t>
    </r>
    <r>
      <rPr>
        <u/>
        <sz val="12"/>
        <color rgb="FF806000"/>
        <rFont val="Roboto"/>
      </rPr>
      <t>Status Byte</t>
    </r>
    <r>
      <rPr>
        <sz val="12"/>
        <color rgb="FF806000"/>
        <rFont val="Roboto"/>
      </rPr>
      <t>" values? (i.e., 10000111+10000010+10111010+…)</t>
    </r>
  </si>
  <si>
    <t>Levels</t>
  </si>
  <si>
    <t>Level 1</t>
  </si>
  <si>
    <t>Easy</t>
  </si>
  <si>
    <r>
      <rPr>
        <sz val="12"/>
        <rFont val="Roboto"/>
      </rPr>
      <t xml:space="preserve">You are given a "Status Nibble 2" Message. </t>
    </r>
    <r>
      <rPr>
        <b/>
        <sz val="12"/>
        <rFont val="Roboto"/>
      </rPr>
      <t>To which channels are the given messages addressed?</t>
    </r>
  </si>
  <si>
    <t>Hint: Excel has functions to convert Binary code to Decimal numbers.</t>
  </si>
  <si>
    <t>Note: Not all answers are listed as valid Channels in the Instruments table in the “Instruments and Notes” tab.</t>
  </si>
  <si>
    <r>
      <t>Example1: </t>
    </r>
    <r>
      <rPr>
        <sz val="12"/>
        <rFont val="Roboto"/>
      </rPr>
      <t>"Status Nibble 2" (which determines the channel) is 1110.</t>
    </r>
    <r>
      <rPr>
        <b/>
        <sz val="12"/>
        <rFont val="Roboto"/>
      </rPr>
      <t xml:space="preserve"> </t>
    </r>
    <r>
      <rPr>
        <sz val="12"/>
        <rFont val="Roboto"/>
      </rPr>
      <t>1110 converts to 14 in decimal form.</t>
    </r>
  </si>
  <si>
    <t>Answer Hints:</t>
  </si>
  <si>
    <t>Game 1's answer is between 10 and 20, inclusive.</t>
  </si>
  <si>
    <t>Game 2's answer is between 0 and 10, inclusive.</t>
  </si>
  <si>
    <t>Game 3's answer is between 0 and 10, inclusive.</t>
  </si>
  <si>
    <t>Level</t>
  </si>
  <si>
    <t>"Status Nibble 2" Message</t>
  </si>
  <si>
    <t>Example1</t>
  </si>
  <si>
    <t>1110</t>
  </si>
  <si>
    <t>1011</t>
  </si>
  <si>
    <t>0000</t>
  </si>
  <si>
    <t>0110</t>
  </si>
  <si>
    <t>1010</t>
  </si>
  <si>
    <t>1101</t>
  </si>
  <si>
    <t>0111</t>
  </si>
  <si>
    <t>0100</t>
  </si>
  <si>
    <t>1001</t>
  </si>
  <si>
    <t>0011</t>
  </si>
  <si>
    <t>1000</t>
  </si>
  <si>
    <t>1100</t>
  </si>
  <si>
    <t>0101</t>
  </si>
  <si>
    <t>Level 2</t>
  </si>
  <si>
    <t xml:space="preserve">You are now given a complete "Note On" message (i.e. all messages begin 1001). Split the 24 digits into three eight-digit bytes. </t>
  </si>
  <si>
    <t>Treating each eight-digit byte as a number (do not convert bytes to decimal numbers), what is the sum of the bytes in the given messages?</t>
  </si>
  <si>
    <t>To facilitate your work, a dash ("-") separates the bytes.</t>
  </si>
  <si>
    <r>
      <t xml:space="preserve">Example2: </t>
    </r>
    <r>
      <rPr>
        <sz val="12"/>
        <rFont val="Roboto"/>
      </rPr>
      <t>The "Status Byte" message is 10010010, "Data Byte 1" is 00111101, and "Data Byte 2" is 01110110.</t>
    </r>
  </si>
  <si>
    <t>10,010,010 + 111,101 + 1,110,110 = 11,231,221.</t>
  </si>
  <si>
    <t>Game 21's answer is between 10200000 and 10300000.</t>
  </si>
  <si>
    <t>Game 22's answer is between 11100000 and 11200000.</t>
  </si>
  <si>
    <t>Game 23's answer is between 11100000 and 11200000.</t>
  </si>
  <si>
    <t>Message</t>
  </si>
  <si>
    <t>Example2</t>
  </si>
  <si>
    <t>10010010-00111101-01110110</t>
  </si>
  <si>
    <t/>
  </si>
  <si>
    <t>10010001-00111100-00100001</t>
  </si>
  <si>
    <t>10010010-00111110-01011011</t>
  </si>
  <si>
    <t>10010001-00111101-01011110</t>
  </si>
  <si>
    <t>10010111-00111001-00011010</t>
  </si>
  <si>
    <t>10010001-00110001-01100100</t>
  </si>
  <si>
    <t>10010111-00111000-00111000</t>
  </si>
  <si>
    <t>10010010-01000101-01100110</t>
  </si>
  <si>
    <t>10010010-00110100-00011001</t>
  </si>
  <si>
    <t>10010111-00111100-01011011</t>
  </si>
  <si>
    <t>10010101-00101101-00111111</t>
  </si>
  <si>
    <t>10010010-00100101-00001111</t>
  </si>
  <si>
    <t>10010001-00111101-01001110</t>
  </si>
  <si>
    <t>10011100-01000101-00010101</t>
  </si>
  <si>
    <t>10010001-00111011-01010100</t>
  </si>
  <si>
    <t>10010111-00100111-01001100</t>
  </si>
  <si>
    <t>10011100-00110010-01101110</t>
  </si>
  <si>
    <t>10010001-00101001-01110010</t>
  </si>
  <si>
    <t>10011100-00110100-00001110</t>
  </si>
  <si>
    <t>10011100-00101100-00111100</t>
  </si>
  <si>
    <t>10010010-00110011-01011111</t>
  </si>
  <si>
    <t>Level 3</t>
  </si>
  <si>
    <t>Easy-Medium</t>
  </si>
  <si>
    <r>
      <rPr>
        <sz val="12"/>
        <rFont val="Roboto"/>
      </rPr>
      <t xml:space="preserve">You are given a complete "Note On" message. </t>
    </r>
    <r>
      <rPr>
        <b/>
        <sz val="12"/>
        <rFont val="Roboto"/>
      </rPr>
      <t>To which instruments are the given messages addressed?</t>
    </r>
  </si>
  <si>
    <t>Note: There are no percussion instruments in Level 3.</t>
  </si>
  <si>
    <t>Recall that MIDI message Part 2 (Status Nibble 2, Channel, digits 5 through 8) corresponds to an instrument or instruments. See “Instruments and Notes” tab.</t>
  </si>
  <si>
    <r>
      <t xml:space="preserve">Example3: </t>
    </r>
    <r>
      <rPr>
        <sz val="12"/>
        <rFont val="Roboto"/>
      </rPr>
      <t>The first 8 digits, i.e. the "Status Byte" message, is 10010010, and the second "nibble" is 0010, which converts to 2 in decimal form.</t>
    </r>
  </si>
  <si>
    <t>Channel 2 corresponds to Drawbar Organ based on the table provided on the "Instruments and Notes" tab.</t>
  </si>
  <si>
    <t>Game 41's answer is either Acoustic Grand Piano, Bass Electric or Piccolo.</t>
  </si>
  <si>
    <t>Game 42's answer is either Drawbar Organ, Guitar Electric or Voice Oohs.</t>
  </si>
  <si>
    <t>Game 43's answer is either Piccolo, Voice Oohs or Acoustic Grand Piano.</t>
  </si>
  <si>
    <t>Example3</t>
  </si>
  <si>
    <t>Drawbar Organ</t>
  </si>
  <si>
    <t>100100100011110101110110</t>
  </si>
  <si>
    <t>100100010011110000100001</t>
  </si>
  <si>
    <t>100100100011111001011011</t>
  </si>
  <si>
    <t>100100010011110101011110</t>
  </si>
  <si>
    <t>100101110011100100011010</t>
  </si>
  <si>
    <t>100100010011000101100100</t>
  </si>
  <si>
    <t>100101110011100000111000</t>
  </si>
  <si>
    <t>100100100100010101100110</t>
  </si>
  <si>
    <t>100100100011010000011001</t>
  </si>
  <si>
    <t>100101110011110001011011</t>
  </si>
  <si>
    <t>100101010010110100111111</t>
  </si>
  <si>
    <t>100100100010010100001111</t>
  </si>
  <si>
    <t>100100010011110101001110</t>
  </si>
  <si>
    <t>100111000100010100010101</t>
  </si>
  <si>
    <t>100100010011101101010100</t>
  </si>
  <si>
    <t>100101110010011101001100</t>
  </si>
  <si>
    <t>100111000011001001101110</t>
  </si>
  <si>
    <t>100100010010100101110010</t>
  </si>
  <si>
    <t>100111000011010000001110</t>
  </si>
  <si>
    <t>100111000010110000111100</t>
  </si>
  <si>
    <t>100100100011001101011111</t>
  </si>
  <si>
    <t>Level 4</t>
  </si>
  <si>
    <t>Medium</t>
  </si>
  <si>
    <r>
      <rPr>
        <sz val="12"/>
        <rFont val="Roboto"/>
      </rPr>
      <t>Percussion instruments are joining! You are given a complete "Note On" message.</t>
    </r>
    <r>
      <rPr>
        <b/>
        <sz val="12"/>
        <rFont val="Roboto"/>
      </rPr>
      <t xml:space="preserve"> To which instruments are the given messages addressed?</t>
    </r>
  </si>
  <si>
    <t>Remember that percussions are always on channel 10, but depending on the associated Note, you can find the instrument.</t>
  </si>
  <si>
    <t>Recall that MIDI message Part 3 (Data Byte 1, Key, digits 9 through 16) corresponds to a Note. See “Instruments and Notes” tab.</t>
  </si>
  <si>
    <r>
      <t xml:space="preserve">Example4a: </t>
    </r>
    <r>
      <rPr>
        <sz val="12"/>
        <rFont val="Roboto"/>
      </rPr>
      <t>The first 8 digits, i.e. the "Status Byte" message, is 10011010, and the second "nibble" is 1010, which converts to 10 in decimal form.</t>
    </r>
  </si>
  <si>
    <t>The second 8 digits, i.e. the "Data Byte 1" message, is 00100100, which converts to 36 in decimal form. Key 36 corresponds to C2 in the Notes table.</t>
  </si>
  <si>
    <t>Channel 10 corresponds to percussion instruments and Note C2 corresponds to Kick Drum based on the Instruments table.</t>
  </si>
  <si>
    <r>
      <t xml:space="preserve">Example4b: </t>
    </r>
    <r>
      <rPr>
        <sz val="12"/>
        <rFont val="Roboto"/>
      </rPr>
      <t>The first 8 digits, i.e. the "Status Byte" message, is 10010101, and the second "nibble" is 0101, which converts to 5 in decimal form.</t>
    </r>
  </si>
  <si>
    <t>Channel 5 corresponds to Guitar Electric based on the Instruments table.</t>
  </si>
  <si>
    <t>Game 61's answer is either Crash Cymbal, Acoustic Grand Piano or Maracas.</t>
  </si>
  <si>
    <t>Game 62's answer is either Ride Cymbal, Timbale or Voice Oohs.</t>
  </si>
  <si>
    <t>Game 63's answer is either Maracas, Snare Drum or Kick Drum.</t>
  </si>
  <si>
    <t>Example4a</t>
  </si>
  <si>
    <t>Kick Drum</t>
  </si>
  <si>
    <t>100110100010010001110001</t>
  </si>
  <si>
    <t>Example4b</t>
  </si>
  <si>
    <t>Guitar Electric</t>
  </si>
  <si>
    <t>100101010011011000011001</t>
  </si>
  <si>
    <t>100100010011110101100100</t>
  </si>
  <si>
    <t>100110100011101101001010</t>
  </si>
  <si>
    <t>100110100100011001010101</t>
  </si>
  <si>
    <t>100100010010110001001010</t>
  </si>
  <si>
    <t>100110100100000001100011</t>
  </si>
  <si>
    <t>100110100100000000110000</t>
  </si>
  <si>
    <t>100110100010010000110001</t>
  </si>
  <si>
    <t>100100110011110101101001</t>
  </si>
  <si>
    <t>100110100011101100111101</t>
  </si>
  <si>
    <t>100110100011000101110101</t>
  </si>
  <si>
    <t>100110100100000001100111</t>
  </si>
  <si>
    <t>100110100011101100100011</t>
  </si>
  <si>
    <t>100110100010011001001001</t>
  </si>
  <si>
    <t>100110100011101100100010</t>
  </si>
  <si>
    <t>100110100100000000101111</t>
  </si>
  <si>
    <t>100101110011111000010101</t>
  </si>
  <si>
    <t>100110100010010001100011</t>
  </si>
  <si>
    <t>100110100010011000111101</t>
  </si>
  <si>
    <t>100100100011101101110111</t>
  </si>
  <si>
    <t>Level 5</t>
  </si>
  <si>
    <t>You now receive a sequence of messages with multiple instruments getting triggered. Each message is separated with ";".</t>
  </si>
  <si>
    <r>
      <t xml:space="preserve">For each given sequence of 30 messages, what is the average Velocity across </t>
    </r>
    <r>
      <rPr>
        <b/>
        <i/>
        <u/>
        <sz val="12"/>
        <rFont val="Roboto"/>
      </rPr>
      <t>only "Note On"</t>
    </r>
    <r>
      <rPr>
        <b/>
        <sz val="12"/>
        <rFont val="Roboto"/>
      </rPr>
      <t xml:space="preserve"> messages? </t>
    </r>
    <r>
      <rPr>
        <b/>
        <u/>
        <sz val="12"/>
        <rFont val="Roboto"/>
      </rPr>
      <t>Round your answer to the nearest integer.</t>
    </r>
  </si>
  <si>
    <t>Recall that MIDI message Part 4 (Data Byte 2, Velocity, digits 17 through 24) corresponds to Velocity.</t>
  </si>
  <si>
    <t>Recall that “Note On” corresponds to MIDI message Part 1 (Status Nibble 1, “1001”, digits 1 through 4).</t>
  </si>
  <si>
    <r>
      <t xml:space="preserve">Example5: </t>
    </r>
    <r>
      <rPr>
        <sz val="12"/>
        <rFont val="Roboto"/>
      </rPr>
      <t>The first three messages have velocities of 0, 23, and 75. The sum of velocities for all messages is</t>
    </r>
    <r>
      <rPr>
        <b/>
        <sz val="12"/>
        <rFont val="Roboto"/>
      </rPr>
      <t xml:space="preserve"> </t>
    </r>
    <r>
      <rPr>
        <sz val="12"/>
        <rFont val="Roboto"/>
      </rPr>
      <t>1201.</t>
    </r>
  </si>
  <si>
    <t>Of the first three messages, only the second and third messages are "Note On" messages.</t>
  </si>
  <si>
    <t>The average velocity across all "Note On" messages is about 48.94, which rounds to 49.</t>
  </si>
  <si>
    <t>Game 81's answer is between 70 and 80, inclusive.</t>
  </si>
  <si>
    <t>Game 82's answer is between 70 and 80, inclusive.</t>
  </si>
  <si>
    <t>Game 83's answer is between 70 and 80, inclusive.</t>
  </si>
  <si>
    <t>Messages</t>
  </si>
  <si>
    <t>Example5</t>
  </si>
  <si>
    <t>100010100010101000000000;100100110011111000010111;100110100100011001001011;101100100011111000100000;100110100010010000001011;100000010011111000000000;100110100010011000111110;100010100011000100000000;101101110011001101101110;100110100011000100011110;101110100011000101000000;100110100011101100010111;100111000011100000011111;100000010100000000000000;100010100010011000000000;100110100010010000011110;100110100100000000010010;100110100011101100011010;100110100010010001100100;100110100011000100101111;101110100010101001011111;100010100011101100000000;100110100010010001001000;100110100100011000111000;100001010100010000000000;100100010011100101110111;100010100010010000000000;100010100011000100000000;100101110010010100111100;101110100100000001110101</t>
  </si>
  <si>
    <t>100101110100000101000110;101101110011011000111100;100010100010010000000000;100001010010111100000000;101110100011101101011110;100000010100001100000000;101110100011000100001110;101101110011111101000011;100010100010010000000000;100010100011000100000000;100101110011001000101000;101100010011000101010101;101110100010010001000101;100010100011101100000000;100100110011011001101100;100110100011101101110000;100010100010011000000000;100010100100000000000000;100110100010101001101100;101100100100010001010000;100000100100011000000000;101110100010101001011000;101110100100000000101110;101111000010100101000101;100110100100000001100101;100110100010101001010110;100010100010101000000000;101111000010100001010010;100110100010101000001100;100000010010011000000000</t>
  </si>
  <si>
    <t>101101110100000000110010;100100010011001000101000;100010100100011000000000;100000010100010100000000;100100010011110101100001;100110100100000001001001;101110100010010001100110;101110100011101101101101;100110100100011001001011;101101110011101100110010;100110100010101000100010;101110100011101101101111;101110100010011001101111;100101010010101100101101;100100110100000001110111;100110100100000001110111;101110100010011000001101;101110100010011001001100;101110100100000000110111;101110100010011001101011;100000100010100000000000;100010100011000100000000;100100010011111101101001;100010100011101100000000;101101010010100101101110;101101010100000000111000;100110100010010000011110;101110100010010000001011;100010100010011000000000;100011000010011000000000</t>
  </si>
  <si>
    <t>100000110100011000000000;101110100010010000011010;100000010100010000000000;100110100011000101011111;101110100010101000110010;100000100011101100000000;101110100010010000110111;100001110011101000000000;100010100011000100000000;101110100011000100010111;101110100010011001001000;100111000100001101110111;100100100010111101000000;101100010010111001010011;100010100100000000000000;100010100010011000000000;100000110100000000000000;100001110011011100000000;100110100100011001010011;100000100010110100000000;100110100010101001001011;100001110010111000000000;101111000010010000100110;100110100100011000011001;100010100011000100000000;100110100100011001001001;101100010100001101110101;101101110100001101110101;100110100010011001010111;100110100010010001000111</t>
  </si>
  <si>
    <t>101100010010010000001010;100101110011010001010110;100110100010101000100011;100101110010010000100100;100010100010010000000000;101110100100000001010110;101101110010010000100110;100010100100000000000000;100010100011101100000000;101101110100010000100001;100011000011000000000000;100000010011010100000000;100001110011101000000000;101110100010011001001001;100010100010011000000000;101111000011111100101110;100101110010111100001101;101110100011101100110011;100110100010011001000111;100111000100010000100101;100100010010100101101111;100010100010011000000000;101111000010100001000110;100101110100011000010100;100010100010011000000000;100000110011110000000000;101100110011010001000110;100010100100011000000000;100010100010010000000000;101110100100011000010101</t>
  </si>
  <si>
    <t>100110100010011000101001;100010100100000000000000;100110100010010000011100;100110100011101101001011;100100010010010100010110;100110100011000100110110;100000110100010100000000;100000010011111000000000;100101110010011101001111;100001010011001000000000;100110100010010000100101;100010100010011000000000;100010100011101100000000;100000100010100000000000;100110100010101001010001;101110100011000100111111;100000010100010100000000;100110100011101100101100;100010100011101100000000;100010100100000000000000;101110100100000001100100;100101110011111000001010;101110100010101001101000;100000110011000000000000;100110100100011000100001;101110100010101000010111;100110100100000001101010;101100110010100100100011;100101110100010101011010;100100010010101000101001</t>
  </si>
  <si>
    <t>100110100011000100010001;100010100100000000000000;100110100100000000011100;101110100100011001110101;100000010100000000000000;101100100011000001011110;100010100011101100000000;101110100100000001000001;100010100010010000000000;101100010100000000110110;100000100011001100000000;100111000100001001110101;101110100010101000110011;100110100010101001011010;100000010010111000000000;100010100011101100000000;100110100010011001100010;101110100010010001001111;100000100011011100000000;101110100100011000111011;101110100010101001011011;100110100010010001101011;100101110100010100001011;100110100010101000100000;100001110010100100000000;100010100010101000000000;100010100010101000000000;101111000010100101101110;100010100100011000000000;100010100010010000000000</t>
  </si>
  <si>
    <t>101110100100000001010000;101100010011110000010101;101101110010011100110100;101110100010011000100011;100100110011110101001000;100110100010011000111100;100110100010011001100101;100000110010011000000000;100010100010101000000000;101100110100000100011011;101101010010110101101011;100110100011000101100011;101110100011000101011100;100010100010101000000000;100100010011100000100100;100000010010100100000000;100100100011010000010001;101111000010110101100010;100001010010011100000000;101110100010010001000000;101110100100011000111000;101100010011010000001111;100110100010011000110001;100010100011000100000000;101100010010011000101011;100000110011101100000000;100010100010101000000000;100110100010101001000000;101110100010101000100000;100100110011010100001010</t>
  </si>
  <si>
    <t>101101010010100100100011;100100110010100000011111;101110100011000101110010;101101010010100101100111;100010100011101100000000;100001110011000100000000;100110100011000101101111;100110100010010000101100;101110100011101100100111;100100100011000100100101;101110100100011001000010;100100100011110001000000;100110100011000100101000;100000010010011100000000;100110100011101101010110;100011000010010100000000;100110100010011000010101;100100110011000101010100;100010100010011000000000;100010100010011000000000;101110100010011000010110;100110100011000100111001;100001010010010000000000;101101010011110101010010;100010100010010000000000;100100010011101001010101;100000100011101000000000;100001010011010100000000;100000010011110000000000;101110100011000101100100</t>
  </si>
  <si>
    <t>100010100100011000000000;101110100011101101010000;100010100010011000000000;100010100011101100000000;100100100010011001100100;100010100010101000000000;101100010011100000010011;100001010010011100000000;100110100010010001100111;100110100011101101011001;101101010011010000110100;101101110011010001010010;101111000011000000110110;101100110011101101101110;100010100010011000000000;100110100010011000001100;101100010100001001010001;101101110010100001011001;101110100011000101101001;100110100100011000011011;101110100011000101000110;101101010010100101000111;100000010010100100000000;100010100100000000000000;100110100010101001000010;101110100010010000010011;100101010011100001000001;100100100100000000101001;100011000011010100000000;100010100010101000000000</t>
  </si>
  <si>
    <t>101110100100011000111000;100110100010011000011010;101110100010010001011100;100110100011000101101100;100000110011111100000000;101110100011000101100110;101111000011011000010100;100110100100011001010011;100101110010011101001001;100111000011001001010010;100000010010110100000000;100110100011000101001100;101110100100000000010100;101100010010110101001001;101100110010010101101110;100010100010011000000000;101110100100000001101010;100000010100001000000000;101110100010101000011010;100010100010101000000000;100110100100011000111011;100110100100000000111011;100110100010101000110001;100110100011000101001101;100000110100001000000000;100010100010101000000000;101110100010101001110011;101101010011100101110100;101100100011010101100101;100000010011011100000000</t>
  </si>
  <si>
    <t>101110100010010000111110;100110100010101000010010;100000100011110000000000;101110100100000000010110;101101110100000101001111;100100100011001001000110;100001010100001100000000;100111000010100100011111;100010100010101000000000;101110100100011000010110;101101110010011101001110;101111000010101101000100;100100010010111000100110;100001110011010000000000;100110100100000001001101;100110100011101100010111;100110100011000100101111;101110100011000101011101;101111000011101101001001;100110100100000001011001;101100110011001000110111;100101110011110000001010;100010100010010000000000;100010100010011000000000;101101010100010000101000;100100010010100000111011;100110100100011000100110;100110100010010000101011;100010100010011000000000;100100010011000100111000</t>
  </si>
  <si>
    <t>101110100010011001011100;100110100010011000010110;100010100100011000000000;100010100100011000000000;101110100100011001000110;101101110011100000001110;100000010010100100000000;101100100011000000110011;100010100100011000000000;100001010010111000000000;100010100100000000000000;101110100010011001001001;100110100011101101000101;100110100011000101100001;101110100011000101101000;100010100011000100000000;100110100100011001001010;100100110010100001101001;101110100010101001001010;100110100100011000110010;101110100100011000010110;100100100011110100100001;100001010011011100000000;100010100011000100000000;100101110011011001000110;101110100011000101000111;101110100010101001100100;100010100010011000000000;100111000011001001011110;100010100011101100000000</t>
  </si>
  <si>
    <t>100010100011101100000000;100110100011000100010110;101110100100011001001110;101110100010011001000000;101100100011101001100011;101110100010011001110000;101110100011101101001101;101110100010101000011101;100110100010011001010000;101101110010101100001010;101100100100000101010111;100010100010010000000000;100010100100000000000000;101110100010101001001111;101110100011101101001000;101111000010100100100100;101100100010110001000001;101110100010011001000000;100000110100001100000000;101110100011101101001011;100111000011010101011101;100000010100010000000000;100110100010011000110111;101110100100011001101000;101111000011001001011111;101110100010010000011000;100000010010011000000000;100110100010010000110110;100010100010010000000000;100001010010111000000000</t>
  </si>
  <si>
    <t>100110100100000001100000;100110100010011001011111;100000100010111000000000;100110100011000101101001;100010100010011000000000;100110100011000100010111;101110100010011001011001;100010100010101000000000;100100010011100101010011;101111000011001001010000;100010100011000100000000;100010100100000000000000;100001010011111100000000;101110100100000001110110;101101010010100001110010;100001010011101000000000;100001110011011000000000;100100100100000001100000;100100100011011000011000;100110100010010000010000;101110100010011000101010;100001110011101000000000;100110100010101001011010;100110100100000000111010;100111000100010001110011;101110100010010000111110;101110100011000100001011;100100010010101001010100;100100010100010000111010;100110100100011000011110</t>
  </si>
  <si>
    <t>100110100100011001001110;101101010011001100100111;101100010011111001011100;100100100010100000010101;100110100100000000101101;100111000011100101010011;100010100100000000000000;101110100010101001010000;100000010011001000000000;101110100011101100111011;100010100010101000000000;101101010011101101001000;100010100010010000000000;101100010010110101110000;100010100010101000000000;101110100010101001000101;100100010011011000111110;100010100100000000000000;100010100100000000000000;101110100011000101011100;101110100010011001110101;101110100100000000011010;100101010100001000010001;101110100010010000100100;101100010010100101000010;100010100010010000000000;101111000011001100111100;100110100010010000111010;100010100010011000000000;100111000100000101110010</t>
  </si>
  <si>
    <t>100100010010011101011001;100101110010101100101100;101100100010010001010101;100110100010101001101011;100100110011000100111011;101110100011101101010010;100110100010011000101000;100110100010010000010000;101101110011001100101110;101111000011101101110111;100010100011101100000000;101110100010010000110000;100110100011000101010101;100110100010010001100111;100110100011101100001111;100001010010110100000000;101100100100011000111010;101100110011000001101100;100010100010101000000000;100110100011101100001101;101101010010010100010010;100000010011010000000000;100010100010010000000000;100100100010100001101100;100011000011010000000000;100101110010011001000111;100100010010111000010000;101101110010111001100010;100110100011101101100111;100100110010010001001000</t>
  </si>
  <si>
    <t>101100010011011100110101;100000100010110100000000;100010100100011000000000;101100010011011001101111;100010100100011000000000;101110100100000000100011;100001010011100000000000;100001010011111000000000;100110100100011000010110;101100100011111100110100;101101110011110100111011;101110100011000100011110;101101110010100101011000;101110100011000101100101;100110100010010001011010;100110100010010000101010;100010100100000000000000;100100010010110001001010;100100010011011101011110;100100010010101101001101;100010100010101000000000;100110100011000101001010;100110100010011000100011;100110100100000001010001;100010100010101000000000;101100100011010001110001;100010100010011000000000;101101010010100100100111;100000010011100100000000;100110100011000100100011</t>
  </si>
  <si>
    <t>100011000010100000000000;100010100011101100000000;101111000010111101001001;100110100010011000011101;100010100011101100000000;101101010011001100011111;100010100011000100000000;100001110010010000000000;101110100010011001010101;100010100010101000000000;100100100010101001101010;101100010100010000101110;101101010010010101001110;100110100010010001000101;101100110011110000110111;100000110010101100000000;100010100100000000000000;101110100010011000100111;100100100011000100010000;100110100011000100100101;101100010100010000101111;100010100100000000000000;101101110100011001000011;100110100010011000010010;100100110100011001000001;100110100100011000111000;100100100100010001110001;101100110010110101011011;100001010011100000000000;101110100010011001010001</t>
  </si>
  <si>
    <t>101110100011101101000011;101101010011011101010000;100110100010101000001010;101110100010101001110011;100110100010010001100100;101101110010010101101111;100111000100010000111011;100100010010011000111110;101110100100000001010101;100110100011101100110100;100110100100000001010110;100010100010101000000000;100010100010101000000000;100001110010101100000000;100000100010010000000000;100110100100011001001011;100010100010011000000000;100110100010101001001110;101100010011100001000111;100010100100000000000000;100110100100000000110101;101100010010011000101111;100110100011000101111000;100010100011000100000000;100110100011101100010101;100110100100000000111101;100100010100000000010010;101110100100000000111100;100100110011101100010101;101100100011101100101101</t>
  </si>
  <si>
    <t>100010100011101100000000;101100010010011000010111;100010100011101100000000;101110100010101000101101;101110100010101000101001;100010100010010000000000;100110100010011001100000;100000010011010100000000;101110100100000001010101;100010100011000100000000;100010100011000100000000;101110100010011000101110;100100100010111001010001;100100100011010100111101;100000010011101000000000;100100100011111001000111;100010100011101100000000;101101110011101101001001;101100110010110100110100;100110100010011001000111;100001110100000000000000;100010100010101000000000;101110100010010000110000;100010100010101000000000;101110100100000001001101;100111000010101101101111;101110100011000100011100;100011000010100100000000;101110100010011001011111;100100010011010000100010</t>
  </si>
  <si>
    <t>Level 6</t>
  </si>
  <si>
    <t>Medium Hard</t>
  </si>
  <si>
    <t>Binary messages can be lengthy. So now you've been given a Hexadecimal code for each message. Here every 2 characters represent 1 byte, so each message is only 6 characters long.</t>
  </si>
  <si>
    <t>Hint: Excel has functions to convert Hexadecimal code to Decimal number and/or Binary code.</t>
  </si>
  <si>
    <t>For each given sequence of 30 messages, which Note has been used in the most messages?</t>
  </si>
  <si>
    <t>Recall that for a MIDI binary message, Part 3 (Data Byte 1, binary digits 9 through 16) corresponds to a Note. See “Instruments and Notes” tab.</t>
  </si>
  <si>
    <r>
      <t xml:space="preserve">Example6: </t>
    </r>
    <r>
      <rPr>
        <sz val="12"/>
        <rFont val="Roboto"/>
      </rPr>
      <t>The first message is B33558. It contains 3 Hexadecimal values B3, 35, and 58 (one for each byte of the message).</t>
    </r>
  </si>
  <si>
    <t>Note that the first set of two characters (B3) translates to the Status Byte, the second set (35) translates to the Data Byte 1, and the last set (58) translates to the Data Byte 2.</t>
  </si>
  <si>
    <t>After converting the Hexadecimal value "35" to a decimal number, you get 53. Key 53 corresponds to note F3 in the Notes data.</t>
  </si>
  <si>
    <t>Across all messages in Example6, the note C2 appears most often (6 times).</t>
  </si>
  <si>
    <t>Game 101's answer is either C1, C#3 or G8.</t>
  </si>
  <si>
    <t>Game 102's answer is either A#1, F3 or C2.</t>
  </si>
  <si>
    <t>Game 103's answer is either A1, E1 or F#2.</t>
  </si>
  <si>
    <t>Example6</t>
  </si>
  <si>
    <t>C2</t>
  </si>
  <si>
    <t>B33558;9C3C35;9A2442;932A73;BA240B;912428;9C3E6B;8A4600;8C3D00;BA402D;B7400F;823C00;BC4153;9A404B;9A2A5E;B53A3F;BC3A6F;BA3B1B;BC2E56;BA3B0A;8A2400;BA4076;BC3C24;813800;9A245F;9A3138;9A266C;8A3100;BA244B;BA2A0F</t>
  </si>
  <si>
    <t>B33D69;823100;973155;8C2900;872E00;BA400E;914542;9A312F;8A2400;B7305A;9A2A16;9A4650;B22637;973B10;B2285D;B53468;BA2413;8A4600;B24035;9A3120;9A2434;B73264;9C3E0B;814400;BA3B72;BA2A0F;973956;8A4600;9A266F;93426F</t>
  </si>
  <si>
    <t>9A4021;9A2A22;B23C28;8A2400;BA246E;953670;BA3B1E;8C3400;95382C;BA3153;B34426;B72844;B53E0E;8A2400;923E62;9A3132;9A2A51;932F55;8C3A00;97375E;B5423F;93321A;812B00;BA4663;9C3E68;BA4018;B32E24;BA2472;8A2400;9A241D</t>
  </si>
  <si>
    <t>8A2600;812400;BA2A61;8A3B00;813200;BA2A27;833B00;BA403A;BA3B6D;853500;852D00;8A2400;9A2A19;B1252F;834500;BA2A67;8A3100;833100;8A2600;8C3D00;B32418;813800;B12E63;9A4645;853C00;BA406E;BA3127;833500;8A2600;B14069</t>
  </si>
  <si>
    <t>8A2400;874500;8A3B00;9A4063;9A4639;923A1A;BA3148;B1326F;822700;812B00;BA2A74;973C20;8A4000;8A4000;9A462B;8A4000;8A3B00;832500;B13213;9A4035;91422A;8C3C00;BA261E;913721;922558;8A3B00;8C3500;BA4048;9A244D;9A246E</t>
  </si>
  <si>
    <t>8A4600;8A2600;B2464B;BA404B;B2254C;B33532;B14630;813100;812F00;822900;973115;9A315D;9C4017;BA2A1F;8C2D00;8A2A00;924272;8A2400;BA4675;BA2653;9A3B11;9A2A0B;8A4600;92466E;BA3152;913257;8A3100;8A2400;BC3562;8A4000</t>
  </si>
  <si>
    <t>854100;9A4047;9A3161;933222;9A4632;BA3B4D;BA3B2C;B7363A;BA2444;914437;932C2D;954441;872800;BA2451;8A2600;914358;834600;8A2600;9A312C;BA3B3C;B2342F;833C00;8A4600;BA3B2D;8A3B00;9A240F;9A314F;91353D;9A2618;9A2A34</t>
  </si>
  <si>
    <t>853000;8A2A00;9A4072;914175;9A460D;8A3B00;8A4600;8A2600;833000;BA243E;9A3B78;97413F;93435A;9A3B38;872400;8A4000;813300;813700;8A4600;8A3B00;9A3135;BA262C;BA2A4B;B12928;8A2A00;9A243B;B7376E;BA3122;913B63;8A2A00</t>
  </si>
  <si>
    <t>BA2A6F;9C3333;912A2B;932F34;BA404F;BA242E;BA3B4D;973530;9A2657;BA2A3F;914553;B5373F;8C4200;8A2A00;BA3B0A;B33010;813D00;834100;922536;B3263F;834600;822700;BA2419;95253B;9A310B;B32726;BA2671;8A3100;8C3000;BC2F4C</t>
  </si>
  <si>
    <t>8A4600;873100;B2386E;93442A;BA2674;823900;823600;832700;BA3B13;8A2A00;8A4000;8A3B00;B52460;973828;912E35;9A2661;954243;BA4659;B13F4A;91242D;873C00;BA4663;B3252C;9A3B55;933917;BA3111;8A4600;B7353C;9A2A13;933845</t>
  </si>
  <si>
    <t>8A2400;8A2A00;BA2431;824600;8C3F00;953723;B53B26;9A402E;93390B;BA316E;8A3100;9C4465;8A4000;BA4659;8A2400;BA4642;952A47;9A2451;BA266C;813F00;9A403B;9A3133;923B58;B23B2A;923967;BA246F;BA460C;823700;8A2A00;8C4100</t>
  </si>
  <si>
    <t>9A313A;95321E;9A2671;9A2660;9A313A;BA2441;9C416C;BA246E;974060;BC285D;8A2600;9A311B;BA3B78;8C2E00;933E1D;8A2600;B73437;872A00;9C2C52;9A3118;BA2669;BA4015;9A3158;8A4000;8A4600;8A3100;8C2700;B74613;854400;833A00</t>
  </si>
  <si>
    <t>8A4000;8C2B00;8A4000;9A4040;B13D67;9C2831;913B5F;872500;8A2400;853D00;9A3B1C;8C3800;8A3100;874200;9A312B;92446D;9A3B6D;BA405F;852900;B32950;B14011;9A244F;9A2440;B23D48;8A2600;933635;8A4000;8A4000;832900;BA3B52</t>
  </si>
  <si>
    <t>923F22;BA4052;B33641;BA3B66;BA3B28;973224;8A2400;B22452;9A4677;873100;912763;BA264A;BA3B66;823F00;9A3B11;BC2868;9A3B61;9A2A33;9A3135;BA400B;BA2451;8A4600;BA2A4E;B53E24;BA2458;972864;8C3A00;B23D38;9A4077;872B00</t>
  </si>
  <si>
    <t>8A2A00;BA2A6A;9A246A;BA4048;8C4400;872900;9A2A0F;B3261B;9A4054;8A2600;B12D28;BA4026;8A2400;BA316C;B34216;8C2C00;8C2E00;8A3B00;8C4600;BA2A63;B74329;912448;B32B2F;9A2431;9A2476;B73250;B72745;BC2D52;BA266D;BA2656</t>
  </si>
  <si>
    <t>BA2653;B7382C;8A3100;BA400B;BA261F;BA2663;823100;B72D1E;9C3E21;9A4014;953217;852700;B2270A;8A3100;832D00;B74170;932948;B7264F;BA4628;923D13;9A3B5F;B73569;832600;9C2B5A;9A2428;9A3B57;924133;BA2A2E;BC2E68;8A4600</t>
  </si>
  <si>
    <t>B3313C;9A3B22;8A3B00;813100;9A2633;8A3100;8A2A00;812C00;8A4000;B12768;8A2A00;B1353E;9C4063;872A00;BA3117;9A4028;9A4038;BA2657;BA311A;97270C;BA2629;8C3F00;8C3000;BC385C;B73F54;8A2600;8C3D00;BA2474;9A3B0D;BA2A3B</t>
  </si>
  <si>
    <t>9A2449;BA3165;9A4070;BC4256;8A4600;BA315A;9A2617;912622;9A4067;BA264F;832500;832E00;B23E51;BA3B6B;952877;9A2A68;B7380C;BA3B1F;8A4600;833A00;8A4600;B3434B;BA3B47;9A4623;974265;823100;BA2449;8A4000;822B00;8A4600</t>
  </si>
  <si>
    <t>813000;BA3176;8A4600;9A2469;9A4633;8C2C00;812E00;97261A;B13853;B73316;8A2600;853400;BC4553;93423A;8A3100;8A4600;9A405D;973D4A;953946;BA4664;8A2400;8C3300;873800;9A2A19;BA2A13;BA4019;932A66;BA314A;872500;BA241F</t>
  </si>
  <si>
    <t>8A2600;B53A56;B52E0C;853A00;8A3B00;9A3163;8A3100;9A2A0C;9A3B63;8A2600;932449;9A3B1B;BA462E;9A2624;BA260C;BC3F6B;922C66;BA4644;9C2871;953766;BA3B49;8A2600;BA245F;BA4029;834300;B1452F;BA4045;BA2A14;9A3120;8A4000</t>
  </si>
  <si>
    <t>8A2A00;9A3B32;9A3133;832900;9A2443;823700;9A260E;813E00;B53653;8A2600;B32E6D;BC2971;9A400F;8A3100;9A314A;BA3160;9A4672;9A2647;B23270;813300;9C4314;912F77;9A3168;97284A;9A2652;BA460B;8A4600;BC2456;B2461B;833300</t>
  </si>
  <si>
    <t>Level 7</t>
  </si>
  <si>
    <t>Hard</t>
  </si>
  <si>
    <t>Oh, no! One of your cables seems to have issues.</t>
  </si>
  <si>
    <t>The messages are no longer separated by ";" but you know that each Hexadecimal message consists of 6 characters.</t>
  </si>
  <si>
    <t>For each given sequence of 40 messages, which instrument is never addressed?</t>
  </si>
  <si>
    <t>Recall that for a MIDI binary message Part 2 (Status Nibble 2, Channel, digits 5 through 8) corresponds to an instrument or instruments. See “Instruments and Notes” tab.</t>
  </si>
  <si>
    <r>
      <t xml:space="preserve">Example7: </t>
    </r>
    <r>
      <rPr>
        <sz val="12"/>
        <rFont val="Roboto"/>
      </rPr>
      <t>The first message is represented by the first 6 characters of the given text, which are 873900.</t>
    </r>
  </si>
  <si>
    <t>The 3 Hexadecimal values (87, 39 and 00) can be turned into bytes, and the first two bytes can be used to determine the instrument.</t>
  </si>
  <si>
    <t>The first three messages go to the instruments: Piccolo, Bass Electric, and Timbale.</t>
  </si>
  <si>
    <t>Across all messages in Example7, only Acoustic Grade Piano does not receive any messages.</t>
  </si>
  <si>
    <t>Game 121's answer is either Timbale, Hi-Hats or Maracas.</t>
  </si>
  <si>
    <t>Game 122's answer is either Ride Cymbal, Hi-Hats or Bass Electric.</t>
  </si>
  <si>
    <t>Game 123's answer is either Crash Cymbal, Hi-Hats or Snare Drum.</t>
  </si>
  <si>
    <t>Example7</t>
  </si>
  <si>
    <t>Acoustic Grand Piano</t>
  </si>
  <si>
    <t>873900834000BA40569A2A5F922D658A24008C2400823D00B2360D8A3B00B3303C853000BA2A509A400E8A46009A2647B73A71824100BC3D10832500833C008A24009A2436823F009A2A41BA3B778327008A40008A31009A2468BA406CBA4649933B638C4200B3406D8A31009A24618A3B00BA406B97273F</t>
  </si>
  <si>
    <t>952B6C853F00833B008A3100BA4650BA31618A2400B34124B1420D9A3B78B53C60BC3621B12C31814000BC291F9C3F4F8A2600834200973A52814600B12526B23D159740649A261C9A2A5EB22C308C2C009A24188A3B00823E009A2A28BA241F9A3B5D9A2A5A8227008A2A00B7373BBA2A3EB73F6A9A2A6D</t>
  </si>
  <si>
    <t>9C2D13933E6D853D00B73336BC3B29B34478973317BA46528A24009224788A4600BC3224832B00923C21872E008A4000BA313B8A2A008A24009A31159A2432B7433C8A2A009A263E913A44BA2652933F50BA311A9A3157923E4F8244008525009A315BBA2443BC3A76B33327BA2640BA26418A40009A2642</t>
  </si>
  <si>
    <t>9A260C832A00B53F659A400D9A3B1F9C286F9A2A59952423B52B17BA24258A2A00B1365F8A26008A2A009A2A59812E008C40008A2400B133208C2F009A4643BA40768A2600BA4057B13651BA266B9A245E9A3B768A4000B743678A4000B73B748225008A460097432E9C2876BA405EBA2667BA406DB12A5E</t>
  </si>
  <si>
    <t>B52E36BA2A339A4037BA3B4C9A244EBA2A5E8146008A31009A466C923746B33814833C008326009A316D9A405CBA3B31BA24749A2A2A8A4600BA311E953120914637BA4670B13921B545789A24369A3B1ABA26268C2500B5373F95451393243EBC2752BA2A5F9A406EBA313A923D45BC3F2CB53170813A00</t>
  </si>
  <si>
    <t>8A3100BA40718538008A2A009A24619A31119A3136913725BA4062B3371F9A3B709A2A6E9739769C286E9C2D3FB33D0FB341419A2478B34326BA261BBA2A3A8A3B009A263F972931BC3517813800B335508A26009A264ABA3149B746558239009C45299A40589A2A1FBA40328727009A31368A4000822D00</t>
  </si>
  <si>
    <t>BA40188A2A00BA311CB2330ABA31548A31008A26008A260095255D913529B52F6391393F912A66B13764823F008A3B00933A209A245E9C3A398A40008134008C4100BA260AB12C1E913C599A241DBA3B58BA2451934371BA312C9A26538A3B009A2A71BA3B718A26008A46008A2400BA465F9C246C8A4000</t>
  </si>
  <si>
    <t>9A2A61B33675BA2620B73D4CBA240CBA4631BA2A179A2A4D923E14872D008A2600B7336CBA2A629A2467B34442823200972A209A2A4DB231599A4634BA24459129278A46009A4650BA464D8325008A3B009A406D914340B132449A401EBA243EBA4037BA3B30B52B308A24009C356B913D49B73A72BA2A0C</t>
  </si>
  <si>
    <t>BC393EBC31398A2A00BA2A4F8A26009A46439A2A63B1245297246EB234459134409A2440923E159A241A9C4664B3270FBA242EBA316E9A24698A24008A2A00822C008A2400B13B0A9A401F8A24009241398A26009743519C325FBA2417BA31718A40009A3B299A404C8A46009A2425BA402C9A3B1BBA4024</t>
  </si>
  <si>
    <t>812900B233558A40008A4000853300B22F0F9C3B138A40009727179232339A2A20B225119A2A139A265FBC460F8A3B00B72625B224448C2E008A2A008A3100BA3B389A464EB23A1A8A26009A24239A4649B73D3ABA31219A460A8A2A00B227639125218A2400BA405CBA3B44BA245E9A463B9A4618854600</t>
  </si>
  <si>
    <t>9A31669A4617BC35689A24139A2A0E9A463CB22D188A3100BA40428132008A3B008A2A009A3130BA3B0B9A2443B13E6A8A4000B72773BA31149127379A3B36B24355B724578A310091306C852A00B2344893332EBA461A953C52B23A2D9A2A3BB22A5D9A2A3A912639952834B32F1FB5313CB52530922B54</t>
  </si>
  <si>
    <t>853100BA2A539235568C3F008A2600B5316C8A3B009A46339A3B4C9545769A46678236008A26008A2A0091282E933B738A2600BA3B159324539A24309227688C32008A3100912B549A2465BC355F8A3B00832A00813600872E009A462BBA4638B24122832F009A3B3EBA241B973F0CBA3B60833700B24231</t>
  </si>
  <si>
    <t>B52528833900BA2471BA26439C3E73B54274B52C308A4000BA2A5F9A262EBA2A1A8A31009A2633974525BA3B6D9A4023932963BC2C41823900BA24598A46009A40578A3B00BA462CBA400FBA3B10B73334B24533BC371C8C2700852500BA40218C3400B2420DB33C518A4600974120BA314A923C438A4000</t>
  </si>
  <si>
    <t>B13675812E00BA242F813600BA2A2EBA2A54BA46538A3B009A3B33873400BA2675912D379A2A50BA24308A3100933E41BC4412BA3117BC315ABA3B37B7386C8A31008A3100B337759A242A9A40689A2413BA3B5B8245009A311A813500B331508A2600BA2636BA4021823C00BA2473BA24479C3C48BA3B52</t>
  </si>
  <si>
    <t>972948953535BC2B3A9A3B498A3B00832700BA2A468A26008343008A46008A26008A26008A3B0087420093362B9A46529A242C8A46009A2470B3324F874200833600BA2654BC2969B337558A3B00B740128A3B00852A00952E458C3600853B00BA405DBA315F9A465A922F5E8A3B00B53A15923F0D834300</t>
  </si>
  <si>
    <t>BA2A20B13C5A8A2A008A2400B32741852C008A3B00BA24759A2431B12440BA244EBA2637BA310EB73D12BA314ABA4655BA3B2E8A40009A265E832C00912F3B834600873100974461BA31778A2A00B12A51833E008C26008A3B008328008A2A00B12914814200932D598328008A3B00852800BA2626932C75</t>
  </si>
  <si>
    <t>9A2A588A3100BA2445BC3020B238579A402C9A2A2ABA3B148A26008A3B008A2600BA462E912610BC255D954446B53F689A310D9A26548A3B00B22A6291246897255E9A24308A3B00823800BA261F8A2400B53329B23968824500B126369A26588A3B00973D15BA310ABA2A69B13C66853D00BA402E8A3B00</t>
  </si>
  <si>
    <t>BC2E228A4000BA262F9A2443923228BA46549A266C8A46008A4600813800B533448A31008C3800BA4614933677BA4643BA46148A2400BC2717B33A6BBA3B3A92405D9A2A209139279A2A778A26009A463FB52771932428923C389A260DB52434833500B53142814600B2312CBA2664B240478C3400BA2620</t>
  </si>
  <si>
    <t>B13C1E95432ABA31359A314B8A26009136398A4600BA31519A2639BA261D9732718134008C2D009A3B6A8A3B00874200BA400A9A24248A2600BA2A408A2400B2385BBC2D21973F59B1255F9A26149143499A242C9C2B539A2A1A8A2400BA31689C405E813E00953945BC371B8C4400BA313E8A2600823400</t>
  </si>
  <si>
    <t>8A24008233009C294C9541189A4668B1320E9733758A3B009A40289A4644B12F168A26008A3100B242769C2864813C00BA3B6DB32A38BA2423872B009A2626B12D14BA40358A3B00B22A6E8A3100B7416DB131158344008A3B008A3B00BA3B259A24699A313E8C30009A2674B52775972622B331689A466B</t>
  </si>
  <si>
    <t>B24470823A00B343689A31578539008A3B00972C35BA31649A46419A4032813E009A3130B5455E9A2A569A24509A3B3A974622BC29708524009A24338A4600BA2A5C8C3000973E549A311FB53677BA46619C26408A4600BA2A3AB533499A24538A4600B23121932D569A2A45822900B24462BA3B45932E45</t>
  </si>
  <si>
    <t>Instruments</t>
  </si>
  <si>
    <t>Notes</t>
  </si>
  <si>
    <t>MIDI Binary Message Table (repeated from Instructions)</t>
  </si>
  <si>
    <t>Instrument</t>
  </si>
  <si>
    <t>Channel</t>
  </si>
  <si>
    <t>Note</t>
  </si>
  <si>
    <t>Key</t>
  </si>
  <si>
    <t>MIDI Binary Message</t>
  </si>
  <si>
    <t>Digits</t>
  </si>
  <si>
    <t>Name</t>
  </si>
  <si>
    <t>Description</t>
  </si>
  <si>
    <t>Any</t>
  </si>
  <si>
    <t>A0</t>
  </si>
  <si>
    <t>Part 1</t>
  </si>
  <si>
    <t>Digits 1-4</t>
  </si>
  <si>
    <t>Status Nibble 1</t>
  </si>
  <si>
    <t>Indicates "On" (1001), "Off" (1000), or "Control Change" (1011)</t>
  </si>
  <si>
    <t>A#0</t>
  </si>
  <si>
    <t>Bass Electric</t>
  </si>
  <si>
    <t>B0</t>
  </si>
  <si>
    <t>Part 2</t>
  </si>
  <si>
    <t>Digits 5-8</t>
  </si>
  <si>
    <t>Status Nibble 2</t>
  </si>
  <si>
    <r>
      <t>Indicates "</t>
    </r>
    <r>
      <rPr>
        <i/>
        <u/>
        <sz val="11"/>
        <color theme="1"/>
        <rFont val="Calibri"/>
        <family val="2"/>
        <scheme val="minor"/>
      </rPr>
      <t>Channel</t>
    </r>
    <r>
      <rPr>
        <sz val="11"/>
        <color theme="1"/>
        <rFont val="Calibri"/>
        <family val="2"/>
        <scheme val="minor"/>
      </rPr>
      <t xml:space="preserve">".  See "Instruments" table in worksheet "Instruments and Notes".  </t>
    </r>
  </si>
  <si>
    <t>C1</t>
  </si>
  <si>
    <t>Each Channel connects to an instrument or set of instruments.</t>
  </si>
  <si>
    <t>Piccolo</t>
  </si>
  <si>
    <t>C#1</t>
  </si>
  <si>
    <t>Converted decimal values are limited to 1, 2, 3, 5, 7, 10, and 12 for the case.</t>
  </si>
  <si>
    <t>Voice Oohs</t>
  </si>
  <si>
    <t>D1</t>
  </si>
  <si>
    <t>E.g., Channel 2 is for Drawbar (an instrument).</t>
  </si>
  <si>
    <t>Snare Drum</t>
  </si>
  <si>
    <t>D2</t>
  </si>
  <si>
    <t>D#1</t>
  </si>
  <si>
    <t>E1</t>
  </si>
  <si>
    <t>Status Byte</t>
  </si>
  <si>
    <t>Status Nibble 1 &amp; Status Nibble 2 joined together to form a byte.</t>
  </si>
  <si>
    <t>Hi-Hats</t>
  </si>
  <si>
    <t>F#2</t>
  </si>
  <si>
    <t>F1</t>
  </si>
  <si>
    <t>Crash Cymbal</t>
  </si>
  <si>
    <t>C#3</t>
  </si>
  <si>
    <t>F#1</t>
  </si>
  <si>
    <t>Part 3</t>
  </si>
  <si>
    <t>Digits 9-16</t>
  </si>
  <si>
    <t>Data Byte 1</t>
  </si>
  <si>
    <r>
      <t>Indicates "</t>
    </r>
    <r>
      <rPr>
        <i/>
        <u/>
        <sz val="11"/>
        <color theme="1"/>
        <rFont val="Calibri"/>
        <family val="2"/>
        <scheme val="minor"/>
      </rPr>
      <t>Key</t>
    </r>
    <r>
      <rPr>
        <sz val="11"/>
        <color theme="1"/>
        <rFont val="Calibri"/>
        <family val="2"/>
        <scheme val="minor"/>
      </rPr>
      <t>". See "Notes" table in worksheet "Instruments and Notes"</t>
    </r>
  </si>
  <si>
    <t>Ride Cymbal</t>
  </si>
  <si>
    <t>B3</t>
  </si>
  <si>
    <t>G1</t>
  </si>
  <si>
    <t>Converted decimal values range from 21 through 119.</t>
  </si>
  <si>
    <t>Timbale</t>
  </si>
  <si>
    <t>E4</t>
  </si>
  <si>
    <t>G#1</t>
  </si>
  <si>
    <t>E.g., Key 21 denotes Note "AO".</t>
  </si>
  <si>
    <t>Maracas</t>
  </si>
  <si>
    <t>A#4</t>
  </si>
  <si>
    <t>A1</t>
  </si>
  <si>
    <t>A#1</t>
  </si>
  <si>
    <t>Part 4</t>
  </si>
  <si>
    <t>Digits 17-24</t>
  </si>
  <si>
    <t>Data Byte 2</t>
  </si>
  <si>
    <r>
      <t>Indicates "</t>
    </r>
    <r>
      <rPr>
        <i/>
        <u/>
        <sz val="11"/>
        <color theme="1"/>
        <rFont val="Calibri"/>
        <family val="2"/>
        <scheme val="minor"/>
      </rPr>
      <t>Velocity</t>
    </r>
    <r>
      <rPr>
        <sz val="11"/>
        <color theme="1"/>
        <rFont val="Calibri"/>
        <family val="2"/>
        <scheme val="minor"/>
      </rPr>
      <t>".</t>
    </r>
  </si>
  <si>
    <t>B1</t>
  </si>
  <si>
    <t>Converted decimial values range from 0 through 127.</t>
  </si>
  <si>
    <t>E.g., 01111111 received after a "Note On" means the key should be triggered at velocity 127.</t>
  </si>
  <si>
    <t>C#2</t>
  </si>
  <si>
    <t>D#2</t>
  </si>
  <si>
    <t>E2</t>
  </si>
  <si>
    <t>F2</t>
  </si>
  <si>
    <t>G2</t>
  </si>
  <si>
    <t>G#2</t>
  </si>
  <si>
    <t>A2</t>
  </si>
  <si>
    <t>A#2</t>
  </si>
  <si>
    <t>B2</t>
  </si>
  <si>
    <t>C3</t>
  </si>
  <si>
    <t>D3</t>
  </si>
  <si>
    <t>D#3</t>
  </si>
  <si>
    <t>E3</t>
  </si>
  <si>
    <t>F3</t>
  </si>
  <si>
    <t>F#3</t>
  </si>
  <si>
    <t>G3</t>
  </si>
  <si>
    <t>G#3</t>
  </si>
  <si>
    <t>A3</t>
  </si>
  <si>
    <t>A#3</t>
  </si>
  <si>
    <t>C4</t>
  </si>
  <si>
    <t>C#4</t>
  </si>
  <si>
    <t>D4</t>
  </si>
  <si>
    <t>D#4</t>
  </si>
  <si>
    <t>F4</t>
  </si>
  <si>
    <t>F#4</t>
  </si>
  <si>
    <t>G4</t>
  </si>
  <si>
    <t>G#4</t>
  </si>
  <si>
    <t>A4</t>
  </si>
  <si>
    <t>B4</t>
  </si>
  <si>
    <t>C5</t>
  </si>
  <si>
    <t>C#5</t>
  </si>
  <si>
    <t>D5</t>
  </si>
  <si>
    <t>D#5</t>
  </si>
  <si>
    <t>E5</t>
  </si>
  <si>
    <t>F5</t>
  </si>
  <si>
    <t>F#5</t>
  </si>
  <si>
    <t>G5</t>
  </si>
  <si>
    <t>G#5</t>
  </si>
  <si>
    <t>A5</t>
  </si>
  <si>
    <t>A#5</t>
  </si>
  <si>
    <t>B5</t>
  </si>
  <si>
    <t>C6</t>
  </si>
  <si>
    <t>C#6</t>
  </si>
  <si>
    <t>D6</t>
  </si>
  <si>
    <t>D#6</t>
  </si>
  <si>
    <t>E6</t>
  </si>
  <si>
    <t>F6</t>
  </si>
  <si>
    <t>F#6</t>
  </si>
  <si>
    <t>G6</t>
  </si>
  <si>
    <t>G#6</t>
  </si>
  <si>
    <t>A6</t>
  </si>
  <si>
    <t>A#6</t>
  </si>
  <si>
    <t>B6</t>
  </si>
  <si>
    <t>C7</t>
  </si>
  <si>
    <t>C#7</t>
  </si>
  <si>
    <t>D7</t>
  </si>
  <si>
    <t>D#7</t>
  </si>
  <si>
    <t>E7</t>
  </si>
  <si>
    <t>F7</t>
  </si>
  <si>
    <t>F#7</t>
  </si>
  <si>
    <t>G7</t>
  </si>
  <si>
    <t>G#7</t>
  </si>
  <si>
    <t>A7</t>
  </si>
  <si>
    <t>A#7</t>
  </si>
  <si>
    <t>B7</t>
  </si>
  <si>
    <t>C8</t>
  </si>
  <si>
    <t>C#8</t>
  </si>
  <si>
    <t>D8</t>
  </si>
  <si>
    <t>D#8</t>
  </si>
  <si>
    <t>E8</t>
  </si>
  <si>
    <t>F8</t>
  </si>
  <si>
    <t>F#8</t>
  </si>
  <si>
    <t>G8</t>
  </si>
  <si>
    <t>G#8</t>
  </si>
  <si>
    <t>A8</t>
  </si>
  <si>
    <t>A#8</t>
  </si>
  <si>
    <t>B8</t>
  </si>
  <si>
    <t>Your Answers</t>
  </si>
  <si>
    <t>.</t>
  </si>
  <si>
    <t>i</t>
  </si>
  <si>
    <t>r</t>
  </si>
  <si>
    <t>100010100010101000000000</t>
  </si>
  <si>
    <t>100100110011111000010111</t>
  </si>
  <si>
    <t>100110100100011001001011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</si>
</sst>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_(* #,##0.00_);_(* \(#,##0.00\);_(* &quot;-&quot;??_);_(@_)"/>
    <numFmt numFmtId="165" formatCode="#,##0;\(#,##0\);\-"/>
    <numFmt numFmtId="166" formatCode="h:mm:ss;@"/>
    <numFmt numFmtId="167" formatCode="&quot;$&quot;#,##0.00"/>
  </numFmts>
  <fonts count="41">
    <font>
      <sz val="11"/>
      <color theme="1"/>
      <name val="Calibri"/>
      <family val="2"/>
      <scheme val="minor"/>
    </font>
    <font>
      <sz val="11"/>
      <color theme="1"/>
      <name val="Roboto"/>
    </font>
    <font>
      <sz val="11"/>
      <name val="Roboto"/>
    </font>
    <font>
      <u/>
      <sz val="11"/>
      <color theme="10"/>
      <name val="Calibri"/>
      <family val="2"/>
      <scheme val="minor"/>
    </font>
    <font>
      <sz val="11"/>
      <color theme="7" tint="-0.499984740745262"/>
      <name val="Roboto"/>
    </font>
    <font>
      <sz val="12"/>
      <color theme="7" tint="-0.499984740745262"/>
      <name val="Roboto"/>
    </font>
    <font>
      <b/>
      <sz val="12"/>
      <color theme="7" tint="-0.499984740745262"/>
      <name val="Roboto"/>
    </font>
    <font>
      <b/>
      <sz val="18"/>
      <color theme="0"/>
      <name val="Roboto"/>
    </font>
    <font>
      <sz val="11"/>
      <color theme="1"/>
      <name val="Calibri"/>
      <family val="2"/>
      <scheme val="minor"/>
    </font>
    <font>
      <sz val="12"/>
      <color rgb="FF806000"/>
      <name val="Roboto"/>
    </font>
    <font>
      <b/>
      <sz val="26"/>
      <color theme="0"/>
      <name val="Futura"/>
    </font>
    <font>
      <sz val="12"/>
      <color theme="1"/>
      <name val="Roboto"/>
    </font>
    <font>
      <b/>
      <sz val="18"/>
      <color theme="0"/>
      <name val="Futura"/>
    </font>
    <font>
      <sz val="18"/>
      <color theme="1"/>
      <name val="Roboto"/>
    </font>
    <font>
      <u/>
      <sz val="20"/>
      <color theme="10"/>
      <name val="Aptos"/>
      <family val="2"/>
    </font>
    <font>
      <b/>
      <sz val="12"/>
      <color theme="0"/>
      <name val="Roboto"/>
    </font>
    <font>
      <i/>
      <sz val="14"/>
      <color theme="1"/>
      <name val="Roboto"/>
    </font>
    <font>
      <sz val="20"/>
      <color theme="1"/>
      <name val="Aptos"/>
      <family val="2"/>
    </font>
    <font>
      <sz val="12"/>
      <name val="Roboto"/>
    </font>
    <font>
      <b/>
      <sz val="12"/>
      <name val="Roboto"/>
    </font>
    <font>
      <i/>
      <sz val="12"/>
      <color theme="1"/>
      <name val="Roboto"/>
    </font>
    <font>
      <b/>
      <sz val="14"/>
      <color theme="0"/>
      <name val="Roboto"/>
    </font>
    <font>
      <b/>
      <sz val="12"/>
      <color theme="1"/>
      <name val="Roboto"/>
    </font>
    <font>
      <b/>
      <sz val="11"/>
      <color theme="0"/>
      <name val="Roboto"/>
    </font>
    <font>
      <sz val="8"/>
      <name val="Calibri"/>
      <family val="2"/>
      <scheme val="minor"/>
    </font>
    <font>
      <i/>
      <sz val="11"/>
      <color theme="1"/>
      <name val="Roboto"/>
    </font>
    <font>
      <b/>
      <sz val="26"/>
      <color theme="0"/>
      <name val="Roboto"/>
    </font>
    <font>
      <i/>
      <sz val="11"/>
      <name val="Roboto"/>
    </font>
    <font>
      <b/>
      <sz val="20"/>
      <color theme="0"/>
      <name val="Futura"/>
    </font>
    <font>
      <i/>
      <sz val="10"/>
      <color theme="1"/>
      <name val="Roboto"/>
    </font>
    <font>
      <sz val="11"/>
      <color theme="1"/>
      <name val="Aptos"/>
      <family val="2"/>
    </font>
    <font>
      <i/>
      <sz val="12"/>
      <name val="Roboto"/>
    </font>
    <font>
      <b/>
      <sz val="11"/>
      <color theme="1"/>
      <name val="Calibri"/>
      <family val="2"/>
      <scheme val="minor"/>
    </font>
    <font>
      <i/>
      <u/>
      <sz val="11"/>
      <color theme="1"/>
      <name val="Calibri"/>
      <family val="2"/>
      <scheme val="minor"/>
    </font>
    <font>
      <b/>
      <u/>
      <sz val="12"/>
      <name val="Roboto"/>
    </font>
    <font>
      <b/>
      <i/>
      <u/>
      <sz val="12"/>
      <name val="Roboto"/>
    </font>
    <font>
      <b/>
      <sz val="24"/>
      <color theme="0"/>
      <name val="Futura"/>
    </font>
    <font>
      <b/>
      <sz val="16"/>
      <color theme="1"/>
      <name val="Roboto"/>
    </font>
    <font>
      <u/>
      <sz val="12"/>
      <color rgb="FF806000"/>
      <name val="Roboto"/>
    </font>
    <font>
      <sz val="12"/>
      <color rgb="FF000000"/>
      <name val="Roboto"/>
    </font>
    <font>
      <sz val="12"/>
      <color rgb="FFFFFFFF"/>
      <name val="Arial"/>
      <family val="2"/>
      <charset val="238"/>
    </font>
  </fonts>
  <fills count="13">
    <fill>
      <patternFill patternType="none"/>
    </fill>
    <fill>
      <patternFill patternType="gray125"/>
    </fill>
    <fill>
      <patternFill patternType="solid">
        <fgColor rgb="FF006837"/>
        <bgColor indexed="64"/>
      </patternFill>
    </fill>
    <fill>
      <patternFill patternType="solid">
        <fgColor rgb="FF001838"/>
        <bgColor indexed="64"/>
      </patternFill>
    </fill>
    <fill>
      <patternFill patternType="solid">
        <fgColor rgb="FFED203F"/>
        <bgColor indexed="64"/>
      </patternFill>
    </fill>
    <fill>
      <patternFill patternType="solid">
        <fgColor rgb="FFBC1F36"/>
        <bgColor indexed="64"/>
      </patternFill>
    </fill>
    <fill>
      <patternFill patternType="solid">
        <fgColor theme="9" tint="0.59996337778862885"/>
        <bgColor indexed="64"/>
      </patternFill>
    </fill>
    <fill>
      <patternFill patternType="solid">
        <fgColor theme="5" tint="0.59999389629810485"/>
        <bgColor indexed="64"/>
      </patternFill>
    </fill>
    <fill>
      <patternFill patternType="solid">
        <fgColor rgb="FFF6C6CD"/>
        <bgColor indexed="64"/>
      </patternFill>
    </fill>
    <fill>
      <patternFill patternType="solid">
        <fgColor theme="0"/>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rgb="FF9E1B32"/>
        <bgColor indexed="64"/>
      </patternFill>
    </fill>
  </fills>
  <borders count="3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style="thin">
        <color theme="0"/>
      </top>
      <bottom style="thin">
        <color theme="0"/>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499984740745262"/>
      </left>
      <right/>
      <top style="thin">
        <color theme="0" tint="-0.499984740745262"/>
      </top>
      <bottom style="thin">
        <color theme="0" tint="-0.499984740745262"/>
      </bottom>
      <diagonal/>
    </border>
    <border>
      <left style="medium">
        <color indexed="64"/>
      </left>
      <right style="medium">
        <color indexed="64"/>
      </right>
      <top style="medium">
        <color indexed="64"/>
      </top>
      <bottom style="medium">
        <color indexed="64"/>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theme="0" tint="-0.499984740745262"/>
      </left>
      <right/>
      <top style="medium">
        <color indexed="64"/>
      </top>
      <bottom style="thin">
        <color theme="0" tint="-0.499984740745262"/>
      </bottom>
      <diagonal/>
    </border>
    <border>
      <left/>
      <right/>
      <top style="medium">
        <color indexed="64"/>
      </top>
      <bottom style="thin">
        <color theme="0" tint="-0.499984740745262"/>
      </bottom>
      <diagonal/>
    </border>
    <border>
      <left/>
      <right style="thin">
        <color theme="0" tint="-0.499984740745262"/>
      </right>
      <top style="medium">
        <color indexed="64"/>
      </top>
      <bottom style="thin">
        <color theme="0" tint="-0.499984740745262"/>
      </bottom>
      <diagonal/>
    </border>
    <border>
      <left style="thin">
        <color indexed="64"/>
      </left>
      <right style="thin">
        <color indexed="64"/>
      </right>
      <top style="thin">
        <color indexed="64"/>
      </top>
      <bottom/>
      <diagonal/>
    </border>
    <border>
      <left style="thin">
        <color theme="0" tint="-0.499984740745262"/>
      </left>
      <right style="thin">
        <color theme="0" tint="-0.499984740745262"/>
      </right>
      <top/>
      <bottom style="thin">
        <color theme="0" tint="-0.499984740745262"/>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auto="1"/>
      </left>
      <right/>
      <top style="thin">
        <color auto="1"/>
      </top>
      <bottom/>
      <diagonal/>
    </border>
    <border>
      <left/>
      <right/>
      <top style="thin">
        <color auto="1"/>
      </top>
      <bottom/>
      <diagonal/>
    </border>
    <border>
      <left style="thin">
        <color theme="0"/>
      </left>
      <right style="thin">
        <color theme="0"/>
      </right>
      <top/>
      <bottom style="thin">
        <color theme="0"/>
      </bottom>
      <diagonal/>
    </border>
    <border>
      <left style="thick">
        <color rgb="FFC00000"/>
      </left>
      <right/>
      <top style="thick">
        <color rgb="FFC00000"/>
      </top>
      <bottom/>
      <diagonal/>
    </border>
    <border>
      <left/>
      <right/>
      <top style="thick">
        <color rgb="FFC00000"/>
      </top>
      <bottom/>
      <diagonal/>
    </border>
    <border>
      <left/>
      <right style="thick">
        <color rgb="FFC00000"/>
      </right>
      <top style="thick">
        <color rgb="FFC00000"/>
      </top>
      <bottom/>
      <diagonal/>
    </border>
    <border>
      <left style="thick">
        <color rgb="FFC00000"/>
      </left>
      <right/>
      <top/>
      <bottom/>
      <diagonal/>
    </border>
    <border>
      <left/>
      <right style="thick">
        <color rgb="FFC00000"/>
      </right>
      <top/>
      <bottom/>
      <diagonal/>
    </border>
    <border>
      <left style="thick">
        <color rgb="FFC00000"/>
      </left>
      <right/>
      <top/>
      <bottom style="thick">
        <color rgb="FFC00000"/>
      </bottom>
      <diagonal/>
    </border>
    <border>
      <left/>
      <right/>
      <top/>
      <bottom style="thick">
        <color rgb="FFC00000"/>
      </bottom>
      <diagonal/>
    </border>
    <border>
      <left/>
      <right style="thick">
        <color rgb="FFC00000"/>
      </right>
      <top/>
      <bottom style="thick">
        <color rgb="FFC00000"/>
      </bottom>
      <diagonal/>
    </border>
    <border>
      <left/>
      <right style="thin">
        <color indexed="64"/>
      </right>
      <top style="thin">
        <color indexed="64"/>
      </top>
      <bottom/>
      <diagonal/>
    </border>
  </borders>
  <cellStyleXfs count="9">
    <xf numFmtId="0" fontId="0" fillId="0" borderId="0"/>
    <xf numFmtId="0" fontId="3" fillId="0" borderId="0" applyNumberForma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0" fontId="14" fillId="0" borderId="0" applyNumberFormat="0" applyFill="0" applyBorder="0" applyAlignment="0" applyProtection="0"/>
    <xf numFmtId="0" fontId="17" fillId="0" borderId="0"/>
    <xf numFmtId="0" fontId="8" fillId="0" borderId="0"/>
    <xf numFmtId="0" fontId="30" fillId="0" borderId="0"/>
    <xf numFmtId="0" fontId="8" fillId="0" borderId="0"/>
  </cellStyleXfs>
  <cellXfs count="135">
    <xf numFmtId="0" fontId="0" fillId="0" borderId="0" xfId="0"/>
    <xf numFmtId="0" fontId="7" fillId="2" borderId="5" xfId="0" applyFont="1" applyFill="1" applyBorder="1" applyAlignment="1">
      <alignment horizontal="center" vertical="center"/>
    </xf>
    <xf numFmtId="0" fontId="5" fillId="0" borderId="4" xfId="0" applyFont="1" applyBorder="1" applyAlignment="1">
      <alignment horizontal="center" vertical="center" wrapText="1"/>
    </xf>
    <xf numFmtId="0" fontId="6" fillId="0" borderId="7" xfId="0" applyFont="1" applyBorder="1" applyAlignment="1">
      <alignment horizontal="center" vertical="center"/>
    </xf>
    <xf numFmtId="1" fontId="7" fillId="2" borderId="5" xfId="0" applyNumberFormat="1" applyFont="1" applyFill="1" applyBorder="1" applyAlignment="1">
      <alignment horizontal="center" vertical="center"/>
    </xf>
    <xf numFmtId="0" fontId="1" fillId="0" borderId="0" xfId="0" applyFont="1"/>
    <xf numFmtId="3" fontId="1" fillId="0" borderId="0" xfId="0" applyNumberFormat="1" applyFont="1"/>
    <xf numFmtId="0" fontId="2" fillId="0" borderId="0" xfId="0" applyFont="1"/>
    <xf numFmtId="0" fontId="1" fillId="0" borderId="0" xfId="0" applyFont="1" applyAlignment="1">
      <alignment horizontal="left" vertical="center" wrapText="1"/>
    </xf>
    <xf numFmtId="0" fontId="4" fillId="0" borderId="4" xfId="0" applyFont="1" applyBorder="1" applyAlignment="1">
      <alignment horizontal="center" vertical="center" wrapText="1"/>
    </xf>
    <xf numFmtId="0" fontId="6" fillId="0" borderId="4" xfId="0" applyFont="1" applyBorder="1" applyAlignment="1">
      <alignment horizontal="center" vertical="center"/>
    </xf>
    <xf numFmtId="0" fontId="10" fillId="3" borderId="16" xfId="0" applyFont="1" applyFill="1" applyBorder="1" applyAlignment="1">
      <alignment horizontal="centerContinuous" vertical="center"/>
    </xf>
    <xf numFmtId="0" fontId="11" fillId="0" borderId="0" xfId="0" applyFont="1"/>
    <xf numFmtId="3" fontId="11" fillId="0" borderId="0" xfId="0" applyNumberFormat="1" applyFont="1"/>
    <xf numFmtId="0" fontId="12" fillId="5" borderId="16" xfId="0" applyFont="1" applyFill="1" applyBorder="1" applyAlignment="1">
      <alignment horizontal="centerContinuous" vertical="center"/>
    </xf>
    <xf numFmtId="0" fontId="13" fillId="0" borderId="16" xfId="0" applyFont="1" applyBorder="1" applyAlignment="1">
      <alignment horizontal="centerContinuous"/>
    </xf>
    <xf numFmtId="0" fontId="15" fillId="5" borderId="8" xfId="0" applyFont="1" applyFill="1" applyBorder="1" applyAlignment="1">
      <alignment horizontal="center" vertical="center"/>
    </xf>
    <xf numFmtId="0" fontId="15" fillId="5" borderId="1" xfId="0" applyFont="1" applyFill="1" applyBorder="1" applyAlignment="1">
      <alignment horizontal="centerContinuous" vertical="center"/>
    </xf>
    <xf numFmtId="0" fontId="15" fillId="5" borderId="2" xfId="0" applyFont="1" applyFill="1" applyBorder="1" applyAlignment="1">
      <alignment horizontal="centerContinuous" vertical="center"/>
    </xf>
    <xf numFmtId="0" fontId="15" fillId="5" borderId="3" xfId="0" applyFont="1" applyFill="1" applyBorder="1" applyAlignment="1">
      <alignment horizontal="centerContinuous" vertical="center"/>
    </xf>
    <xf numFmtId="0" fontId="15" fillId="5" borderId="8" xfId="0" applyFont="1" applyFill="1" applyBorder="1" applyAlignment="1">
      <alignment horizontal="center" vertical="center" wrapText="1"/>
    </xf>
    <xf numFmtId="0" fontId="16" fillId="6" borderId="8" xfId="0" applyFont="1" applyFill="1" applyBorder="1" applyAlignment="1">
      <alignment horizontal="center" vertical="center"/>
    </xf>
    <xf numFmtId="0" fontId="16" fillId="7" borderId="8" xfId="0" applyFont="1" applyFill="1" applyBorder="1" applyAlignment="1">
      <alignment horizontal="center" vertical="center"/>
    </xf>
    <xf numFmtId="0" fontId="16" fillId="8" borderId="8" xfId="0" applyFont="1" applyFill="1" applyBorder="1" applyAlignment="1">
      <alignment horizontal="center" vertical="center"/>
    </xf>
    <xf numFmtId="0" fontId="1" fillId="0" borderId="0" xfId="5" applyFont="1" applyAlignment="1">
      <alignment horizontal="center" vertical="center"/>
    </xf>
    <xf numFmtId="3" fontId="15" fillId="5" borderId="8" xfId="0" applyNumberFormat="1" applyFont="1" applyFill="1" applyBorder="1" applyAlignment="1">
      <alignment horizontal="center" vertical="center"/>
    </xf>
    <xf numFmtId="0" fontId="11" fillId="0" borderId="0" xfId="0" applyFont="1" applyAlignment="1">
      <alignment horizontal="center"/>
    </xf>
    <xf numFmtId="0" fontId="18" fillId="0" borderId="0" xfId="0" applyFont="1"/>
    <xf numFmtId="0" fontId="19" fillId="0" borderId="0" xfId="0" applyFont="1" applyAlignment="1">
      <alignment horizontal="left"/>
    </xf>
    <xf numFmtId="0" fontId="11" fillId="0" borderId="0" xfId="0" applyFont="1" applyAlignment="1">
      <alignment vertical="center"/>
    </xf>
    <xf numFmtId="0" fontId="18" fillId="0" borderId="0" xfId="0" applyFont="1" applyAlignment="1">
      <alignment horizontal="left"/>
    </xf>
    <xf numFmtId="0" fontId="18" fillId="0" borderId="0" xfId="0" applyFont="1" applyAlignment="1">
      <alignment vertical="center"/>
    </xf>
    <xf numFmtId="0" fontId="20" fillId="0" borderId="0" xfId="0" applyFont="1" applyAlignment="1">
      <alignment vertical="center"/>
    </xf>
    <xf numFmtId="0" fontId="19" fillId="0" borderId="0" xfId="0" applyFont="1" applyAlignment="1">
      <alignment horizontal="left" vertical="top"/>
    </xf>
    <xf numFmtId="0" fontId="21" fillId="4" borderId="8" xfId="0" applyFont="1" applyFill="1" applyBorder="1" applyAlignment="1">
      <alignment horizontal="center" vertical="center"/>
    </xf>
    <xf numFmtId="0" fontId="1" fillId="9" borderId="0" xfId="0" applyFont="1" applyFill="1" applyAlignment="1">
      <alignment vertical="center"/>
    </xf>
    <xf numFmtId="3" fontId="23" fillId="5" borderId="8" xfId="0" applyNumberFormat="1" applyFont="1" applyFill="1" applyBorder="1" applyAlignment="1">
      <alignment horizontal="center" vertical="center"/>
    </xf>
    <xf numFmtId="0" fontId="5" fillId="9" borderId="21" xfId="0" applyFont="1" applyFill="1" applyBorder="1" applyAlignment="1">
      <alignment horizontal="center" vertical="center" wrapText="1"/>
    </xf>
    <xf numFmtId="166" fontId="5" fillId="9" borderId="21" xfId="0" applyNumberFormat="1" applyFont="1" applyFill="1" applyBorder="1" applyAlignment="1">
      <alignment horizontal="center" vertical="center" wrapText="1"/>
    </xf>
    <xf numFmtId="0" fontId="5" fillId="0" borderId="0" xfId="0" applyFont="1" applyAlignment="1">
      <alignment horizontal="left"/>
    </xf>
    <xf numFmtId="0" fontId="22" fillId="0" borderId="0" xfId="0" applyFont="1" applyAlignment="1">
      <alignment vertical="center"/>
    </xf>
    <xf numFmtId="0" fontId="5" fillId="0" borderId="22" xfId="6" applyFont="1" applyBorder="1" applyAlignment="1">
      <alignment horizontal="center" vertical="center"/>
    </xf>
    <xf numFmtId="14" fontId="5" fillId="0" borderId="22" xfId="6" applyNumberFormat="1" applyFont="1" applyBorder="1" applyAlignment="1">
      <alignment horizontal="center" vertical="center"/>
    </xf>
    <xf numFmtId="0" fontId="5" fillId="0" borderId="22" xfId="0" applyFont="1" applyBorder="1" applyAlignment="1">
      <alignment horizontal="center" vertical="center"/>
    </xf>
    <xf numFmtId="0" fontId="11" fillId="0" borderId="14" xfId="0" applyFont="1" applyBorder="1" applyAlignment="1">
      <alignment vertical="top" wrapText="1"/>
    </xf>
    <xf numFmtId="0" fontId="11" fillId="0" borderId="15" xfId="0" applyFont="1" applyBorder="1" applyAlignment="1">
      <alignment vertical="top" wrapText="1"/>
    </xf>
    <xf numFmtId="0" fontId="11" fillId="0" borderId="0" xfId="0" applyFont="1" applyAlignment="1">
      <alignment horizontal="left" vertical="center" wrapText="1"/>
    </xf>
    <xf numFmtId="0" fontId="26" fillId="3" borderId="16" xfId="0" applyFont="1" applyFill="1" applyBorder="1" applyAlignment="1">
      <alignment horizontal="centerContinuous" vertical="center"/>
    </xf>
    <xf numFmtId="0" fontId="22" fillId="0" borderId="0" xfId="0" applyFont="1" applyAlignment="1">
      <alignment wrapText="1"/>
    </xf>
    <xf numFmtId="0" fontId="7" fillId="5" borderId="16" xfId="0" applyFont="1" applyFill="1" applyBorder="1" applyAlignment="1">
      <alignment horizontal="centerContinuous" vertical="center"/>
    </xf>
    <xf numFmtId="0" fontId="19" fillId="0" borderId="0" xfId="4" applyFont="1" applyFill="1" applyBorder="1" applyAlignment="1">
      <alignment vertical="top"/>
    </xf>
    <xf numFmtId="0" fontId="7" fillId="5" borderId="20" xfId="0" applyFont="1" applyFill="1" applyBorder="1" applyAlignment="1">
      <alignment horizontal="centerContinuous" vertical="center"/>
    </xf>
    <xf numFmtId="0" fontId="11" fillId="0" borderId="12" xfId="0" applyFont="1" applyBorder="1" applyAlignment="1">
      <alignment vertical="top" wrapText="1"/>
    </xf>
    <xf numFmtId="0" fontId="7" fillId="3" borderId="16" xfId="0" applyFont="1" applyFill="1" applyBorder="1" applyAlignment="1">
      <alignment horizontal="centerContinuous" vertical="center"/>
    </xf>
    <xf numFmtId="3" fontId="1" fillId="0" borderId="0" xfId="3" applyNumberFormat="1" applyFont="1" applyAlignment="1">
      <alignment horizontal="center"/>
    </xf>
    <xf numFmtId="0" fontId="25" fillId="0" borderId="0" xfId="0" applyFont="1"/>
    <xf numFmtId="0" fontId="20" fillId="0" borderId="0" xfId="0" applyFont="1"/>
    <xf numFmtId="0" fontId="27" fillId="0" borderId="0" xfId="0" applyFont="1"/>
    <xf numFmtId="0" fontId="28" fillId="5" borderId="20" xfId="0" applyFont="1" applyFill="1" applyBorder="1" applyAlignment="1">
      <alignment horizontal="centerContinuous" vertical="center"/>
    </xf>
    <xf numFmtId="0" fontId="28" fillId="3" borderId="16" xfId="0" applyFont="1" applyFill="1" applyBorder="1" applyAlignment="1">
      <alignment horizontal="centerContinuous" vertical="center"/>
    </xf>
    <xf numFmtId="0" fontId="22" fillId="0" borderId="0" xfId="0" applyFont="1"/>
    <xf numFmtId="0" fontId="7" fillId="2" borderId="5" xfId="3" applyNumberFormat="1" applyFont="1" applyFill="1" applyBorder="1" applyAlignment="1">
      <alignment horizontal="center" vertical="center"/>
    </xf>
    <xf numFmtId="0" fontId="29" fillId="10" borderId="8" xfId="0" applyFont="1" applyFill="1" applyBorder="1" applyAlignment="1">
      <alignment horizontal="center" vertical="center"/>
    </xf>
    <xf numFmtId="165" fontId="5" fillId="0" borderId="17" xfId="0" applyNumberFormat="1" applyFont="1" applyBorder="1" applyAlignment="1">
      <alignment vertical="center"/>
    </xf>
    <xf numFmtId="165" fontId="5" fillId="0" borderId="18" xfId="0" applyNumberFormat="1" applyFont="1" applyBorder="1" applyAlignment="1">
      <alignment vertical="center"/>
    </xf>
    <xf numFmtId="165" fontId="5" fillId="0" borderId="19" xfId="0" applyNumberFormat="1" applyFont="1" applyBorder="1" applyAlignment="1">
      <alignment vertical="center"/>
    </xf>
    <xf numFmtId="165" fontId="5" fillId="0" borderId="9" xfId="0" applyNumberFormat="1" applyFont="1" applyBorder="1" applyAlignment="1">
      <alignment vertical="center" wrapText="1"/>
    </xf>
    <xf numFmtId="165" fontId="5" fillId="0" borderId="10" xfId="0" applyNumberFormat="1" applyFont="1" applyBorder="1" applyAlignment="1">
      <alignment vertical="center" wrapText="1"/>
    </xf>
    <xf numFmtId="165" fontId="9" fillId="0" borderId="9" xfId="0" applyNumberFormat="1" applyFont="1" applyBorder="1" applyAlignment="1">
      <alignment vertical="center" wrapText="1"/>
    </xf>
    <xf numFmtId="165" fontId="9" fillId="0" borderId="10" xfId="0" applyNumberFormat="1" applyFont="1" applyBorder="1" applyAlignment="1">
      <alignment vertical="center" wrapText="1"/>
    </xf>
    <xf numFmtId="165" fontId="5" fillId="0" borderId="7" xfId="0" applyNumberFormat="1" applyFont="1" applyBorder="1" applyAlignment="1">
      <alignment vertical="center"/>
    </xf>
    <xf numFmtId="165" fontId="9" fillId="0" borderId="7" xfId="0" applyNumberFormat="1" applyFont="1" applyBorder="1" applyAlignment="1">
      <alignment vertical="center"/>
    </xf>
    <xf numFmtId="0" fontId="5" fillId="9" borderId="0" xfId="0" applyFont="1" applyFill="1" applyAlignment="1">
      <alignment horizontal="centerContinuous"/>
    </xf>
    <xf numFmtId="0" fontId="11" fillId="9" borderId="0" xfId="0" applyFont="1" applyFill="1" applyAlignment="1">
      <alignment horizontal="centerContinuous"/>
    </xf>
    <xf numFmtId="2" fontId="5" fillId="9" borderId="0" xfId="0" applyNumberFormat="1" applyFont="1" applyFill="1" applyAlignment="1">
      <alignment horizontal="center" vertical="center" wrapText="1"/>
    </xf>
    <xf numFmtId="167" fontId="5" fillId="9" borderId="0" xfId="0" applyNumberFormat="1" applyFont="1" applyFill="1" applyAlignment="1">
      <alignment horizontal="centerContinuous" vertical="center" wrapText="1"/>
    </xf>
    <xf numFmtId="1" fontId="5" fillId="9" borderId="0" xfId="0" applyNumberFormat="1" applyFont="1" applyFill="1" applyAlignment="1">
      <alignment horizontal="center" vertical="center" wrapText="1"/>
    </xf>
    <xf numFmtId="0" fontId="7" fillId="2" borderId="5" xfId="6" applyFont="1" applyFill="1" applyBorder="1" applyAlignment="1">
      <alignment horizontal="center" vertical="center"/>
    </xf>
    <xf numFmtId="0" fontId="31" fillId="0" borderId="0" xfId="0" applyFont="1" applyAlignment="1">
      <alignment horizontal="left"/>
    </xf>
    <xf numFmtId="0" fontId="19" fillId="0" borderId="0" xfId="0" applyFont="1" applyAlignment="1">
      <alignment vertical="center"/>
    </xf>
    <xf numFmtId="0" fontId="5" fillId="0" borderId="22" xfId="6" applyFont="1" applyBorder="1" applyAlignment="1">
      <alignment horizontal="left" vertical="center"/>
    </xf>
    <xf numFmtId="0" fontId="1" fillId="9" borderId="0" xfId="0" applyFont="1" applyFill="1" applyAlignment="1">
      <alignment horizontal="left" vertical="center"/>
    </xf>
    <xf numFmtId="0" fontId="5" fillId="0" borderId="6" xfId="0" applyFont="1" applyBorder="1" applyAlignment="1">
      <alignment horizontal="left" vertical="center"/>
    </xf>
    <xf numFmtId="21" fontId="5" fillId="0" borderId="22" xfId="6" applyNumberFormat="1" applyFont="1" applyBorder="1" applyAlignment="1">
      <alignment horizontal="left" vertical="center"/>
    </xf>
    <xf numFmtId="4" fontId="5" fillId="0" borderId="22" xfId="6" applyNumberFormat="1" applyFont="1" applyBorder="1" applyAlignment="1">
      <alignment horizontal="left" vertical="center"/>
    </xf>
    <xf numFmtId="0" fontId="7" fillId="2" borderId="25" xfId="0" applyFont="1" applyFill="1" applyBorder="1" applyAlignment="1">
      <alignment horizontal="center" vertical="center"/>
    </xf>
    <xf numFmtId="0" fontId="32" fillId="0" borderId="27" xfId="0" applyFont="1" applyBorder="1"/>
    <xf numFmtId="0" fontId="32" fillId="0" borderId="28" xfId="0" applyFont="1" applyBorder="1"/>
    <xf numFmtId="0" fontId="0" fillId="0" borderId="30" xfId="0" applyBorder="1"/>
    <xf numFmtId="0" fontId="0" fillId="0" borderId="32" xfId="0" applyBorder="1"/>
    <xf numFmtId="0" fontId="0" fillId="0" borderId="33" xfId="0" applyBorder="1"/>
    <xf numFmtId="0" fontId="32" fillId="0" borderId="26" xfId="0" applyFont="1" applyBorder="1" applyAlignment="1">
      <alignment horizontal="left"/>
    </xf>
    <xf numFmtId="0" fontId="0" fillId="0" borderId="29" xfId="0" applyBorder="1" applyAlignment="1">
      <alignment horizontal="left"/>
    </xf>
    <xf numFmtId="0" fontId="0" fillId="0" borderId="31" xfId="0" applyBorder="1" applyAlignment="1">
      <alignment horizontal="left"/>
    </xf>
    <xf numFmtId="0" fontId="29" fillId="11" borderId="8" xfId="0" applyFont="1" applyFill="1" applyBorder="1" applyAlignment="1">
      <alignment horizontal="center" vertical="center"/>
    </xf>
    <xf numFmtId="0" fontId="11" fillId="0" borderId="24" xfId="0" applyFont="1" applyBorder="1" applyAlignment="1">
      <alignment vertical="top" wrapText="1"/>
    </xf>
    <xf numFmtId="0" fontId="11" fillId="0" borderId="13" xfId="0" applyFont="1" applyBorder="1" applyAlignment="1">
      <alignment vertical="top" wrapText="1"/>
    </xf>
    <xf numFmtId="0" fontId="11" fillId="0" borderId="23" xfId="0" applyFont="1" applyBorder="1" applyAlignment="1">
      <alignment vertical="top"/>
    </xf>
    <xf numFmtId="0" fontId="11" fillId="0" borderId="11" xfId="0" applyFont="1" applyBorder="1" applyAlignment="1">
      <alignment vertical="top"/>
    </xf>
    <xf numFmtId="0" fontId="36" fillId="3" borderId="16" xfId="0" applyFont="1" applyFill="1" applyBorder="1" applyAlignment="1">
      <alignment horizontal="centerContinuous" vertical="center"/>
    </xf>
    <xf numFmtId="0" fontId="36" fillId="4" borderId="0" xfId="5" applyFont="1" applyFill="1" applyAlignment="1">
      <alignment horizontal="centerContinuous" vertical="center" wrapText="1"/>
    </xf>
    <xf numFmtId="3" fontId="23" fillId="5" borderId="8" xfId="0" applyNumberFormat="1" applyFont="1" applyFill="1" applyBorder="1" applyAlignment="1">
      <alignment horizontal="centerContinuous" vertical="center"/>
    </xf>
    <xf numFmtId="0" fontId="15" fillId="5" borderId="8" xfId="0" applyFont="1" applyFill="1" applyBorder="1" applyAlignment="1">
      <alignment horizontal="centerContinuous" vertical="center"/>
    </xf>
    <xf numFmtId="0" fontId="11" fillId="0" borderId="34" xfId="0" applyFont="1" applyBorder="1"/>
    <xf numFmtId="0" fontId="11" fillId="0" borderId="0" xfId="0" applyFont="1" applyAlignment="1">
      <alignment vertical="top" wrapText="1"/>
    </xf>
    <xf numFmtId="0" fontId="11" fillId="0" borderId="12" xfId="0" applyFont="1" applyBorder="1"/>
    <xf numFmtId="0" fontId="1" fillId="0" borderId="11" xfId="0" applyFont="1" applyBorder="1"/>
    <xf numFmtId="0" fontId="2" fillId="0" borderId="12" xfId="0" applyFont="1" applyBorder="1"/>
    <xf numFmtId="0" fontId="37" fillId="9" borderId="0" xfId="6" applyFont="1" applyFill="1"/>
    <xf numFmtId="3" fontId="1" fillId="9" borderId="0" xfId="6" applyNumberFormat="1" applyFont="1" applyFill="1"/>
    <xf numFmtId="0" fontId="1" fillId="9" borderId="0" xfId="6" applyFont="1" applyFill="1"/>
    <xf numFmtId="0" fontId="1" fillId="9" borderId="0" xfId="6" applyFont="1" applyFill="1" applyAlignment="1">
      <alignment vertical="top" wrapText="1"/>
    </xf>
    <xf numFmtId="0" fontId="2" fillId="9" borderId="0" xfId="6" applyFont="1" applyFill="1" applyAlignment="1">
      <alignment vertical="top" wrapText="1"/>
    </xf>
    <xf numFmtId="0" fontId="2" fillId="9" borderId="0" xfId="6" applyFont="1" applyFill="1"/>
    <xf numFmtId="0" fontId="23" fillId="12" borderId="8" xfId="6" applyFont="1" applyFill="1" applyBorder="1" applyAlignment="1">
      <alignment horizontal="center" vertical="center"/>
    </xf>
    <xf numFmtId="3" fontId="23" fillId="12" borderId="8" xfId="6" applyNumberFormat="1" applyFont="1" applyFill="1" applyBorder="1" applyAlignment="1">
      <alignment horizontal="center" vertical="center"/>
    </xf>
    <xf numFmtId="0" fontId="4" fillId="9" borderId="21" xfId="6" applyFont="1" applyFill="1" applyBorder="1" applyAlignment="1">
      <alignment horizontal="center" vertical="center" wrapText="1"/>
    </xf>
    <xf numFmtId="1" fontId="7" fillId="2" borderId="25" xfId="6" applyNumberFormat="1" applyFont="1" applyFill="1" applyBorder="1" applyAlignment="1">
      <alignment horizontal="center" vertical="center"/>
    </xf>
    <xf numFmtId="0" fontId="6" fillId="0" borderId="21" xfId="5" applyFont="1" applyBorder="1" applyAlignment="1">
      <alignment horizontal="center" vertical="center"/>
    </xf>
    <xf numFmtId="0" fontId="4" fillId="9" borderId="4" xfId="6" applyFont="1" applyFill="1" applyBorder="1" applyAlignment="1">
      <alignment horizontal="center" vertical="center" wrapText="1"/>
    </xf>
    <xf numFmtId="0" fontId="6" fillId="0" borderId="4" xfId="5" applyFont="1" applyBorder="1" applyAlignment="1">
      <alignment horizontal="center" vertical="center"/>
    </xf>
    <xf numFmtId="0" fontId="5" fillId="0" borderId="4" xfId="6" applyFont="1" applyBorder="1" applyAlignment="1">
      <alignment horizontal="center" vertical="center" wrapText="1"/>
    </xf>
    <xf numFmtId="0" fontId="1" fillId="9" borderId="0" xfId="6" applyFont="1" applyFill="1" applyAlignment="1">
      <alignment horizontal="center"/>
    </xf>
    <xf numFmtId="3" fontId="1" fillId="9" borderId="0" xfId="6" applyNumberFormat="1" applyFont="1" applyFill="1" applyAlignment="1">
      <alignment horizontal="center"/>
    </xf>
    <xf numFmtId="0" fontId="36" fillId="4" borderId="0" xfId="5" applyFont="1" applyFill="1" applyAlignment="1">
      <alignment horizontal="centerContinuous" vertical="center"/>
    </xf>
    <xf numFmtId="0" fontId="39" fillId="0" borderId="0" xfId="0" applyFont="1"/>
    <xf numFmtId="0" fontId="40" fillId="0" borderId="0" xfId="0" applyFont="1"/>
    <xf numFmtId="165" fontId="5" fillId="0" borderId="7" xfId="0" applyNumberFormat="1" applyFont="1" applyBorder="1" applyAlignment="1">
      <alignment horizontal="left" vertical="center" wrapText="1"/>
    </xf>
    <xf numFmtId="165" fontId="5" fillId="0" borderId="9" xfId="0" applyNumberFormat="1" applyFont="1" applyBorder="1" applyAlignment="1">
      <alignment horizontal="left" vertical="center" wrapText="1"/>
    </xf>
    <xf numFmtId="165" fontId="5" fillId="0" borderId="10" xfId="0" applyNumberFormat="1" applyFont="1" applyBorder="1" applyAlignment="1">
      <alignment horizontal="left" vertical="center" wrapText="1"/>
    </xf>
    <xf numFmtId="165" fontId="9" fillId="0" borderId="7" xfId="0" applyNumberFormat="1" applyFont="1" applyBorder="1" applyAlignment="1">
      <alignment horizontal="left" vertical="center" wrapText="1"/>
    </xf>
    <xf numFmtId="0" fontId="1" fillId="0" borderId="0" xfId="0" applyFont="1" applyAlignment="1">
      <alignment horizontal="left"/>
    </xf>
    <xf numFmtId="0" fontId="2" fillId="0" borderId="0" xfId="0" applyFont="1" applyAlignment="1">
      <alignment horizontal="left"/>
    </xf>
    <xf numFmtId="0" fontId="2" fillId="0" borderId="0" xfId="0" quotePrefix="1" applyFont="1"/>
    <xf numFmtId="0" fontId="18" fillId="0" borderId="0" xfId="0" quotePrefix="1" applyFont="1"/>
  </cellXfs>
  <cellStyles count="9">
    <cellStyle name="Comma 2" xfId="2" xr:uid="{3F643F9E-A82A-4EED-89B8-6DDE99EEF9AF}"/>
    <cellStyle name="Dziesiętny" xfId="3" builtinId="3"/>
    <cellStyle name="Hiperłącze" xfId="4" builtinId="8"/>
    <cellStyle name="Hyperlink 2" xfId="1" xr:uid="{6ED85ED9-A24A-48A6-887D-4F7D7F9D9663}"/>
    <cellStyle name="Normal 2" xfId="5" xr:uid="{4DEF6784-F81A-44CD-A91E-11D31EFC3D0A}"/>
    <cellStyle name="Normal 3" xfId="6" xr:uid="{7C48EADF-7DCF-45F3-B880-3CF7CEB0EF9C}"/>
    <cellStyle name="Normal 3 2" xfId="8" xr:uid="{6FD42E43-1FD8-4387-9EBE-D0E8B09A372F}"/>
    <cellStyle name="Normal 4" xfId="7" xr:uid="{AE2B3909-DC54-4ACA-8E8A-D4CC4A47E930}"/>
    <cellStyle name="Normalny" xfId="0" builtinId="0"/>
  </cellStyles>
  <dxfs count="0"/>
  <tableStyles count="1" defaultTableStyle="TableStyleMedium2" defaultPivotStyle="PivotStyleLight16">
    <tableStyle name="Invisible" pivot="0" table="0" count="0" xr9:uid="{ACAC9C83-B159-47BD-A398-53534284F632}"/>
  </tableStyles>
  <colors>
    <mruColors>
      <color rgb="FF806000"/>
      <color rgb="FFBC1F36"/>
      <color rgb="FF001838"/>
      <color rgb="FF020024"/>
      <color rgb="FF007B00"/>
      <color rgb="FFED203F"/>
      <color rgb="FFDAF2D0"/>
      <color rgb="FF00683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1550</xdr:colOff>
      <xdr:row>4</xdr:row>
      <xdr:rowOff>10205</xdr:rowOff>
    </xdr:from>
    <xdr:to>
      <xdr:col>8</xdr:col>
      <xdr:colOff>733425</xdr:colOff>
      <xdr:row>12</xdr:row>
      <xdr:rowOff>189302</xdr:rowOff>
    </xdr:to>
    <xdr:pic>
      <xdr:nvPicPr>
        <xdr:cNvPr id="2" name="Picture 1">
          <a:extLst>
            <a:ext uri="{FF2B5EF4-FFF2-40B4-BE49-F238E27FC236}">
              <a16:creationId xmlns:a16="http://schemas.microsoft.com/office/drawing/2014/main" id="{7ED094B1-9F0B-4EBC-93E6-D35A57E815F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xdr:blipFill>
      <xdr:spPr>
        <a:xfrm>
          <a:off x="228336" y="1189491"/>
          <a:ext cx="12553307" cy="3227097"/>
        </a:xfrm>
        <a:prstGeom prst="rect">
          <a:avLst/>
        </a:prstGeom>
      </xdr:spPr>
    </xdr:pic>
    <xdr:clientData/>
  </xdr:twoCellAnchor>
  <xdr:twoCellAnchor editAs="oneCell">
    <xdr:from>
      <xdr:col>1</xdr:col>
      <xdr:colOff>270419</xdr:colOff>
      <xdr:row>18</xdr:row>
      <xdr:rowOff>156934</xdr:rowOff>
    </xdr:from>
    <xdr:to>
      <xdr:col>7</xdr:col>
      <xdr:colOff>1012683</xdr:colOff>
      <xdr:row>38</xdr:row>
      <xdr:rowOff>67582</xdr:rowOff>
    </xdr:to>
    <xdr:pic>
      <xdr:nvPicPr>
        <xdr:cNvPr id="3" name="Picture 2">
          <a:extLst>
            <a:ext uri="{FF2B5EF4-FFF2-40B4-BE49-F238E27FC236}">
              <a16:creationId xmlns:a16="http://schemas.microsoft.com/office/drawing/2014/main" id="{E5FE5061-1DC8-430D-8084-57E6770402DA}"/>
            </a:ext>
            <a:ext uri="{147F2762-F138-4A5C-976F-8EAC2B608ADB}">
              <a16:predDERef xmlns:a16="http://schemas.microsoft.com/office/drawing/2014/main" pred="{7ED094B1-9F0B-4EBC-93E6-D35A57E815F2}"/>
            </a:ext>
          </a:extLst>
        </xdr:cNvPr>
        <xdr:cNvPicPr>
          <a:picLocks noChangeAspect="1"/>
        </xdr:cNvPicPr>
      </xdr:nvPicPr>
      <xdr:blipFill>
        <a:blip xmlns:r="http://schemas.openxmlformats.org/officeDocument/2006/relationships" r:embed="rId2"/>
        <a:stretch>
          <a:fillRect/>
        </a:stretch>
      </xdr:blipFill>
      <xdr:spPr>
        <a:xfrm>
          <a:off x="479969" y="5910034"/>
          <a:ext cx="9419539" cy="3530148"/>
        </a:xfrm>
        <a:prstGeom prst="rect">
          <a:avLst/>
        </a:prstGeom>
      </xdr:spPr>
    </xdr:pic>
    <xdr:clientData/>
  </xdr:twoCellAnchor>
</xdr:wsDr>
</file>

<file path=xl/theme/theme1.xml><?xml version="1.0" encoding="utf-8"?>
<a:theme xmlns:a="http://schemas.openxmlformats.org/drawingml/2006/main" name="Motyw pakietu Office 2013–2022">
  <a:themeElements>
    <a:clrScheme name="Pakiet Office 2013–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2013–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2013–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00C5E-E6AD-463D-AFD3-AE7232B86646}">
  <sheetPr codeName="Sheet1"/>
  <dimension ref="A1:XX1000"/>
  <sheetViews>
    <sheetView showGridLines="0" tabSelected="1" topLeftCell="A30" zoomScaleNormal="100" workbookViewId="0">
      <selection activeCell="E53" sqref="E53"/>
    </sheetView>
  </sheetViews>
  <sheetFormatPr defaultColWidth="4.140625" defaultRowHeight="15"/>
  <cols>
    <col min="1" max="1" width="3.140625" style="5" customWidth="1"/>
    <col min="2" max="2" width="12.140625" style="5" customWidth="1"/>
    <col min="3" max="3" width="13" style="5" customWidth="1"/>
    <col min="4" max="4" width="10.42578125" style="5" customWidth="1"/>
    <col min="5" max="5" width="52.140625" style="5" customWidth="1"/>
    <col min="6" max="6" width="4.85546875" style="5" customWidth="1"/>
    <col min="7" max="7" width="37.5703125" style="5" customWidth="1"/>
    <col min="8" max="8" width="38.42578125" style="5" customWidth="1"/>
    <col min="9" max="9" width="28.140625" style="5" customWidth="1"/>
    <col min="10" max="10" width="21.28515625" style="5" customWidth="1"/>
    <col min="11" max="14" width="21.28515625" style="7" customWidth="1"/>
    <col min="15" max="17" width="13.7109375" style="7"/>
    <col min="18" max="18" width="20.85546875" style="7" bestFit="1" customWidth="1"/>
    <col min="19" max="31" width="12.5703125" style="7" customWidth="1"/>
    <col min="32" max="38" width="4.140625" style="7"/>
    <col min="39" max="39" width="8.28515625" style="7" bestFit="1" customWidth="1"/>
    <col min="40" max="40" width="5.7109375" style="7" bestFit="1" customWidth="1"/>
    <col min="41" max="41" width="4.5703125" style="7" bestFit="1" customWidth="1"/>
    <col min="42" max="47" width="4.140625" style="7"/>
    <col min="48" max="48" width="7.140625" style="7" customWidth="1"/>
    <col min="49" max="49" width="8.28515625" style="7" customWidth="1"/>
    <col min="50" max="16384" width="4.140625" style="7"/>
  </cols>
  <sheetData>
    <row r="1" spans="1:12" s="12" customFormat="1" ht="15" customHeight="1">
      <c r="A1" s="12" t="s">
        <v>0</v>
      </c>
    </row>
    <row r="2" spans="1:12" s="12" customFormat="1" ht="33" customHeight="1">
      <c r="B2" s="11" t="s">
        <v>1</v>
      </c>
      <c r="C2" s="47"/>
      <c r="D2" s="47"/>
      <c r="E2" s="47"/>
      <c r="F2" s="47"/>
      <c r="G2" s="47"/>
      <c r="H2" s="47"/>
      <c r="I2" s="47"/>
      <c r="J2" s="47"/>
      <c r="K2" s="47"/>
      <c r="L2" s="47"/>
    </row>
    <row r="3" spans="1:12" s="12" customFormat="1" ht="15" customHeight="1">
      <c r="E3" s="13"/>
    </row>
    <row r="4" spans="1:12" s="12" customFormat="1" ht="30" customHeight="1">
      <c r="B4" s="124" t="s">
        <v>2</v>
      </c>
      <c r="C4" s="100"/>
      <c r="D4" s="100"/>
      <c r="E4" s="100"/>
      <c r="F4" s="100"/>
      <c r="G4" s="100"/>
      <c r="H4" s="100"/>
      <c r="I4" s="100"/>
      <c r="K4" s="49" t="s">
        <v>3</v>
      </c>
      <c r="L4" s="49"/>
    </row>
    <row r="5" spans="1:12" s="12" customFormat="1" ht="30" customHeight="1">
      <c r="E5" s="13"/>
      <c r="K5" s="15" t="s">
        <v>4</v>
      </c>
      <c r="L5" s="15"/>
    </row>
    <row r="6" spans="1:12" s="12" customFormat="1" ht="30" customHeight="1">
      <c r="E6" s="13"/>
    </row>
    <row r="7" spans="1:12" s="12" customFormat="1" ht="30" customHeight="1">
      <c r="E7" s="13"/>
      <c r="K7" s="14" t="s">
        <v>5</v>
      </c>
      <c r="L7" s="14"/>
    </row>
    <row r="8" spans="1:12" s="12" customFormat="1" ht="30" customHeight="1">
      <c r="E8" s="13"/>
      <c r="K8" s="15" t="s">
        <v>6</v>
      </c>
      <c r="L8" s="15"/>
    </row>
    <row r="9" spans="1:12" s="12" customFormat="1" ht="30" customHeight="1">
      <c r="E9" s="13"/>
      <c r="K9" s="15" t="s">
        <v>7</v>
      </c>
      <c r="L9" s="15"/>
    </row>
    <row r="10" spans="1:12" s="12" customFormat="1" ht="30" customHeight="1">
      <c r="E10" s="13"/>
      <c r="K10" s="15" t="s">
        <v>8</v>
      </c>
      <c r="L10" s="15"/>
    </row>
    <row r="11" spans="1:12" s="12" customFormat="1" ht="30" customHeight="1">
      <c r="E11" s="13"/>
      <c r="J11" s="48"/>
    </row>
    <row r="12" spans="1:12" s="12" customFormat="1" ht="30" customHeight="1">
      <c r="E12" s="13"/>
      <c r="J12" s="48"/>
      <c r="K12" s="48"/>
    </row>
    <row r="13" spans="1:12" s="12" customFormat="1" ht="30" customHeight="1">
      <c r="E13" s="13"/>
      <c r="K13" s="50"/>
    </row>
    <row r="14" spans="1:12" s="12" customFormat="1" ht="30" customHeight="1">
      <c r="B14" s="58" t="s">
        <v>9</v>
      </c>
      <c r="C14" s="51"/>
      <c r="D14" s="51"/>
      <c r="E14" s="51"/>
      <c r="F14" s="51"/>
      <c r="G14" s="51"/>
      <c r="H14" s="51"/>
      <c r="I14" s="51"/>
      <c r="J14" s="51"/>
      <c r="K14" s="51"/>
      <c r="L14" s="51"/>
    </row>
    <row r="15" spans="1:12" s="12" customFormat="1" ht="15" customHeight="1">
      <c r="B15" s="97" t="s">
        <v>10</v>
      </c>
      <c r="C15" s="95"/>
      <c r="D15" s="95"/>
      <c r="E15" s="95"/>
      <c r="F15" s="95"/>
      <c r="G15" s="95"/>
      <c r="H15" s="95"/>
      <c r="I15" s="95"/>
      <c r="J15" s="95"/>
      <c r="K15" s="95"/>
      <c r="L15" s="103"/>
    </row>
    <row r="16" spans="1:12" s="12" customFormat="1" ht="15" customHeight="1">
      <c r="B16" s="98" t="s">
        <v>11</v>
      </c>
      <c r="C16" s="104"/>
      <c r="D16" s="104"/>
      <c r="E16" s="104"/>
      <c r="F16" s="104"/>
      <c r="G16" s="104"/>
      <c r="H16" s="104"/>
      <c r="I16" s="104"/>
      <c r="J16" s="104"/>
      <c r="K16" s="104"/>
      <c r="L16" s="105"/>
    </row>
    <row r="17" spans="2:12" s="12" customFormat="1" ht="15" customHeight="1">
      <c r="B17" s="98" t="s">
        <v>12</v>
      </c>
      <c r="L17" s="105"/>
    </row>
    <row r="18" spans="2:12" s="12" customFormat="1" ht="15" customHeight="1">
      <c r="B18" s="98" t="s">
        <v>13</v>
      </c>
      <c r="L18" s="105"/>
    </row>
    <row r="19" spans="2:12">
      <c r="B19" s="106"/>
      <c r="L19" s="107"/>
    </row>
    <row r="20" spans="2:12">
      <c r="B20" s="106"/>
      <c r="L20" s="107"/>
    </row>
    <row r="21" spans="2:12">
      <c r="B21" s="106"/>
      <c r="L21" s="107"/>
    </row>
    <row r="22" spans="2:12">
      <c r="B22" s="106"/>
      <c r="L22" s="107"/>
    </row>
    <row r="23" spans="2:12">
      <c r="B23" s="106"/>
      <c r="L23" s="107"/>
    </row>
    <row r="24" spans="2:12">
      <c r="B24" s="106"/>
      <c r="L24" s="107"/>
    </row>
    <row r="25" spans="2:12">
      <c r="B25" s="106"/>
      <c r="L25" s="107"/>
    </row>
    <row r="26" spans="2:12">
      <c r="B26" s="106"/>
      <c r="L26" s="107"/>
    </row>
    <row r="27" spans="2:12">
      <c r="B27" s="106"/>
      <c r="L27" s="107"/>
    </row>
    <row r="28" spans="2:12">
      <c r="B28" s="106"/>
      <c r="L28" s="107"/>
    </row>
    <row r="29" spans="2:12">
      <c r="B29" s="106"/>
      <c r="L29" s="107"/>
    </row>
    <row r="30" spans="2:12">
      <c r="B30" s="106"/>
      <c r="L30" s="107"/>
    </row>
    <row r="31" spans="2:12">
      <c r="B31" s="106"/>
      <c r="L31" s="107"/>
    </row>
    <row r="32" spans="2:12">
      <c r="B32" s="106"/>
      <c r="L32" s="107"/>
    </row>
    <row r="33" spans="2:12">
      <c r="B33" s="106"/>
      <c r="L33" s="107"/>
    </row>
    <row r="34" spans="2:12">
      <c r="B34" s="106"/>
      <c r="L34" s="107"/>
    </row>
    <row r="35" spans="2:12">
      <c r="B35" s="106"/>
      <c r="L35" s="107"/>
    </row>
    <row r="36" spans="2:12">
      <c r="B36" s="106"/>
      <c r="L36" s="107"/>
    </row>
    <row r="37" spans="2:12">
      <c r="B37" s="106"/>
      <c r="L37" s="107"/>
    </row>
    <row r="38" spans="2:12">
      <c r="B38" s="106"/>
      <c r="L38" s="107"/>
    </row>
    <row r="39" spans="2:12">
      <c r="B39" s="106"/>
      <c r="L39" s="107"/>
    </row>
    <row r="40" spans="2:12" s="12" customFormat="1" ht="15" customHeight="1">
      <c r="B40" s="98" t="s">
        <v>14</v>
      </c>
      <c r="C40" s="104"/>
      <c r="D40" s="104"/>
      <c r="E40" s="104"/>
      <c r="F40" s="104"/>
      <c r="G40" s="104"/>
      <c r="H40" s="104"/>
      <c r="I40" s="104"/>
      <c r="J40" s="104"/>
      <c r="K40" s="104"/>
      <c r="L40" s="52"/>
    </row>
    <row r="41" spans="2:12" s="12" customFormat="1" ht="15" customHeight="1">
      <c r="B41" s="96"/>
      <c r="C41" s="44"/>
      <c r="D41" s="44"/>
      <c r="E41" s="44"/>
      <c r="F41" s="44"/>
      <c r="G41" s="44"/>
      <c r="H41" s="44"/>
      <c r="I41" s="44"/>
      <c r="J41" s="44"/>
      <c r="K41" s="44"/>
      <c r="L41" s="45"/>
    </row>
    <row r="42" spans="2:12" s="12" customFormat="1" ht="15.6" customHeight="1">
      <c r="B42" s="72"/>
      <c r="C42" s="73"/>
      <c r="D42" s="74"/>
      <c r="E42" s="75"/>
      <c r="F42" s="73"/>
      <c r="G42" s="74"/>
      <c r="H42" s="76"/>
      <c r="I42" s="76"/>
      <c r="J42" s="46"/>
      <c r="K42" s="46"/>
      <c r="L42" s="46"/>
    </row>
    <row r="43" spans="2:12" s="12" customFormat="1" ht="30" customHeight="1">
      <c r="B43" s="59" t="s">
        <v>15</v>
      </c>
      <c r="C43" s="53"/>
      <c r="D43" s="53"/>
      <c r="E43" s="53"/>
      <c r="F43" s="53"/>
      <c r="G43" s="53"/>
      <c r="H43" s="53"/>
      <c r="I43" s="53"/>
      <c r="J43" s="53"/>
      <c r="K43" s="53"/>
      <c r="L43" s="53"/>
    </row>
    <row r="44" spans="2:12" s="12" customFormat="1" ht="15" customHeight="1">
      <c r="E44" s="13"/>
    </row>
    <row r="45" spans="2:12" s="5" customFormat="1" ht="15" customHeight="1">
      <c r="B45" s="33" t="s">
        <v>16</v>
      </c>
      <c r="C45" s="8"/>
      <c r="D45" s="8"/>
      <c r="E45" s="8"/>
      <c r="F45" s="8"/>
      <c r="G45" s="8"/>
      <c r="H45" s="8"/>
      <c r="I45" s="8"/>
      <c r="J45" s="8"/>
      <c r="K45" s="8"/>
      <c r="L45" s="8"/>
    </row>
    <row r="46" spans="2:12" s="5" customFormat="1" ht="15" customHeight="1" thickBot="1">
      <c r="B46" s="8"/>
      <c r="C46" s="8"/>
      <c r="D46" s="8"/>
      <c r="E46" s="8"/>
      <c r="F46" s="8"/>
      <c r="G46" s="8"/>
      <c r="H46" s="8"/>
      <c r="I46" s="8"/>
      <c r="J46" s="8"/>
      <c r="K46" s="8"/>
      <c r="L46" s="8"/>
    </row>
    <row r="47" spans="2:12" s="27" customFormat="1" ht="30" customHeight="1" thickBot="1">
      <c r="B47" s="16" t="s">
        <v>17</v>
      </c>
      <c r="C47" s="20" t="s">
        <v>18</v>
      </c>
      <c r="D47" s="16" t="s">
        <v>19</v>
      </c>
      <c r="E47" s="16" t="s">
        <v>20</v>
      </c>
      <c r="F47" s="26"/>
      <c r="G47" s="17" t="s">
        <v>21</v>
      </c>
      <c r="H47" s="18"/>
      <c r="I47" s="18"/>
      <c r="J47" s="18"/>
      <c r="K47" s="18"/>
      <c r="L47" s="19"/>
    </row>
    <row r="48" spans="2:12" ht="35.1" customHeight="1">
      <c r="B48" s="2" t="s">
        <v>22</v>
      </c>
      <c r="C48" s="2">
        <v>1</v>
      </c>
      <c r="D48" s="10">
        <v>30</v>
      </c>
      <c r="E48" s="85" cm="1">
        <f t="array" ref="E48">SUM(--MID(G73:G92,_xlfn.SEQUENCE(,4,1,1),1))</f>
        <v>44</v>
      </c>
      <c r="F48" s="24"/>
      <c r="G48" s="63" t="s">
        <v>23</v>
      </c>
      <c r="H48" s="64"/>
      <c r="I48" s="64"/>
      <c r="J48" s="64"/>
      <c r="K48" s="64"/>
      <c r="L48" s="65"/>
    </row>
    <row r="49" spans="2:12" ht="35.1" customHeight="1">
      <c r="B49" s="2" t="s">
        <v>24</v>
      </c>
      <c r="C49" s="2">
        <v>3</v>
      </c>
      <c r="D49" s="10">
        <v>40</v>
      </c>
      <c r="E49" s="1" t="s">
        <v>415</v>
      </c>
      <c r="F49" s="24"/>
      <c r="G49" s="70" t="s">
        <v>25</v>
      </c>
      <c r="H49" s="66"/>
      <c r="I49" s="66"/>
      <c r="J49" s="66"/>
      <c r="K49" s="66"/>
      <c r="L49" s="67"/>
    </row>
    <row r="50" spans="2:12" ht="35.1" customHeight="1">
      <c r="B50" s="2" t="s">
        <v>26</v>
      </c>
      <c r="C50" s="2">
        <v>4</v>
      </c>
      <c r="D50" s="10">
        <v>50</v>
      </c>
      <c r="E50" s="1" t="s">
        <v>416</v>
      </c>
      <c r="F50" s="24"/>
      <c r="G50" s="127" t="s">
        <v>27</v>
      </c>
      <c r="H50" s="128"/>
      <c r="I50" s="128"/>
      <c r="J50" s="128"/>
      <c r="K50" s="128"/>
      <c r="L50" s="129"/>
    </row>
    <row r="51" spans="2:12" ht="35.1" customHeight="1">
      <c r="B51" s="2" t="s">
        <v>28</v>
      </c>
      <c r="C51" s="2">
        <v>4</v>
      </c>
      <c r="D51" s="10">
        <v>60</v>
      </c>
      <c r="E51" s="1" cm="1">
        <f t="array" ref="E51">SUM(BIN2DEC(RIGHT(G196:G215,8)))</f>
        <v>1429</v>
      </c>
      <c r="F51" s="24"/>
      <c r="G51" s="71" t="s">
        <v>29</v>
      </c>
      <c r="H51" s="68"/>
      <c r="I51" s="68"/>
      <c r="J51" s="68"/>
      <c r="K51" s="68"/>
      <c r="L51" s="69"/>
    </row>
    <row r="52" spans="2:12" ht="35.1" customHeight="1">
      <c r="B52" s="2" t="s">
        <v>30</v>
      </c>
      <c r="C52" s="2">
        <v>7</v>
      </c>
      <c r="D52" s="10">
        <v>70</v>
      </c>
      <c r="E52" s="4" cm="1">
        <f t="array" ref="E52">SUM(--_xlfn.MAP(LEFT(_xlfn.TEXTSPLIT(J319,";"),2)&amp;"-"&amp;MID(_xlfn.TEXTSPLIT(J319,";"),3,2)&amp;"-"&amp;RIGHT(_xlfn.TEXTSPLIT(J319,";"),2), _xlfn.LAMBDA(_xlpm.cell, _xlfn.CHOOSECOLS(HEX2BIN(_xlfn.TEXTSPLIT(_xlpm.cell, "-")), 1))))</f>
        <v>401335071</v>
      </c>
      <c r="F52" s="24"/>
      <c r="G52" s="130" t="s">
        <v>31</v>
      </c>
      <c r="H52" s="128"/>
      <c r="I52" s="128"/>
      <c r="J52" s="128"/>
      <c r="K52" s="128"/>
      <c r="L52" s="129"/>
    </row>
    <row r="53" spans="2:12" s="5" customFormat="1" ht="15" customHeight="1"/>
    <row r="54" spans="2:12" s="12" customFormat="1" ht="30" customHeight="1">
      <c r="B54" s="59" t="s">
        <v>32</v>
      </c>
      <c r="C54" s="53"/>
      <c r="D54" s="53"/>
      <c r="E54" s="53"/>
      <c r="F54" s="53"/>
      <c r="G54" s="53"/>
      <c r="H54" s="53"/>
      <c r="I54" s="53"/>
      <c r="J54" s="53"/>
      <c r="K54" s="53"/>
      <c r="L54" s="53"/>
    </row>
    <row r="55" spans="2:12" s="5" customFormat="1" ht="15" customHeight="1" thickBot="1"/>
    <row r="56" spans="2:12" s="5" customFormat="1" ht="22.5" customHeight="1" thickBot="1">
      <c r="B56" s="34" t="s">
        <v>33</v>
      </c>
      <c r="C56" s="21" t="s">
        <v>34</v>
      </c>
      <c r="D56" s="40"/>
    </row>
    <row r="57" spans="2:12" s="5" customFormat="1" ht="15" customHeight="1"/>
    <row r="58" spans="2:12" ht="15" customHeight="1">
      <c r="B58" s="28" t="s">
        <v>35</v>
      </c>
      <c r="C58" s="31"/>
      <c r="D58" s="7"/>
      <c r="E58" s="7"/>
      <c r="F58" s="7"/>
      <c r="G58" s="7"/>
      <c r="H58" s="7"/>
      <c r="I58" s="7"/>
      <c r="J58" s="7"/>
    </row>
    <row r="59" spans="2:12" ht="15" customHeight="1">
      <c r="B59" s="78" t="s">
        <v>36</v>
      </c>
      <c r="C59" s="31"/>
      <c r="D59" s="7"/>
      <c r="E59" s="7"/>
      <c r="F59" s="7"/>
      <c r="G59" s="7"/>
      <c r="H59" s="7"/>
      <c r="I59" s="7"/>
      <c r="J59" s="7"/>
    </row>
    <row r="60" spans="2:12" ht="15" customHeight="1">
      <c r="B60" s="31" t="s">
        <v>37</v>
      </c>
      <c r="C60" s="31"/>
      <c r="D60" s="7"/>
      <c r="E60" s="7"/>
      <c r="F60" s="7"/>
      <c r="G60" s="7"/>
      <c r="H60" s="7"/>
      <c r="I60" s="7"/>
      <c r="J60" s="7"/>
    </row>
    <row r="61" spans="2:12" ht="15" customHeight="1">
      <c r="B61" s="28"/>
      <c r="C61" s="31"/>
      <c r="D61" s="7"/>
      <c r="E61" s="7"/>
      <c r="F61" s="7"/>
      <c r="G61" s="7"/>
      <c r="H61" s="7"/>
      <c r="I61" s="7"/>
      <c r="J61" s="7"/>
    </row>
    <row r="62" spans="2:12" ht="15" customHeight="1">
      <c r="B62" s="28" t="s">
        <v>38</v>
      </c>
      <c r="C62" s="31"/>
      <c r="D62" s="7"/>
      <c r="E62" s="7"/>
      <c r="F62" s="7"/>
      <c r="G62" s="7"/>
      <c r="H62" s="7"/>
      <c r="I62" s="7"/>
      <c r="J62" s="7"/>
    </row>
    <row r="63" spans="2:12" s="5" customFormat="1" ht="15" customHeight="1">
      <c r="B63" s="12"/>
      <c r="C63" s="31"/>
    </row>
    <row r="64" spans="2:12" s="5" customFormat="1" ht="15" customHeight="1">
      <c r="B64" s="60" t="s">
        <v>39</v>
      </c>
      <c r="C64" s="31"/>
    </row>
    <row r="65" spans="2:8" ht="15" customHeight="1">
      <c r="B65" s="31" t="s">
        <v>40</v>
      </c>
      <c r="D65" s="7"/>
      <c r="E65" s="7"/>
      <c r="F65" s="7"/>
      <c r="G65" s="7"/>
    </row>
    <row r="66" spans="2:8" ht="15" customHeight="1">
      <c r="B66" s="31" t="s">
        <v>41</v>
      </c>
      <c r="D66" s="7"/>
      <c r="E66" s="7"/>
      <c r="F66" s="7"/>
      <c r="G66" s="7"/>
    </row>
    <row r="67" spans="2:8" ht="15" customHeight="1">
      <c r="B67" s="31" t="s">
        <v>42</v>
      </c>
      <c r="D67" s="7"/>
      <c r="E67" s="7"/>
      <c r="F67" s="7"/>
      <c r="G67" s="7"/>
    </row>
    <row r="68" spans="2:8" s="5" customFormat="1" ht="15" customHeight="1" thickBot="1"/>
    <row r="69" spans="2:8" s="27" customFormat="1" ht="22.5" customHeight="1" thickBot="1">
      <c r="B69" s="16" t="s">
        <v>17</v>
      </c>
      <c r="C69" s="20" t="s">
        <v>43</v>
      </c>
      <c r="D69" s="16" t="s">
        <v>19</v>
      </c>
      <c r="E69" s="25" t="s">
        <v>20</v>
      </c>
      <c r="F69" s="12"/>
      <c r="G69" s="16" t="s">
        <v>44</v>
      </c>
    </row>
    <row r="70" spans="2:8" ht="15" customHeight="1"/>
    <row r="71" spans="2:8" ht="24.95" customHeight="1">
      <c r="B71" s="9" t="s">
        <v>45</v>
      </c>
      <c r="C71" s="2">
        <v>1</v>
      </c>
      <c r="D71" s="10">
        <v>0</v>
      </c>
      <c r="E71" s="77">
        <v>14</v>
      </c>
      <c r="F71" s="24"/>
      <c r="G71" s="42" t="s">
        <v>46</v>
      </c>
    </row>
    <row r="72" spans="2:8" ht="15" customHeight="1"/>
    <row r="73" spans="2:8" ht="24.95" customHeight="1">
      <c r="B73" s="2">
        <v>1</v>
      </c>
      <c r="C73" s="2">
        <v>1</v>
      </c>
      <c r="D73" s="3">
        <v>5</v>
      </c>
      <c r="E73" s="77">
        <f>BIN2DEC(G73)</f>
        <v>11</v>
      </c>
      <c r="F73" s="24"/>
      <c r="G73" s="42" t="s">
        <v>47</v>
      </c>
      <c r="H73" s="5" cm="1">
        <f t="array" ref="H73">SUM(--MID(G73,_xlfn.SEQUENCE(,4,1,1),1))</f>
        <v>3</v>
      </c>
    </row>
    <row r="74" spans="2:8" ht="24.95" customHeight="1">
      <c r="B74" s="2">
        <v>2</v>
      </c>
      <c r="C74" s="2">
        <v>1</v>
      </c>
      <c r="D74" s="3">
        <v>5</v>
      </c>
      <c r="E74" s="77">
        <f t="shared" ref="E74:E92" si="0">BIN2DEC(G74)</f>
        <v>0</v>
      </c>
      <c r="F74" s="24"/>
      <c r="G74" s="42" t="s">
        <v>48</v>
      </c>
      <c r="H74" s="5" cm="1">
        <f t="array" ref="H74">SUM(--MID(G74,_xlfn.SEQUENCE(,4,1,1),1))</f>
        <v>0</v>
      </c>
    </row>
    <row r="75" spans="2:8" ht="24.95" customHeight="1">
      <c r="B75" s="2">
        <v>3</v>
      </c>
      <c r="C75" s="2">
        <v>1</v>
      </c>
      <c r="D75" s="3">
        <v>5</v>
      </c>
      <c r="E75" s="77">
        <f t="shared" si="0"/>
        <v>6</v>
      </c>
      <c r="F75" s="24"/>
      <c r="G75" s="42" t="s">
        <v>49</v>
      </c>
      <c r="H75" s="5" cm="1">
        <f t="array" ref="H75">SUM(--MID(G75,_xlfn.SEQUENCE(,4,1,1),1))</f>
        <v>2</v>
      </c>
    </row>
    <row r="76" spans="2:8" ht="24.95" customHeight="1">
      <c r="B76" s="2">
        <v>4</v>
      </c>
      <c r="C76" s="2">
        <v>1</v>
      </c>
      <c r="D76" s="3">
        <v>5</v>
      </c>
      <c r="E76" s="77">
        <f t="shared" si="0"/>
        <v>14</v>
      </c>
      <c r="F76" s="24"/>
      <c r="G76" s="42" t="s">
        <v>46</v>
      </c>
      <c r="H76" s="5" cm="1">
        <f t="array" ref="H76">SUM(--MID(G76,_xlfn.SEQUENCE(,4,1,1),1))</f>
        <v>3</v>
      </c>
    </row>
    <row r="77" spans="2:8" ht="24.95" customHeight="1">
      <c r="B77" s="2">
        <v>5</v>
      </c>
      <c r="C77" s="2">
        <v>1</v>
      </c>
      <c r="D77" s="3">
        <v>5</v>
      </c>
      <c r="E77" s="77">
        <f t="shared" si="0"/>
        <v>10</v>
      </c>
      <c r="F77" s="24"/>
      <c r="G77" s="42" t="s">
        <v>50</v>
      </c>
      <c r="H77" s="5" cm="1">
        <f t="array" ref="H77">SUM(--MID(G77,_xlfn.SEQUENCE(,4,1,1),1))</f>
        <v>2</v>
      </c>
    </row>
    <row r="78" spans="2:8" ht="24.95" customHeight="1">
      <c r="B78" s="2">
        <v>6</v>
      </c>
      <c r="C78" s="2">
        <v>1</v>
      </c>
      <c r="D78" s="3">
        <v>5</v>
      </c>
      <c r="E78" s="77">
        <f t="shared" si="0"/>
        <v>13</v>
      </c>
      <c r="F78" s="24"/>
      <c r="G78" s="42" t="s">
        <v>51</v>
      </c>
      <c r="H78" s="5" cm="1">
        <f t="array" ref="H78">SUM(--MID(G78,_xlfn.SEQUENCE(,4,1,1),1))</f>
        <v>3</v>
      </c>
    </row>
    <row r="79" spans="2:8" ht="24.95" customHeight="1">
      <c r="B79" s="2">
        <v>7</v>
      </c>
      <c r="C79" s="2">
        <v>1</v>
      </c>
      <c r="D79" s="3">
        <v>5</v>
      </c>
      <c r="E79" s="77">
        <f t="shared" si="0"/>
        <v>11</v>
      </c>
      <c r="F79" s="24"/>
      <c r="G79" s="42" t="s">
        <v>47</v>
      </c>
      <c r="H79" s="5" cm="1">
        <f t="array" ref="H79">SUM(--MID(G79,_xlfn.SEQUENCE(,4,1,1),1))</f>
        <v>3</v>
      </c>
    </row>
    <row r="80" spans="2:8" ht="24.95" customHeight="1">
      <c r="B80" s="2">
        <v>8</v>
      </c>
      <c r="C80" s="2">
        <v>1</v>
      </c>
      <c r="D80" s="3">
        <v>5</v>
      </c>
      <c r="E80" s="77">
        <f t="shared" si="0"/>
        <v>10</v>
      </c>
      <c r="F80" s="24"/>
      <c r="G80" s="42" t="s">
        <v>50</v>
      </c>
      <c r="H80" s="5" cm="1">
        <f t="array" ref="H80">SUM(--MID(G80,_xlfn.SEQUENCE(,4,1,1),1))</f>
        <v>2</v>
      </c>
    </row>
    <row r="81" spans="2:8" ht="24.95" customHeight="1">
      <c r="B81" s="2">
        <v>9</v>
      </c>
      <c r="C81" s="2">
        <v>1</v>
      </c>
      <c r="D81" s="3">
        <v>5</v>
      </c>
      <c r="E81" s="77">
        <f t="shared" si="0"/>
        <v>7</v>
      </c>
      <c r="F81" s="24"/>
      <c r="G81" s="42" t="s">
        <v>52</v>
      </c>
      <c r="H81" s="5" cm="1">
        <f t="array" ref="H81">SUM(--MID(G81,_xlfn.SEQUENCE(,4,1,1),1))</f>
        <v>3</v>
      </c>
    </row>
    <row r="82" spans="2:8" ht="24.95" customHeight="1">
      <c r="B82" s="2">
        <v>10</v>
      </c>
      <c r="C82" s="2">
        <v>1</v>
      </c>
      <c r="D82" s="3">
        <v>5</v>
      </c>
      <c r="E82" s="77">
        <f t="shared" si="0"/>
        <v>4</v>
      </c>
      <c r="F82" s="24"/>
      <c r="G82" s="42" t="s">
        <v>53</v>
      </c>
      <c r="H82" s="5" cm="1">
        <f t="array" ref="H82">SUM(--MID(G82,_xlfn.SEQUENCE(,4,1,1),1))</f>
        <v>1</v>
      </c>
    </row>
    <row r="83" spans="2:8" ht="24.95" customHeight="1">
      <c r="B83" s="2">
        <v>11</v>
      </c>
      <c r="C83" s="2">
        <v>1</v>
      </c>
      <c r="D83" s="3">
        <v>5</v>
      </c>
      <c r="E83" s="77">
        <f t="shared" si="0"/>
        <v>13</v>
      </c>
      <c r="F83" s="24"/>
      <c r="G83" s="42" t="s">
        <v>51</v>
      </c>
      <c r="H83" s="5" cm="1">
        <f t="array" ref="H83">SUM(--MID(G83,_xlfn.SEQUENCE(,4,1,1),1))</f>
        <v>3</v>
      </c>
    </row>
    <row r="84" spans="2:8" ht="24.95" customHeight="1">
      <c r="B84" s="2">
        <v>12</v>
      </c>
      <c r="C84" s="2">
        <v>1</v>
      </c>
      <c r="D84" s="3">
        <v>5</v>
      </c>
      <c r="E84" s="77">
        <f t="shared" si="0"/>
        <v>11</v>
      </c>
      <c r="F84" s="24"/>
      <c r="G84" s="42" t="s">
        <v>47</v>
      </c>
      <c r="H84" s="5" cm="1">
        <f t="array" ref="H84">SUM(--MID(G84,_xlfn.SEQUENCE(,4,1,1),1))</f>
        <v>3</v>
      </c>
    </row>
    <row r="85" spans="2:8" ht="24.95" customHeight="1">
      <c r="B85" s="2">
        <v>13</v>
      </c>
      <c r="C85" s="2">
        <v>1</v>
      </c>
      <c r="D85" s="3">
        <v>5</v>
      </c>
      <c r="E85" s="77">
        <f t="shared" si="0"/>
        <v>9</v>
      </c>
      <c r="F85" s="24"/>
      <c r="G85" s="42" t="s">
        <v>54</v>
      </c>
      <c r="H85" s="5" cm="1">
        <f t="array" ref="H85">SUM(--MID(G85,_xlfn.SEQUENCE(,4,1,1),1))</f>
        <v>2</v>
      </c>
    </row>
    <row r="86" spans="2:8" ht="24.95" customHeight="1">
      <c r="B86" s="2">
        <v>14</v>
      </c>
      <c r="C86" s="2">
        <v>1</v>
      </c>
      <c r="D86" s="3">
        <v>5</v>
      </c>
      <c r="E86" s="77">
        <f t="shared" si="0"/>
        <v>10</v>
      </c>
      <c r="F86" s="24"/>
      <c r="G86" s="42" t="s">
        <v>50</v>
      </c>
      <c r="H86" s="5" cm="1">
        <f t="array" ref="H86">SUM(--MID(G86,_xlfn.SEQUENCE(,4,1,1),1))</f>
        <v>2</v>
      </c>
    </row>
    <row r="87" spans="2:8" ht="24.95" customHeight="1">
      <c r="B87" s="2">
        <v>15</v>
      </c>
      <c r="C87" s="2">
        <v>1</v>
      </c>
      <c r="D87" s="3">
        <v>5</v>
      </c>
      <c r="E87" s="77">
        <f t="shared" si="0"/>
        <v>3</v>
      </c>
      <c r="F87" s="24"/>
      <c r="G87" s="42" t="s">
        <v>55</v>
      </c>
      <c r="H87" s="5" cm="1">
        <f t="array" ref="H87">SUM(--MID(G87,_xlfn.SEQUENCE(,4,1,1),1))</f>
        <v>2</v>
      </c>
    </row>
    <row r="88" spans="2:8" ht="24.95" customHeight="1">
      <c r="B88" s="2">
        <v>16</v>
      </c>
      <c r="C88" s="2">
        <v>1</v>
      </c>
      <c r="D88" s="3">
        <v>5</v>
      </c>
      <c r="E88" s="77">
        <f t="shared" si="0"/>
        <v>8</v>
      </c>
      <c r="F88" s="24"/>
      <c r="G88" s="42" t="s">
        <v>56</v>
      </c>
      <c r="H88" s="5" cm="1">
        <f t="array" ref="H88">SUM(--MID(G88,_xlfn.SEQUENCE(,4,1,1),1))</f>
        <v>1</v>
      </c>
    </row>
    <row r="89" spans="2:8" ht="24.95" customHeight="1">
      <c r="B89" s="2">
        <v>17</v>
      </c>
      <c r="C89" s="2">
        <v>1</v>
      </c>
      <c r="D89" s="3">
        <v>5</v>
      </c>
      <c r="E89" s="77">
        <f t="shared" si="0"/>
        <v>12</v>
      </c>
      <c r="F89" s="24"/>
      <c r="G89" s="42" t="s">
        <v>57</v>
      </c>
      <c r="H89" s="5" cm="1">
        <f t="array" ref="H89">SUM(--MID(G89,_xlfn.SEQUENCE(,4,1,1),1))</f>
        <v>2</v>
      </c>
    </row>
    <row r="90" spans="2:8" ht="24.95" customHeight="1">
      <c r="B90" s="2">
        <v>18</v>
      </c>
      <c r="C90" s="2">
        <v>1</v>
      </c>
      <c r="D90" s="3">
        <v>5</v>
      </c>
      <c r="E90" s="77">
        <f t="shared" si="0"/>
        <v>5</v>
      </c>
      <c r="F90" s="24"/>
      <c r="G90" s="42" t="s">
        <v>58</v>
      </c>
      <c r="H90" s="5" cm="1">
        <f t="array" ref="H90">SUM(--MID(G90,_xlfn.SEQUENCE(,4,1,1),1))</f>
        <v>2</v>
      </c>
    </row>
    <row r="91" spans="2:8" ht="24.95" customHeight="1">
      <c r="B91" s="2">
        <v>19</v>
      </c>
      <c r="C91" s="2">
        <v>1</v>
      </c>
      <c r="D91" s="3">
        <v>5</v>
      </c>
      <c r="E91" s="77">
        <f t="shared" si="0"/>
        <v>7</v>
      </c>
      <c r="F91" s="24"/>
      <c r="G91" s="42" t="s">
        <v>52</v>
      </c>
      <c r="H91" s="5" cm="1">
        <f t="array" ref="H91">SUM(--MID(G91,_xlfn.SEQUENCE(,4,1,1),1))</f>
        <v>3</v>
      </c>
    </row>
    <row r="92" spans="2:8" ht="24.95" customHeight="1">
      <c r="B92" s="2">
        <v>20</v>
      </c>
      <c r="C92" s="2">
        <v>1</v>
      </c>
      <c r="D92" s="3">
        <v>5</v>
      </c>
      <c r="E92" s="77">
        <f t="shared" si="0"/>
        <v>10</v>
      </c>
      <c r="F92" s="24"/>
      <c r="G92" s="42" t="s">
        <v>50</v>
      </c>
      <c r="H92" s="5" cm="1">
        <f t="array" ref="H92">SUM(--MID(G92,_xlfn.SEQUENCE(,4,1,1),1))</f>
        <v>2</v>
      </c>
    </row>
    <row r="93" spans="2:8" ht="15" customHeight="1" thickBot="1"/>
    <row r="94" spans="2:8" ht="22.5" customHeight="1" thickBot="1">
      <c r="B94" s="34" t="s">
        <v>59</v>
      </c>
      <c r="C94" s="21" t="s">
        <v>34</v>
      </c>
      <c r="D94" s="40"/>
    </row>
    <row r="95" spans="2:8" ht="15" customHeight="1"/>
    <row r="96" spans="2:8" ht="15" customHeight="1">
      <c r="B96" s="30" t="s">
        <v>60</v>
      </c>
      <c r="C96" s="31"/>
      <c r="D96" s="12"/>
    </row>
    <row r="97" spans="2:11" ht="15" customHeight="1">
      <c r="B97" s="79" t="s">
        <v>61</v>
      </c>
      <c r="C97" s="31"/>
      <c r="D97" s="12"/>
    </row>
    <row r="98" spans="2:11" ht="15" customHeight="1">
      <c r="B98" s="30" t="s">
        <v>62</v>
      </c>
      <c r="C98" s="31"/>
      <c r="D98" s="12"/>
    </row>
    <row r="99" spans="2:11" ht="15" customHeight="1">
      <c r="B99" s="28"/>
      <c r="C99" s="31"/>
      <c r="D99" s="12"/>
    </row>
    <row r="100" spans="2:11" ht="15" customHeight="1">
      <c r="B100" s="28" t="s">
        <v>63</v>
      </c>
      <c r="C100" s="31"/>
      <c r="D100" s="12"/>
    </row>
    <row r="101" spans="2:11" ht="15" customHeight="1">
      <c r="B101" s="30" t="s">
        <v>64</v>
      </c>
      <c r="C101" s="31"/>
      <c r="D101" s="12"/>
    </row>
    <row r="102" spans="2:11" ht="15" customHeight="1">
      <c r="D102" s="12"/>
    </row>
    <row r="103" spans="2:11" ht="15" customHeight="1">
      <c r="B103" s="60" t="s">
        <v>39</v>
      </c>
      <c r="C103" s="31"/>
      <c r="D103" s="27"/>
      <c r="E103" s="7"/>
      <c r="F103" s="7"/>
      <c r="G103" s="7"/>
    </row>
    <row r="104" spans="2:11" ht="15" customHeight="1">
      <c r="B104" s="31" t="s">
        <v>65</v>
      </c>
      <c r="D104" s="27"/>
      <c r="E104" s="7"/>
      <c r="F104" s="7"/>
      <c r="G104" s="7"/>
    </row>
    <row r="105" spans="2:11" ht="15" customHeight="1">
      <c r="B105" s="31" t="s">
        <v>66</v>
      </c>
      <c r="D105" s="27"/>
      <c r="E105" s="7"/>
      <c r="F105" s="7"/>
      <c r="G105" s="7"/>
    </row>
    <row r="106" spans="2:11" ht="15" customHeight="1">
      <c r="B106" s="31" t="s">
        <v>67</v>
      </c>
      <c r="D106" s="27"/>
      <c r="E106" s="7"/>
      <c r="F106" s="7"/>
      <c r="G106" s="7"/>
    </row>
    <row r="107" spans="2:11" ht="15" customHeight="1" thickBot="1"/>
    <row r="108" spans="2:11" s="27" customFormat="1" ht="22.5" customHeight="1" thickBot="1">
      <c r="B108" s="16" t="s">
        <v>17</v>
      </c>
      <c r="C108" s="20" t="s">
        <v>43</v>
      </c>
      <c r="D108" s="16" t="s">
        <v>19</v>
      </c>
      <c r="E108" s="25" t="s">
        <v>20</v>
      </c>
      <c r="F108" s="12"/>
      <c r="G108" s="16" t="s">
        <v>68</v>
      </c>
    </row>
    <row r="109" spans="2:11" ht="15" customHeight="1">
      <c r="G109" s="35"/>
    </row>
    <row r="110" spans="2:11" ht="24.95" customHeight="1">
      <c r="B110" s="9" t="s">
        <v>69</v>
      </c>
      <c r="C110" s="2">
        <v>2</v>
      </c>
      <c r="D110" s="10">
        <v>0</v>
      </c>
      <c r="E110" s="1">
        <v>11231221</v>
      </c>
      <c r="F110" s="24"/>
      <c r="G110" s="41" t="s">
        <v>70</v>
      </c>
    </row>
    <row r="111" spans="2:11" ht="15" customHeight="1">
      <c r="G111" s="5" t="s">
        <v>71</v>
      </c>
    </row>
    <row r="112" spans="2:11" ht="24.95" customHeight="1">
      <c r="B112" s="2">
        <v>21</v>
      </c>
      <c r="C112" s="2">
        <v>2</v>
      </c>
      <c r="D112" s="3">
        <v>5</v>
      </c>
      <c r="E112" s="1" cm="1">
        <f t="array" ref="E112">SUM(_xlfn.ANCHORARRAY(I112)+0)</f>
        <v>10221102</v>
      </c>
      <c r="F112" s="24"/>
      <c r="G112" s="41" t="s">
        <v>72</v>
      </c>
      <c r="I112" s="5" t="str" cm="1">
        <f t="array" ref="I112:K112">_xlfn.TEXTSPLIT(G112:G112, "-")</f>
        <v>10010001</v>
      </c>
      <c r="J112" s="5" t="str">
        <v>00111100</v>
      </c>
      <c r="K112" s="7" t="str">
        <v>00100001</v>
      </c>
    </row>
    <row r="113" spans="2:11" ht="24.95" customHeight="1">
      <c r="B113" s="2">
        <v>22</v>
      </c>
      <c r="C113" s="2">
        <v>2</v>
      </c>
      <c r="D113" s="3">
        <v>5</v>
      </c>
      <c r="E113" s="1" cm="1">
        <f t="array" ref="E113">SUM(_xlfn.ANCHORARRAY(I113)+0)</f>
        <v>11132131</v>
      </c>
      <c r="F113" s="24"/>
      <c r="G113" s="41" t="s">
        <v>73</v>
      </c>
      <c r="I113" s="5" t="str" cm="1">
        <f t="array" ref="I113:K113">_xlfn.TEXTSPLIT(G113:G113, "-")</f>
        <v>10010010</v>
      </c>
      <c r="J113" s="5" t="str">
        <v>00111110</v>
      </c>
      <c r="K113" s="7" t="str">
        <v>01011011</v>
      </c>
    </row>
    <row r="114" spans="2:11" ht="24.95" customHeight="1">
      <c r="B114" s="2">
        <v>23</v>
      </c>
      <c r="C114" s="2">
        <v>2</v>
      </c>
      <c r="D114" s="3">
        <v>5</v>
      </c>
      <c r="E114" s="1" cm="1">
        <f t="array" ref="E114">SUM(_xlfn.ANCHORARRAY(I114)+0)</f>
        <v>11132212</v>
      </c>
      <c r="F114" s="24"/>
      <c r="G114" s="41" t="s">
        <v>74</v>
      </c>
      <c r="I114" s="5" t="str" cm="1">
        <f t="array" ref="I114:K114">_xlfn.TEXTSPLIT(G114:G114, "-")</f>
        <v>10010001</v>
      </c>
      <c r="J114" s="5" t="str">
        <v>00111101</v>
      </c>
      <c r="K114" s="7" t="str">
        <v>01011110</v>
      </c>
    </row>
    <row r="115" spans="2:11" ht="24.95" customHeight="1">
      <c r="B115" s="2">
        <v>24</v>
      </c>
      <c r="C115" s="2">
        <v>2</v>
      </c>
      <c r="D115" s="3">
        <v>5</v>
      </c>
      <c r="E115" s="1" cm="1">
        <f t="array" ref="E115">SUM(_xlfn.ANCHORARRAY(I115)+0)</f>
        <v>10132122</v>
      </c>
      <c r="F115" s="24"/>
      <c r="G115" s="41" t="s">
        <v>75</v>
      </c>
      <c r="I115" s="5" t="str" cm="1">
        <f t="array" ref="I115:K115">_xlfn.TEXTSPLIT(G115:G115, "-")</f>
        <v>10010111</v>
      </c>
      <c r="J115" s="5" t="str">
        <v>00111001</v>
      </c>
      <c r="K115" s="7" t="str">
        <v>00011010</v>
      </c>
    </row>
    <row r="116" spans="2:11" ht="24.95" customHeight="1">
      <c r="B116" s="2">
        <v>25</v>
      </c>
      <c r="C116" s="2">
        <v>2</v>
      </c>
      <c r="D116" s="3">
        <v>5</v>
      </c>
      <c r="E116" s="1" cm="1">
        <f t="array" ref="E116">SUM(_xlfn.ANCHORARRAY(I116)+0)</f>
        <v>11220102</v>
      </c>
      <c r="F116" s="24"/>
      <c r="G116" s="41" t="s">
        <v>76</v>
      </c>
      <c r="I116" s="5" t="str" cm="1">
        <f t="array" ref="I116:K116">_xlfn.TEXTSPLIT(G116:G116, "-")</f>
        <v>10010001</v>
      </c>
      <c r="J116" s="5" t="str">
        <v>00110001</v>
      </c>
      <c r="K116" s="7" t="str">
        <v>01100100</v>
      </c>
    </row>
    <row r="117" spans="2:11" ht="24.95" customHeight="1">
      <c r="B117" s="2">
        <v>26</v>
      </c>
      <c r="C117" s="2">
        <v>2</v>
      </c>
      <c r="D117" s="3">
        <v>5</v>
      </c>
      <c r="E117" s="1" cm="1">
        <f t="array" ref="E117">SUM(_xlfn.ANCHORARRAY(I117)+0)</f>
        <v>10232111</v>
      </c>
      <c r="F117" s="24"/>
      <c r="G117" s="41" t="s">
        <v>77</v>
      </c>
      <c r="I117" s="5" t="str" cm="1">
        <f t="array" ref="I117:K117">_xlfn.TEXTSPLIT(G117:G117, "-")</f>
        <v>10010111</v>
      </c>
      <c r="J117" s="5" t="str">
        <v>00111000</v>
      </c>
      <c r="K117" s="7" t="str">
        <v>00111000</v>
      </c>
    </row>
    <row r="118" spans="2:11" ht="24.95" customHeight="1">
      <c r="B118" s="2">
        <v>27</v>
      </c>
      <c r="C118" s="2">
        <v>2</v>
      </c>
      <c r="D118" s="3">
        <v>5</v>
      </c>
      <c r="E118" s="1" cm="1">
        <f t="array" ref="E118">SUM(_xlfn.ANCHORARRAY(I118)+0)</f>
        <v>12110221</v>
      </c>
      <c r="F118" s="24"/>
      <c r="G118" s="41" t="s">
        <v>78</v>
      </c>
      <c r="I118" s="5" t="str" cm="1">
        <f t="array" ref="I118:K118">_xlfn.TEXTSPLIT(G118:G118, "-")</f>
        <v>10010010</v>
      </c>
      <c r="J118" s="5" t="str">
        <v>01000101</v>
      </c>
      <c r="K118" s="7" t="str">
        <v>01100110</v>
      </c>
    </row>
    <row r="119" spans="2:11" ht="24.95" customHeight="1">
      <c r="B119" s="2">
        <v>28</v>
      </c>
      <c r="C119" s="2">
        <v>2</v>
      </c>
      <c r="D119" s="3">
        <v>5</v>
      </c>
      <c r="E119" s="1" cm="1">
        <f t="array" ref="E119">SUM(_xlfn.ANCHORARRAY(I119)+0)</f>
        <v>10131111</v>
      </c>
      <c r="F119" s="24"/>
      <c r="G119" s="41" t="s">
        <v>79</v>
      </c>
      <c r="I119" s="5" t="str" cm="1">
        <f t="array" ref="I119:K119">_xlfn.TEXTSPLIT(G119:G119, "-")</f>
        <v>10010010</v>
      </c>
      <c r="J119" s="5" t="str">
        <v>00110100</v>
      </c>
      <c r="K119" s="7" t="str">
        <v>00011001</v>
      </c>
    </row>
    <row r="120" spans="2:11" ht="24.95" customHeight="1">
      <c r="B120" s="2">
        <v>29</v>
      </c>
      <c r="C120" s="2">
        <v>2</v>
      </c>
      <c r="D120" s="3">
        <v>5</v>
      </c>
      <c r="E120" s="1" cm="1">
        <f t="array" ref="E120">SUM(_xlfn.ANCHORARRAY(I120)+0)</f>
        <v>11132222</v>
      </c>
      <c r="F120" s="24"/>
      <c r="G120" s="41" t="s">
        <v>80</v>
      </c>
      <c r="I120" s="5" t="str" cm="1">
        <f t="array" ref="I120:K120">_xlfn.TEXTSPLIT(G120:G120, "-")</f>
        <v>10010111</v>
      </c>
      <c r="J120" s="5" t="str">
        <v>00111100</v>
      </c>
      <c r="K120" s="7" t="str">
        <v>01011011</v>
      </c>
    </row>
    <row r="121" spans="2:11" ht="24.95" customHeight="1">
      <c r="B121" s="2">
        <v>30</v>
      </c>
      <c r="C121" s="2">
        <v>2</v>
      </c>
      <c r="D121" s="3">
        <v>5</v>
      </c>
      <c r="E121" s="1" cm="1">
        <f t="array" ref="E121">SUM(_xlfn.ANCHORARRAY(I121)+0)</f>
        <v>10222313</v>
      </c>
      <c r="F121" s="24"/>
      <c r="G121" s="41" t="s">
        <v>81</v>
      </c>
      <c r="I121" s="5" t="str" cm="1">
        <f t="array" ref="I121:K121">_xlfn.TEXTSPLIT(G121:G121, "-")</f>
        <v>10010101</v>
      </c>
      <c r="J121" s="5" t="str">
        <v>00101101</v>
      </c>
      <c r="K121" s="7" t="str">
        <v>00111111</v>
      </c>
    </row>
    <row r="122" spans="2:11" ht="24.95" customHeight="1">
      <c r="B122" s="2">
        <v>31</v>
      </c>
      <c r="C122" s="2">
        <v>2</v>
      </c>
      <c r="D122" s="3">
        <v>5</v>
      </c>
      <c r="E122" s="1" cm="1">
        <f t="array" ref="E122">SUM(_xlfn.ANCHORARRAY(I122)+0)</f>
        <v>10111222</v>
      </c>
      <c r="F122" s="24"/>
      <c r="G122" s="41" t="s">
        <v>82</v>
      </c>
      <c r="I122" s="5" t="str" cm="1">
        <f t="array" ref="I122:K122">_xlfn.TEXTSPLIT(G122:G122, "-")</f>
        <v>10010010</v>
      </c>
      <c r="J122" s="5" t="str">
        <v>00100101</v>
      </c>
      <c r="K122" s="7" t="str">
        <v>00001111</v>
      </c>
    </row>
    <row r="123" spans="2:11" ht="24.95" customHeight="1">
      <c r="B123" s="2">
        <v>32</v>
      </c>
      <c r="C123" s="2">
        <v>2</v>
      </c>
      <c r="D123" s="3">
        <v>5</v>
      </c>
      <c r="E123" s="1" cm="1">
        <f t="array" ref="E123">SUM(_xlfn.ANCHORARRAY(I123)+0)</f>
        <v>11122212</v>
      </c>
      <c r="F123" s="24"/>
      <c r="G123" s="41" t="s">
        <v>83</v>
      </c>
      <c r="I123" s="5" t="str" cm="1">
        <f t="array" ref="I123:K123">_xlfn.TEXTSPLIT(G123:G123, "-")</f>
        <v>10010001</v>
      </c>
      <c r="J123" s="5" t="str">
        <v>00111101</v>
      </c>
      <c r="K123" s="7" t="str">
        <v>01001110</v>
      </c>
    </row>
    <row r="124" spans="2:11" ht="24.95" customHeight="1">
      <c r="B124" s="2">
        <v>33</v>
      </c>
      <c r="C124" s="2">
        <v>2</v>
      </c>
      <c r="D124" s="3">
        <v>5</v>
      </c>
      <c r="E124" s="1" cm="1">
        <f t="array" ref="E124">SUM(_xlfn.ANCHORARRAY(I124)+0)</f>
        <v>11021302</v>
      </c>
      <c r="F124" s="24"/>
      <c r="G124" s="41" t="s">
        <v>84</v>
      </c>
      <c r="I124" s="5" t="str" cm="1">
        <f t="array" ref="I124:K124">_xlfn.TEXTSPLIT(G124:G124, "-")</f>
        <v>10011100</v>
      </c>
      <c r="J124" s="5" t="str">
        <v>01000101</v>
      </c>
      <c r="K124" s="7" t="str">
        <v>00010101</v>
      </c>
    </row>
    <row r="125" spans="2:11" ht="24.95" customHeight="1">
      <c r="B125" s="2">
        <v>34</v>
      </c>
      <c r="C125" s="2">
        <v>2</v>
      </c>
      <c r="D125" s="3">
        <v>5</v>
      </c>
      <c r="E125" s="1" cm="1">
        <f t="array" ref="E125">SUM(_xlfn.ANCHORARRAY(I125)+0)</f>
        <v>11131112</v>
      </c>
      <c r="F125" s="24"/>
      <c r="G125" s="41" t="s">
        <v>85</v>
      </c>
      <c r="I125" s="5" t="str" cm="1">
        <f t="array" ref="I125:K125">_xlfn.TEXTSPLIT(G125:G125, "-")</f>
        <v>10010001</v>
      </c>
      <c r="J125" s="5" t="str">
        <v>00111011</v>
      </c>
      <c r="K125" s="7" t="str">
        <v>01010100</v>
      </c>
    </row>
    <row r="126" spans="2:11" ht="24.95" customHeight="1">
      <c r="B126" s="2">
        <v>35</v>
      </c>
      <c r="C126" s="2">
        <v>2</v>
      </c>
      <c r="D126" s="3">
        <v>5</v>
      </c>
      <c r="E126" s="1" cm="1">
        <f t="array" ref="E126">SUM(_xlfn.ANCHORARRAY(I126)+0)</f>
        <v>11111322</v>
      </c>
      <c r="F126" s="24"/>
      <c r="G126" s="41" t="s">
        <v>86</v>
      </c>
      <c r="I126" s="5" t="str" cm="1">
        <f t="array" ref="I126:K126">_xlfn.TEXTSPLIT(G126:G126, "-")</f>
        <v>10010111</v>
      </c>
      <c r="J126" s="5" t="str">
        <v>00100111</v>
      </c>
      <c r="K126" s="7" t="str">
        <v>01001100</v>
      </c>
    </row>
    <row r="127" spans="2:11" ht="24.95" customHeight="1">
      <c r="B127" s="2">
        <v>36</v>
      </c>
      <c r="C127" s="2">
        <v>2</v>
      </c>
      <c r="D127" s="3">
        <v>5</v>
      </c>
      <c r="E127" s="1" cm="1">
        <f t="array" ref="E127">SUM(_xlfn.ANCHORARRAY(I127)+0)</f>
        <v>11222220</v>
      </c>
      <c r="F127" s="24"/>
      <c r="G127" s="41" t="s">
        <v>87</v>
      </c>
      <c r="I127" s="5" t="str" cm="1">
        <f t="array" ref="I127:K127">_xlfn.TEXTSPLIT(G127:G127, "-")</f>
        <v>10011100</v>
      </c>
      <c r="J127" s="5" t="str">
        <v>00110010</v>
      </c>
      <c r="K127" s="7" t="str">
        <v>01101110</v>
      </c>
    </row>
    <row r="128" spans="2:11" ht="24.95" customHeight="1">
      <c r="B128" s="2">
        <v>37</v>
      </c>
      <c r="C128" s="2">
        <v>2</v>
      </c>
      <c r="D128" s="3">
        <v>5</v>
      </c>
      <c r="E128" s="1" cm="1">
        <f t="array" ref="E128">SUM(_xlfn.ANCHORARRAY(I128)+0)</f>
        <v>11221012</v>
      </c>
      <c r="F128" s="24"/>
      <c r="G128" s="41" t="s">
        <v>88</v>
      </c>
      <c r="I128" s="5" t="str" cm="1">
        <f t="array" ref="I128:K128">_xlfn.TEXTSPLIT(G128:G128, "-")</f>
        <v>10010001</v>
      </c>
      <c r="J128" s="5" t="str">
        <v>00101001</v>
      </c>
      <c r="K128" s="7" t="str">
        <v>01110010</v>
      </c>
    </row>
    <row r="129" spans="2:11" ht="24.95" customHeight="1">
      <c r="B129" s="2">
        <v>38</v>
      </c>
      <c r="C129" s="2">
        <v>2</v>
      </c>
      <c r="D129" s="3">
        <v>5</v>
      </c>
      <c r="E129" s="1" cm="1">
        <f t="array" ref="E129">SUM(_xlfn.ANCHORARRAY(I129)+0)</f>
        <v>10122310</v>
      </c>
      <c r="F129" s="24"/>
      <c r="G129" s="41" t="s">
        <v>89</v>
      </c>
      <c r="I129" s="5" t="str" cm="1">
        <f t="array" ref="I129:K129">_xlfn.TEXTSPLIT(G129:G129, "-")</f>
        <v>10011100</v>
      </c>
      <c r="J129" s="5" t="str">
        <v>00110100</v>
      </c>
      <c r="K129" s="7" t="str">
        <v>00001110</v>
      </c>
    </row>
    <row r="130" spans="2:11" ht="24.95" customHeight="1">
      <c r="B130" s="2">
        <v>39</v>
      </c>
      <c r="C130" s="2">
        <v>2</v>
      </c>
      <c r="D130" s="3">
        <v>5</v>
      </c>
      <c r="E130" s="1" cm="1">
        <f t="array" ref="E130">SUM(_xlfn.ANCHORARRAY(I130)+0)</f>
        <v>10223300</v>
      </c>
      <c r="F130" s="24"/>
      <c r="G130" s="41" t="s">
        <v>90</v>
      </c>
      <c r="I130" s="5" t="str" cm="1">
        <f t="array" ref="I130:K130">_xlfn.TEXTSPLIT(G130:G130, "-")</f>
        <v>10011100</v>
      </c>
      <c r="J130" s="5" t="str">
        <v>00101100</v>
      </c>
      <c r="K130" s="7" t="str">
        <v>00111100</v>
      </c>
    </row>
    <row r="131" spans="2:11" ht="24.95" customHeight="1">
      <c r="B131" s="2">
        <v>40</v>
      </c>
      <c r="C131" s="2">
        <v>2</v>
      </c>
      <c r="D131" s="3">
        <v>5</v>
      </c>
      <c r="E131" s="1" cm="1">
        <f t="array" ref="E131">SUM(_xlfn.ANCHORARRAY(I131)+0)</f>
        <v>11131132</v>
      </c>
      <c r="F131" s="24"/>
      <c r="G131" s="41" t="s">
        <v>91</v>
      </c>
      <c r="I131" s="5" t="str" cm="1">
        <f t="array" ref="I131:K131">_xlfn.TEXTSPLIT(G131:G131, "-")</f>
        <v>10010010</v>
      </c>
      <c r="J131" s="5" t="str">
        <v>00110011</v>
      </c>
      <c r="K131" s="7" t="str">
        <v>01011111</v>
      </c>
    </row>
    <row r="132" spans="2:11" ht="15" customHeight="1" thickBot="1"/>
    <row r="133" spans="2:11" ht="22.5" customHeight="1" thickBot="1">
      <c r="B133" s="34" t="s">
        <v>92</v>
      </c>
      <c r="C133" s="94" t="s">
        <v>93</v>
      </c>
      <c r="D133" s="40"/>
    </row>
    <row r="134" spans="2:11" ht="15" customHeight="1"/>
    <row r="135" spans="2:11" ht="15" customHeight="1">
      <c r="B135" s="28" t="s">
        <v>94</v>
      </c>
      <c r="C135" s="31"/>
      <c r="D135" s="12"/>
    </row>
    <row r="136" spans="2:11" ht="15" customHeight="1">
      <c r="B136" s="30" t="s">
        <v>95</v>
      </c>
      <c r="C136" s="31"/>
      <c r="D136" s="12"/>
    </row>
    <row r="137" spans="2:11" ht="15" customHeight="1">
      <c r="B137" s="30" t="s">
        <v>96</v>
      </c>
      <c r="C137" s="31"/>
      <c r="D137" s="12"/>
    </row>
    <row r="138" spans="2:11" ht="15" customHeight="1">
      <c r="B138" s="28"/>
      <c r="C138" s="31"/>
      <c r="D138" s="12"/>
    </row>
    <row r="139" spans="2:11" ht="15" customHeight="1">
      <c r="B139" s="28" t="s">
        <v>97</v>
      </c>
      <c r="C139" s="31"/>
      <c r="D139" s="12"/>
    </row>
    <row r="140" spans="2:11" ht="15" customHeight="1">
      <c r="B140" s="31" t="s">
        <v>98</v>
      </c>
      <c r="D140" s="12"/>
    </row>
    <row r="141" spans="2:11" ht="15" customHeight="1">
      <c r="B141" s="12"/>
      <c r="C141" s="31"/>
      <c r="D141" s="27"/>
      <c r="E141" s="7"/>
      <c r="F141" s="7"/>
      <c r="G141" s="7"/>
    </row>
    <row r="142" spans="2:11" ht="15" customHeight="1">
      <c r="B142" s="60" t="s">
        <v>39</v>
      </c>
      <c r="C142" s="31"/>
      <c r="D142" s="27"/>
      <c r="E142" s="7"/>
      <c r="F142" s="7"/>
      <c r="G142" s="7"/>
    </row>
    <row r="143" spans="2:11" ht="15" customHeight="1">
      <c r="B143" s="31" t="s">
        <v>99</v>
      </c>
      <c r="D143" s="27"/>
      <c r="E143" s="7"/>
      <c r="F143" s="7"/>
      <c r="G143" s="7"/>
    </row>
    <row r="144" spans="2:11" ht="15" customHeight="1">
      <c r="B144" s="31" t="s">
        <v>100</v>
      </c>
      <c r="D144" s="27"/>
      <c r="E144" s="7"/>
      <c r="F144" s="7"/>
      <c r="G144" s="7"/>
    </row>
    <row r="145" spans="2:41" ht="15" customHeight="1">
      <c r="B145" s="31" t="s">
        <v>101</v>
      </c>
      <c r="D145" s="27"/>
      <c r="E145" s="7"/>
      <c r="F145" s="7"/>
      <c r="G145" s="7"/>
    </row>
    <row r="146" spans="2:41" ht="15" customHeight="1" thickBot="1"/>
    <row r="147" spans="2:41" s="27" customFormat="1" ht="22.5" customHeight="1" thickBot="1">
      <c r="B147" s="16" t="s">
        <v>17</v>
      </c>
      <c r="C147" s="20" t="s">
        <v>43</v>
      </c>
      <c r="D147" s="16" t="s">
        <v>19</v>
      </c>
      <c r="E147" s="25" t="s">
        <v>20</v>
      </c>
      <c r="F147" s="12"/>
      <c r="G147" s="16" t="s">
        <v>68</v>
      </c>
    </row>
    <row r="148" spans="2:41" ht="15" customHeight="1">
      <c r="G148" s="35"/>
    </row>
    <row r="149" spans="2:41" ht="24.95" customHeight="1">
      <c r="B149" s="9" t="s">
        <v>102</v>
      </c>
      <c r="C149" s="2">
        <v>3</v>
      </c>
      <c r="D149" s="10">
        <v>0</v>
      </c>
      <c r="E149" s="1" t="s">
        <v>103</v>
      </c>
      <c r="F149" s="24"/>
      <c r="G149" s="43" t="s">
        <v>104</v>
      </c>
      <c r="P149" s="132" cm="1">
        <f t="array" ref="P149:AO149">_xlfn.SEQUENCE(1,26,97,1)</f>
        <v>97</v>
      </c>
      <c r="Q149" s="132">
        <v>98</v>
      </c>
      <c r="R149" s="132">
        <v>99</v>
      </c>
      <c r="S149" s="132">
        <v>100</v>
      </c>
      <c r="T149" s="132">
        <v>101</v>
      </c>
      <c r="U149" s="132">
        <v>102</v>
      </c>
      <c r="V149" s="132">
        <v>103</v>
      </c>
      <c r="W149" s="132">
        <v>104</v>
      </c>
      <c r="X149" s="132">
        <v>105</v>
      </c>
      <c r="Y149" s="132">
        <v>106</v>
      </c>
      <c r="Z149" s="132">
        <v>107</v>
      </c>
      <c r="AA149" s="132">
        <v>108</v>
      </c>
      <c r="AB149" s="132">
        <v>109</v>
      </c>
      <c r="AC149" s="132">
        <v>110</v>
      </c>
      <c r="AD149" s="132">
        <v>111</v>
      </c>
      <c r="AE149" s="132">
        <v>112</v>
      </c>
      <c r="AF149" s="132">
        <v>113</v>
      </c>
      <c r="AG149" s="132">
        <v>114</v>
      </c>
      <c r="AH149" s="132">
        <v>115</v>
      </c>
      <c r="AI149" s="132">
        <v>116</v>
      </c>
      <c r="AJ149" s="132">
        <v>117</v>
      </c>
      <c r="AK149" s="132">
        <v>118</v>
      </c>
      <c r="AL149" s="132">
        <v>119</v>
      </c>
      <c r="AM149" s="132">
        <v>120</v>
      </c>
      <c r="AN149" s="132">
        <v>121</v>
      </c>
      <c r="AO149" s="132">
        <v>122</v>
      </c>
    </row>
    <row r="150" spans="2:41" ht="15" customHeight="1">
      <c r="P150" s="132" t="str" cm="1">
        <f t="array" ref="P150:AO150">CHAR(_xlfn.ANCHORARRAY(P149))</f>
        <v>a</v>
      </c>
      <c r="Q150" s="132" t="str">
        <v>b</v>
      </c>
      <c r="R150" s="132" t="str">
        <v>c</v>
      </c>
      <c r="S150" s="132" t="str">
        <v>d</v>
      </c>
      <c r="T150" s="132" t="str">
        <v>e</v>
      </c>
      <c r="U150" s="132" t="str">
        <v>f</v>
      </c>
      <c r="V150" s="132" t="str">
        <v>g</v>
      </c>
      <c r="W150" s="132" t="str">
        <v>h</v>
      </c>
      <c r="X150" s="132" t="str">
        <v>i</v>
      </c>
      <c r="Y150" s="132" t="str">
        <v>j</v>
      </c>
      <c r="Z150" s="132" t="str">
        <v>k</v>
      </c>
      <c r="AA150" s="132" t="str">
        <v>l</v>
      </c>
      <c r="AB150" s="132" t="str">
        <v>m</v>
      </c>
      <c r="AC150" s="132" t="str">
        <v>n</v>
      </c>
      <c r="AD150" s="132" t="str">
        <v>o</v>
      </c>
      <c r="AE150" s="132" t="str">
        <v>p</v>
      </c>
      <c r="AF150" s="132" t="str">
        <v>q</v>
      </c>
      <c r="AG150" s="132" t="str">
        <v>r</v>
      </c>
      <c r="AH150" s="132" t="str">
        <v>s</v>
      </c>
      <c r="AI150" s="132" t="str">
        <v>t</v>
      </c>
      <c r="AJ150" s="132" t="str">
        <v>u</v>
      </c>
      <c r="AK150" s="132" t="str">
        <v>v</v>
      </c>
      <c r="AL150" s="132" t="str">
        <v>w</v>
      </c>
      <c r="AM150" s="132" t="str">
        <v>x</v>
      </c>
      <c r="AN150" s="132" t="str">
        <v>y</v>
      </c>
      <c r="AO150" s="132" t="str">
        <v>z</v>
      </c>
    </row>
    <row r="151" spans="2:41" ht="24.95" customHeight="1">
      <c r="B151" s="2">
        <v>41</v>
      </c>
      <c r="C151" s="2">
        <v>3</v>
      </c>
      <c r="D151" s="3">
        <v>6</v>
      </c>
      <c r="E151" s="1" t="str" cm="1">
        <f t="array" ref="E151:E170">_xlfn.XLOOKUP(L151:L170,'Instruments and Notes'!C5:C17,'Instruments and Notes'!B5:B17,,0,1)</f>
        <v>Acoustic Grand Piano</v>
      </c>
      <c r="F151" s="24"/>
      <c r="G151" s="41" t="s">
        <v>105</v>
      </c>
      <c r="H151" s="5" t="str">
        <f>LEFT(G151, 8)&amp; "-" &amp; MID(G151, 9, 8) &amp; "-" &amp; RIGHT(G151, 8)</f>
        <v>10010001-00111100-00100001</v>
      </c>
      <c r="I151" s="5" t="str" cm="1">
        <f t="array" ref="I151:K151">_xlfn.TEXTSPLIT(H151, "-")</f>
        <v>10010001</v>
      </c>
      <c r="J151" s="5" t="str">
        <v>00111100</v>
      </c>
      <c r="K151" s="7" t="str">
        <v>00100001</v>
      </c>
      <c r="L151" s="7" cm="1">
        <f t="array" ref="L151">SUM(MID(RIGHT(I151,4), _xlfn.SEQUENCE(1,4,1,1),1)*2^_xlfn.SEQUENCE(1,4,3,-1))</f>
        <v>1</v>
      </c>
      <c r="N151" s="7" t="str">
        <f>SUBSTITUTE(E151, " ", "")</f>
        <v>AcousticGrandPiano</v>
      </c>
      <c r="P151" s="7" cm="1">
        <f t="array" ref="P151:AO151">_xlfn.BYCOL(_xlfn.ANCHORARRAY($P$150), _xlfn.LAMBDA(_xlpm.row, SUM(--(MID(LOWER(N151),_xlfn.SEQUENCE(LEN(N151),1,1,1),1)=_xlpm.row))))</f>
        <v>3</v>
      </c>
      <c r="Q151" s="7">
        <v>0</v>
      </c>
      <c r="R151" s="7">
        <v>2</v>
      </c>
      <c r="S151" s="7">
        <v>1</v>
      </c>
      <c r="T151" s="7">
        <v>0</v>
      </c>
      <c r="U151" s="7">
        <v>0</v>
      </c>
      <c r="V151" s="7">
        <v>1</v>
      </c>
      <c r="W151" s="7">
        <v>0</v>
      </c>
      <c r="X151" s="7">
        <v>2</v>
      </c>
      <c r="Y151" s="7">
        <v>0</v>
      </c>
      <c r="Z151" s="7">
        <v>0</v>
      </c>
      <c r="AA151" s="7">
        <v>0</v>
      </c>
      <c r="AB151" s="7">
        <v>0</v>
      </c>
      <c r="AC151" s="7">
        <v>2</v>
      </c>
      <c r="AD151" s="7">
        <v>2</v>
      </c>
      <c r="AE151" s="7">
        <v>1</v>
      </c>
      <c r="AF151" s="7">
        <v>0</v>
      </c>
      <c r="AG151" s="7">
        <v>1</v>
      </c>
      <c r="AH151" s="7">
        <v>1</v>
      </c>
      <c r="AI151" s="7">
        <v>1</v>
      </c>
      <c r="AJ151" s="7">
        <v>1</v>
      </c>
      <c r="AK151" s="7">
        <v>0</v>
      </c>
      <c r="AL151" s="7">
        <v>0</v>
      </c>
      <c r="AM151" s="7">
        <v>0</v>
      </c>
      <c r="AN151" s="7">
        <v>0</v>
      </c>
      <c r="AO151" s="7">
        <v>0</v>
      </c>
    </row>
    <row r="152" spans="2:41" ht="24.95" customHeight="1">
      <c r="B152" s="2">
        <v>42</v>
      </c>
      <c r="C152" s="2">
        <v>3</v>
      </c>
      <c r="D152" s="3">
        <v>6</v>
      </c>
      <c r="E152" s="1" t="str">
        <v>Drawbar Organ</v>
      </c>
      <c r="F152" s="24"/>
      <c r="G152" s="41" t="s">
        <v>106</v>
      </c>
      <c r="H152" s="5" t="str">
        <f t="shared" ref="H152:H170" si="1">LEFT(G152, 8)&amp; "-" &amp; MID(G152, 9, 8) &amp; "-" &amp; RIGHT(G152, 8)</f>
        <v>10010010-00111110-01011011</v>
      </c>
      <c r="I152" s="5" t="str" cm="1">
        <f t="array" ref="I152:K152">_xlfn.TEXTSPLIT(H152, "-")</f>
        <v>10010010</v>
      </c>
      <c r="J152" s="5" t="str">
        <v>00111110</v>
      </c>
      <c r="K152" s="7" t="str">
        <v>01011011</v>
      </c>
      <c r="L152" s="7" cm="1">
        <f t="array" ref="L152">SUM(MID(RIGHT(I152,4), _xlfn.SEQUENCE(1,4,1,1),1)*2^_xlfn.SEQUENCE(1,4,3,-1))</f>
        <v>2</v>
      </c>
      <c r="N152" s="7" t="str">
        <f t="shared" ref="N152:N170" si="2">SUBSTITUTE(E152, " ", "")</f>
        <v>DrawbarOrgan</v>
      </c>
      <c r="P152" s="7" cm="1">
        <f t="array" ref="P152:AO152">_xlfn.BYCOL(_xlfn.ANCHORARRAY($P$150), _xlfn.LAMBDA(_xlpm.row, SUM(--(MID(LOWER(N152),_xlfn.SEQUENCE(LEN(N152),1,1,1),1)=_xlpm.row))))</f>
        <v>3</v>
      </c>
      <c r="Q152" s="7">
        <v>1</v>
      </c>
      <c r="R152" s="7">
        <v>0</v>
      </c>
      <c r="S152" s="7">
        <v>1</v>
      </c>
      <c r="T152" s="7">
        <v>0</v>
      </c>
      <c r="U152" s="7">
        <v>0</v>
      </c>
      <c r="V152" s="7">
        <v>1</v>
      </c>
      <c r="W152" s="7">
        <v>0</v>
      </c>
      <c r="X152" s="7">
        <v>0</v>
      </c>
      <c r="Y152" s="7">
        <v>0</v>
      </c>
      <c r="Z152" s="7">
        <v>0</v>
      </c>
      <c r="AA152" s="7">
        <v>0</v>
      </c>
      <c r="AB152" s="7">
        <v>0</v>
      </c>
      <c r="AC152" s="7">
        <v>1</v>
      </c>
      <c r="AD152" s="7">
        <v>1</v>
      </c>
      <c r="AE152" s="7">
        <v>0</v>
      </c>
      <c r="AF152" s="7">
        <v>0</v>
      </c>
      <c r="AG152" s="7">
        <v>3</v>
      </c>
      <c r="AH152" s="7">
        <v>0</v>
      </c>
      <c r="AI152" s="7">
        <v>0</v>
      </c>
      <c r="AJ152" s="7">
        <v>0</v>
      </c>
      <c r="AK152" s="7">
        <v>0</v>
      </c>
      <c r="AL152" s="7">
        <v>1</v>
      </c>
      <c r="AM152" s="7">
        <v>0</v>
      </c>
      <c r="AN152" s="7">
        <v>0</v>
      </c>
      <c r="AO152" s="7">
        <v>0</v>
      </c>
    </row>
    <row r="153" spans="2:41" ht="24.95" customHeight="1">
      <c r="B153" s="2">
        <v>43</v>
      </c>
      <c r="C153" s="2">
        <v>3</v>
      </c>
      <c r="D153" s="3">
        <v>6</v>
      </c>
      <c r="E153" s="1" t="str">
        <v>Acoustic Grand Piano</v>
      </c>
      <c r="F153" s="24"/>
      <c r="G153" s="41" t="s">
        <v>107</v>
      </c>
      <c r="H153" s="5" t="str">
        <f t="shared" si="1"/>
        <v>10010001-00111101-01011110</v>
      </c>
      <c r="I153" s="5" t="str" cm="1">
        <f t="array" ref="I153:K153">_xlfn.TEXTSPLIT(H153, "-")</f>
        <v>10010001</v>
      </c>
      <c r="J153" s="5" t="str">
        <v>00111101</v>
      </c>
      <c r="K153" s="7" t="str">
        <v>01011110</v>
      </c>
      <c r="L153" s="7" cm="1">
        <f t="array" ref="L153">SUM(MID(RIGHT(I153,4), _xlfn.SEQUENCE(1,4,1,1),1)*2^_xlfn.SEQUENCE(1,4,3,-1))</f>
        <v>1</v>
      </c>
      <c r="N153" s="7" t="str">
        <f t="shared" si="2"/>
        <v>AcousticGrandPiano</v>
      </c>
      <c r="P153" s="7" cm="1">
        <f t="array" ref="P153:AO153">_xlfn.BYCOL(_xlfn.ANCHORARRAY($P$150), _xlfn.LAMBDA(_xlpm.row, SUM(--(MID(LOWER(N153),_xlfn.SEQUENCE(LEN(N153),1,1,1),1)=_xlpm.row))))</f>
        <v>3</v>
      </c>
      <c r="Q153" s="7">
        <v>0</v>
      </c>
      <c r="R153" s="7">
        <v>2</v>
      </c>
      <c r="S153" s="7">
        <v>1</v>
      </c>
      <c r="T153" s="7">
        <v>0</v>
      </c>
      <c r="U153" s="7">
        <v>0</v>
      </c>
      <c r="V153" s="7">
        <v>1</v>
      </c>
      <c r="W153" s="7">
        <v>0</v>
      </c>
      <c r="X153" s="7">
        <v>2</v>
      </c>
      <c r="Y153" s="7">
        <v>0</v>
      </c>
      <c r="Z153" s="7">
        <v>0</v>
      </c>
      <c r="AA153" s="7">
        <v>0</v>
      </c>
      <c r="AB153" s="7">
        <v>0</v>
      </c>
      <c r="AC153" s="7">
        <v>2</v>
      </c>
      <c r="AD153" s="7">
        <v>2</v>
      </c>
      <c r="AE153" s="7">
        <v>1</v>
      </c>
      <c r="AF153" s="7">
        <v>0</v>
      </c>
      <c r="AG153" s="7">
        <v>1</v>
      </c>
      <c r="AH153" s="7">
        <v>1</v>
      </c>
      <c r="AI153" s="7">
        <v>1</v>
      </c>
      <c r="AJ153" s="7">
        <v>1</v>
      </c>
      <c r="AK153" s="7">
        <v>0</v>
      </c>
      <c r="AL153" s="7">
        <v>0</v>
      </c>
      <c r="AM153" s="7">
        <v>0</v>
      </c>
      <c r="AN153" s="7">
        <v>0</v>
      </c>
      <c r="AO153" s="7">
        <v>0</v>
      </c>
    </row>
    <row r="154" spans="2:41" ht="24.95" customHeight="1">
      <c r="B154" s="2">
        <v>44</v>
      </c>
      <c r="C154" s="2">
        <v>3</v>
      </c>
      <c r="D154" s="3">
        <v>6</v>
      </c>
      <c r="E154" s="1" t="str">
        <v>Piccolo</v>
      </c>
      <c r="F154" s="24"/>
      <c r="G154" s="41" t="s">
        <v>108</v>
      </c>
      <c r="H154" s="5" t="str">
        <f t="shared" si="1"/>
        <v>10010111-00111001-00011010</v>
      </c>
      <c r="I154" s="5" t="str" cm="1">
        <f t="array" ref="I154:K154">_xlfn.TEXTSPLIT(H154, "-")</f>
        <v>10010111</v>
      </c>
      <c r="J154" s="5" t="str">
        <v>00111001</v>
      </c>
      <c r="K154" s="7" t="str">
        <v>00011010</v>
      </c>
      <c r="L154" s="7" cm="1">
        <f t="array" ref="L154">SUM(MID(RIGHT(I154,4), _xlfn.SEQUENCE(1,4,1,1),1)*2^_xlfn.SEQUENCE(1,4,3,-1))</f>
        <v>7</v>
      </c>
      <c r="N154" s="7" t="str">
        <f t="shared" si="2"/>
        <v>Piccolo</v>
      </c>
      <c r="P154" s="7" cm="1">
        <f t="array" ref="P154:AO154">_xlfn.BYCOL(_xlfn.ANCHORARRAY($P$150), _xlfn.LAMBDA(_xlpm.row, SUM(--(MID(LOWER(N154),_xlfn.SEQUENCE(LEN(N154),1,1,1),1)=_xlpm.row))))</f>
        <v>0</v>
      </c>
      <c r="Q154" s="7">
        <v>0</v>
      </c>
      <c r="R154" s="7">
        <v>2</v>
      </c>
      <c r="S154" s="7">
        <v>0</v>
      </c>
      <c r="T154" s="7">
        <v>0</v>
      </c>
      <c r="U154" s="7">
        <v>0</v>
      </c>
      <c r="V154" s="7">
        <v>0</v>
      </c>
      <c r="W154" s="7">
        <v>0</v>
      </c>
      <c r="X154" s="7">
        <v>1</v>
      </c>
      <c r="Y154" s="7">
        <v>0</v>
      </c>
      <c r="Z154" s="7">
        <v>0</v>
      </c>
      <c r="AA154" s="7">
        <v>1</v>
      </c>
      <c r="AB154" s="7">
        <v>0</v>
      </c>
      <c r="AC154" s="7">
        <v>0</v>
      </c>
      <c r="AD154" s="7">
        <v>2</v>
      </c>
      <c r="AE154" s="7">
        <v>1</v>
      </c>
      <c r="AF154" s="7">
        <v>0</v>
      </c>
      <c r="AG154" s="7">
        <v>0</v>
      </c>
      <c r="AH154" s="7">
        <v>0</v>
      </c>
      <c r="AI154" s="7">
        <v>0</v>
      </c>
      <c r="AJ154" s="7">
        <v>0</v>
      </c>
      <c r="AK154" s="7">
        <v>0</v>
      </c>
      <c r="AL154" s="7">
        <v>0</v>
      </c>
      <c r="AM154" s="7">
        <v>0</v>
      </c>
      <c r="AN154" s="7">
        <v>0</v>
      </c>
      <c r="AO154" s="7">
        <v>0</v>
      </c>
    </row>
    <row r="155" spans="2:41" ht="24.95" customHeight="1">
      <c r="B155" s="2">
        <v>45</v>
      </c>
      <c r="C155" s="2">
        <v>3</v>
      </c>
      <c r="D155" s="3">
        <v>6</v>
      </c>
      <c r="E155" s="1" t="str">
        <v>Acoustic Grand Piano</v>
      </c>
      <c r="F155" s="24"/>
      <c r="G155" s="41" t="s">
        <v>109</v>
      </c>
      <c r="H155" s="5" t="str">
        <f t="shared" si="1"/>
        <v>10010001-00110001-01100100</v>
      </c>
      <c r="I155" s="5" t="str" cm="1">
        <f t="array" ref="I155:K155">_xlfn.TEXTSPLIT(H155, "-")</f>
        <v>10010001</v>
      </c>
      <c r="J155" s="5" t="str">
        <v>00110001</v>
      </c>
      <c r="K155" s="7" t="str">
        <v>01100100</v>
      </c>
      <c r="L155" s="7" cm="1">
        <f t="array" ref="L155">SUM(MID(RIGHT(I155,4), _xlfn.SEQUENCE(1,4,1,1),1)*2^_xlfn.SEQUENCE(1,4,3,-1))</f>
        <v>1</v>
      </c>
      <c r="N155" s="7" t="str">
        <f t="shared" si="2"/>
        <v>AcousticGrandPiano</v>
      </c>
      <c r="P155" s="7" cm="1">
        <f t="array" ref="P155:AO155">_xlfn.BYCOL(_xlfn.ANCHORARRAY($P$150), _xlfn.LAMBDA(_xlpm.row, SUM(--(MID(LOWER(N155),_xlfn.SEQUENCE(LEN(N155),1,1,1),1)=_xlpm.row))))</f>
        <v>3</v>
      </c>
      <c r="Q155" s="7">
        <v>0</v>
      </c>
      <c r="R155" s="7">
        <v>2</v>
      </c>
      <c r="S155" s="7">
        <v>1</v>
      </c>
      <c r="T155" s="7">
        <v>0</v>
      </c>
      <c r="U155" s="7">
        <v>0</v>
      </c>
      <c r="V155" s="7">
        <v>1</v>
      </c>
      <c r="W155" s="7">
        <v>0</v>
      </c>
      <c r="X155" s="7">
        <v>2</v>
      </c>
      <c r="Y155" s="7">
        <v>0</v>
      </c>
      <c r="Z155" s="7">
        <v>0</v>
      </c>
      <c r="AA155" s="7">
        <v>0</v>
      </c>
      <c r="AB155" s="7">
        <v>0</v>
      </c>
      <c r="AC155" s="7">
        <v>2</v>
      </c>
      <c r="AD155" s="7">
        <v>2</v>
      </c>
      <c r="AE155" s="7">
        <v>1</v>
      </c>
      <c r="AF155" s="7">
        <v>0</v>
      </c>
      <c r="AG155" s="7">
        <v>1</v>
      </c>
      <c r="AH155" s="7">
        <v>1</v>
      </c>
      <c r="AI155" s="7">
        <v>1</v>
      </c>
      <c r="AJ155" s="7">
        <v>1</v>
      </c>
      <c r="AK155" s="7">
        <v>0</v>
      </c>
      <c r="AL155" s="7">
        <v>0</v>
      </c>
      <c r="AM155" s="7">
        <v>0</v>
      </c>
      <c r="AN155" s="7">
        <v>0</v>
      </c>
      <c r="AO155" s="7">
        <v>0</v>
      </c>
    </row>
    <row r="156" spans="2:41" ht="24.95" customHeight="1">
      <c r="B156" s="2">
        <v>46</v>
      </c>
      <c r="C156" s="2">
        <v>3</v>
      </c>
      <c r="D156" s="3">
        <v>6</v>
      </c>
      <c r="E156" s="1" t="str">
        <v>Piccolo</v>
      </c>
      <c r="F156" s="24"/>
      <c r="G156" s="41" t="s">
        <v>110</v>
      </c>
      <c r="H156" s="5" t="str">
        <f t="shared" si="1"/>
        <v>10010111-00111000-00111000</v>
      </c>
      <c r="I156" s="5" t="str" cm="1">
        <f t="array" ref="I156:K156">_xlfn.TEXTSPLIT(H156, "-")</f>
        <v>10010111</v>
      </c>
      <c r="J156" s="5" t="str">
        <v>00111000</v>
      </c>
      <c r="K156" s="7" t="str">
        <v>00111000</v>
      </c>
      <c r="L156" s="7" cm="1">
        <f t="array" ref="L156">SUM(MID(RIGHT(I156,4), _xlfn.SEQUENCE(1,4,1,1),1)*2^_xlfn.SEQUENCE(1,4,3,-1))</f>
        <v>7</v>
      </c>
      <c r="N156" s="7" t="str">
        <f t="shared" si="2"/>
        <v>Piccolo</v>
      </c>
      <c r="P156" s="7" cm="1">
        <f t="array" ref="P156:AO156">_xlfn.BYCOL(_xlfn.ANCHORARRAY($P$150), _xlfn.LAMBDA(_xlpm.row, SUM(--(MID(LOWER(N156),_xlfn.SEQUENCE(LEN(N156),1,1,1),1)=_xlpm.row))))</f>
        <v>0</v>
      </c>
      <c r="Q156" s="7">
        <v>0</v>
      </c>
      <c r="R156" s="7">
        <v>2</v>
      </c>
      <c r="S156" s="7">
        <v>0</v>
      </c>
      <c r="T156" s="7">
        <v>0</v>
      </c>
      <c r="U156" s="7">
        <v>0</v>
      </c>
      <c r="V156" s="7">
        <v>0</v>
      </c>
      <c r="W156" s="7">
        <v>0</v>
      </c>
      <c r="X156" s="7">
        <v>1</v>
      </c>
      <c r="Y156" s="7">
        <v>0</v>
      </c>
      <c r="Z156" s="7">
        <v>0</v>
      </c>
      <c r="AA156" s="7">
        <v>1</v>
      </c>
      <c r="AB156" s="7">
        <v>0</v>
      </c>
      <c r="AC156" s="7">
        <v>0</v>
      </c>
      <c r="AD156" s="7">
        <v>2</v>
      </c>
      <c r="AE156" s="7">
        <v>1</v>
      </c>
      <c r="AF156" s="7">
        <v>0</v>
      </c>
      <c r="AG156" s="7">
        <v>0</v>
      </c>
      <c r="AH156" s="7">
        <v>0</v>
      </c>
      <c r="AI156" s="7">
        <v>0</v>
      </c>
      <c r="AJ156" s="7">
        <v>0</v>
      </c>
      <c r="AK156" s="7">
        <v>0</v>
      </c>
      <c r="AL156" s="7">
        <v>0</v>
      </c>
      <c r="AM156" s="7">
        <v>0</v>
      </c>
      <c r="AN156" s="7">
        <v>0</v>
      </c>
      <c r="AO156" s="7">
        <v>0</v>
      </c>
    </row>
    <row r="157" spans="2:41" ht="24.95" customHeight="1">
      <c r="B157" s="2">
        <v>47</v>
      </c>
      <c r="C157" s="2">
        <v>3</v>
      </c>
      <c r="D157" s="3">
        <v>6</v>
      </c>
      <c r="E157" s="1" t="str">
        <v>Drawbar Organ</v>
      </c>
      <c r="F157" s="24"/>
      <c r="G157" s="41" t="s">
        <v>111</v>
      </c>
      <c r="H157" s="5" t="str">
        <f t="shared" si="1"/>
        <v>10010010-01000101-01100110</v>
      </c>
      <c r="I157" s="5" t="str" cm="1">
        <f t="array" ref="I157:K157">_xlfn.TEXTSPLIT(H157, "-")</f>
        <v>10010010</v>
      </c>
      <c r="J157" s="5" t="str">
        <v>01000101</v>
      </c>
      <c r="K157" s="7" t="str">
        <v>01100110</v>
      </c>
      <c r="L157" s="7" cm="1">
        <f t="array" ref="L157">SUM(MID(RIGHT(I157,4), _xlfn.SEQUENCE(1,4,1,1),1)*2^_xlfn.SEQUENCE(1,4,3,-1))</f>
        <v>2</v>
      </c>
      <c r="N157" s="7" t="str">
        <f t="shared" si="2"/>
        <v>DrawbarOrgan</v>
      </c>
      <c r="P157" s="7" cm="1">
        <f t="array" ref="P157:AO157">_xlfn.BYCOL(_xlfn.ANCHORARRAY($P$150), _xlfn.LAMBDA(_xlpm.row, SUM(--(MID(LOWER(N157),_xlfn.SEQUENCE(LEN(N157),1,1,1),1)=_xlpm.row))))</f>
        <v>3</v>
      </c>
      <c r="Q157" s="7">
        <v>1</v>
      </c>
      <c r="R157" s="7">
        <v>0</v>
      </c>
      <c r="S157" s="7">
        <v>1</v>
      </c>
      <c r="T157" s="7">
        <v>0</v>
      </c>
      <c r="U157" s="7">
        <v>0</v>
      </c>
      <c r="V157" s="7">
        <v>1</v>
      </c>
      <c r="W157" s="7">
        <v>0</v>
      </c>
      <c r="X157" s="7">
        <v>0</v>
      </c>
      <c r="Y157" s="7">
        <v>0</v>
      </c>
      <c r="Z157" s="7">
        <v>0</v>
      </c>
      <c r="AA157" s="7">
        <v>0</v>
      </c>
      <c r="AB157" s="7">
        <v>0</v>
      </c>
      <c r="AC157" s="7">
        <v>1</v>
      </c>
      <c r="AD157" s="7">
        <v>1</v>
      </c>
      <c r="AE157" s="7">
        <v>0</v>
      </c>
      <c r="AF157" s="7">
        <v>0</v>
      </c>
      <c r="AG157" s="7">
        <v>3</v>
      </c>
      <c r="AH157" s="7">
        <v>0</v>
      </c>
      <c r="AI157" s="7">
        <v>0</v>
      </c>
      <c r="AJ157" s="7">
        <v>0</v>
      </c>
      <c r="AK157" s="7">
        <v>0</v>
      </c>
      <c r="AL157" s="7">
        <v>1</v>
      </c>
      <c r="AM157" s="7">
        <v>0</v>
      </c>
      <c r="AN157" s="7">
        <v>0</v>
      </c>
      <c r="AO157" s="7">
        <v>0</v>
      </c>
    </row>
    <row r="158" spans="2:41" ht="24.95" customHeight="1">
      <c r="B158" s="2">
        <v>48</v>
      </c>
      <c r="C158" s="2">
        <v>3</v>
      </c>
      <c r="D158" s="3">
        <v>6</v>
      </c>
      <c r="E158" s="1" t="str">
        <v>Drawbar Organ</v>
      </c>
      <c r="F158" s="24"/>
      <c r="G158" s="41" t="s">
        <v>112</v>
      </c>
      <c r="H158" s="5" t="str">
        <f t="shared" si="1"/>
        <v>10010010-00110100-00011001</v>
      </c>
      <c r="I158" s="5" t="str" cm="1">
        <f t="array" ref="I158:K158">_xlfn.TEXTSPLIT(H158, "-")</f>
        <v>10010010</v>
      </c>
      <c r="J158" s="5" t="str">
        <v>00110100</v>
      </c>
      <c r="K158" s="7" t="str">
        <v>00011001</v>
      </c>
      <c r="L158" s="7" cm="1">
        <f t="array" ref="L158">SUM(MID(RIGHT(I158,4), _xlfn.SEQUENCE(1,4,1,1),1)*2^_xlfn.SEQUENCE(1,4,3,-1))</f>
        <v>2</v>
      </c>
      <c r="N158" s="7" t="str">
        <f t="shared" si="2"/>
        <v>DrawbarOrgan</v>
      </c>
      <c r="P158" s="7" cm="1">
        <f t="array" ref="P158:AO158">_xlfn.BYCOL(_xlfn.ANCHORARRAY($P$150), _xlfn.LAMBDA(_xlpm.row, SUM(--(MID(LOWER(N158),_xlfn.SEQUENCE(LEN(N158),1,1,1),1)=_xlpm.row))))</f>
        <v>3</v>
      </c>
      <c r="Q158" s="7">
        <v>1</v>
      </c>
      <c r="R158" s="7">
        <v>0</v>
      </c>
      <c r="S158" s="7">
        <v>1</v>
      </c>
      <c r="T158" s="7">
        <v>0</v>
      </c>
      <c r="U158" s="7">
        <v>0</v>
      </c>
      <c r="V158" s="7">
        <v>1</v>
      </c>
      <c r="W158" s="7">
        <v>0</v>
      </c>
      <c r="X158" s="7">
        <v>0</v>
      </c>
      <c r="Y158" s="7">
        <v>0</v>
      </c>
      <c r="Z158" s="7">
        <v>0</v>
      </c>
      <c r="AA158" s="7">
        <v>0</v>
      </c>
      <c r="AB158" s="7">
        <v>0</v>
      </c>
      <c r="AC158" s="7">
        <v>1</v>
      </c>
      <c r="AD158" s="7">
        <v>1</v>
      </c>
      <c r="AE158" s="7">
        <v>0</v>
      </c>
      <c r="AF158" s="7">
        <v>0</v>
      </c>
      <c r="AG158" s="7">
        <v>3</v>
      </c>
      <c r="AH158" s="7">
        <v>0</v>
      </c>
      <c r="AI158" s="7">
        <v>0</v>
      </c>
      <c r="AJ158" s="7">
        <v>0</v>
      </c>
      <c r="AK158" s="7">
        <v>0</v>
      </c>
      <c r="AL158" s="7">
        <v>1</v>
      </c>
      <c r="AM158" s="7">
        <v>0</v>
      </c>
      <c r="AN158" s="7">
        <v>0</v>
      </c>
      <c r="AO158" s="7">
        <v>0</v>
      </c>
    </row>
    <row r="159" spans="2:41" ht="24.95" customHeight="1">
      <c r="B159" s="2">
        <v>49</v>
      </c>
      <c r="C159" s="2">
        <v>3</v>
      </c>
      <c r="D159" s="3">
        <v>6</v>
      </c>
      <c r="E159" s="1" t="str">
        <v>Piccolo</v>
      </c>
      <c r="F159" s="24"/>
      <c r="G159" s="41" t="s">
        <v>113</v>
      </c>
      <c r="H159" s="5" t="str">
        <f t="shared" si="1"/>
        <v>10010111-00111100-01011011</v>
      </c>
      <c r="I159" s="5" t="str" cm="1">
        <f t="array" ref="I159:K159">_xlfn.TEXTSPLIT(H159, "-")</f>
        <v>10010111</v>
      </c>
      <c r="J159" s="5" t="str">
        <v>00111100</v>
      </c>
      <c r="K159" s="7" t="str">
        <v>01011011</v>
      </c>
      <c r="L159" s="7" cm="1">
        <f t="array" ref="L159">SUM(MID(RIGHT(I159,4), _xlfn.SEQUENCE(1,4,1,1),1)*2^_xlfn.SEQUENCE(1,4,3,-1))</f>
        <v>7</v>
      </c>
      <c r="N159" s="7" t="str">
        <f t="shared" si="2"/>
        <v>Piccolo</v>
      </c>
      <c r="P159" s="7" cm="1">
        <f t="array" ref="P159:AO159">_xlfn.BYCOL(_xlfn.ANCHORARRAY($P$150), _xlfn.LAMBDA(_xlpm.row, SUM(--(MID(LOWER(N159),_xlfn.SEQUENCE(LEN(N159),1,1,1),1)=_xlpm.row))))</f>
        <v>0</v>
      </c>
      <c r="Q159" s="7">
        <v>0</v>
      </c>
      <c r="R159" s="7">
        <v>2</v>
      </c>
      <c r="S159" s="7">
        <v>0</v>
      </c>
      <c r="T159" s="7">
        <v>0</v>
      </c>
      <c r="U159" s="7">
        <v>0</v>
      </c>
      <c r="V159" s="7">
        <v>0</v>
      </c>
      <c r="W159" s="7">
        <v>0</v>
      </c>
      <c r="X159" s="7">
        <v>1</v>
      </c>
      <c r="Y159" s="7">
        <v>0</v>
      </c>
      <c r="Z159" s="7">
        <v>0</v>
      </c>
      <c r="AA159" s="7">
        <v>1</v>
      </c>
      <c r="AB159" s="7">
        <v>0</v>
      </c>
      <c r="AC159" s="7">
        <v>0</v>
      </c>
      <c r="AD159" s="7">
        <v>2</v>
      </c>
      <c r="AE159" s="7">
        <v>1</v>
      </c>
      <c r="AF159" s="7">
        <v>0</v>
      </c>
      <c r="AG159" s="7">
        <v>0</v>
      </c>
      <c r="AH159" s="7">
        <v>0</v>
      </c>
      <c r="AI159" s="7">
        <v>0</v>
      </c>
      <c r="AJ159" s="7">
        <v>0</v>
      </c>
      <c r="AK159" s="7">
        <v>0</v>
      </c>
      <c r="AL159" s="7">
        <v>0</v>
      </c>
      <c r="AM159" s="7">
        <v>0</v>
      </c>
      <c r="AN159" s="7">
        <v>0</v>
      </c>
      <c r="AO159" s="7">
        <v>0</v>
      </c>
    </row>
    <row r="160" spans="2:41" ht="24.95" customHeight="1">
      <c r="B160" s="2">
        <v>50</v>
      </c>
      <c r="C160" s="2">
        <v>3</v>
      </c>
      <c r="D160" s="3">
        <v>6</v>
      </c>
      <c r="E160" s="1" t="str">
        <v>Guitar Electric</v>
      </c>
      <c r="F160" s="24"/>
      <c r="G160" s="41" t="s">
        <v>114</v>
      </c>
      <c r="H160" s="5" t="str">
        <f t="shared" si="1"/>
        <v>10010101-00101101-00111111</v>
      </c>
      <c r="I160" s="5" t="str" cm="1">
        <f t="array" ref="I160:K160">_xlfn.TEXTSPLIT(H160, "-")</f>
        <v>10010101</v>
      </c>
      <c r="J160" s="5" t="str">
        <v>00101101</v>
      </c>
      <c r="K160" s="7" t="str">
        <v>00111111</v>
      </c>
      <c r="L160" s="7" cm="1">
        <f t="array" ref="L160">SUM(MID(RIGHT(I160,4), _xlfn.SEQUENCE(1,4,1,1),1)*2^_xlfn.SEQUENCE(1,4,3,-1))</f>
        <v>5</v>
      </c>
      <c r="N160" s="7" t="str">
        <f t="shared" si="2"/>
        <v>GuitarElectric</v>
      </c>
      <c r="P160" s="7" cm="1">
        <f t="array" ref="P160:AO160">_xlfn.BYCOL(_xlfn.ANCHORARRAY($P$150), _xlfn.LAMBDA(_xlpm.row, SUM(--(MID(LOWER(N160),_xlfn.SEQUENCE(LEN(N160),1,1,1),1)=_xlpm.row))))</f>
        <v>1</v>
      </c>
      <c r="Q160" s="7">
        <v>0</v>
      </c>
      <c r="R160" s="7">
        <v>2</v>
      </c>
      <c r="S160" s="7">
        <v>0</v>
      </c>
      <c r="T160" s="7">
        <v>2</v>
      </c>
      <c r="U160" s="7">
        <v>0</v>
      </c>
      <c r="V160" s="7">
        <v>1</v>
      </c>
      <c r="W160" s="7">
        <v>0</v>
      </c>
      <c r="X160" s="7">
        <v>2</v>
      </c>
      <c r="Y160" s="7">
        <v>0</v>
      </c>
      <c r="Z160" s="7">
        <v>0</v>
      </c>
      <c r="AA160" s="7">
        <v>1</v>
      </c>
      <c r="AB160" s="7">
        <v>0</v>
      </c>
      <c r="AC160" s="7">
        <v>0</v>
      </c>
      <c r="AD160" s="7">
        <v>0</v>
      </c>
      <c r="AE160" s="7">
        <v>0</v>
      </c>
      <c r="AF160" s="7">
        <v>0</v>
      </c>
      <c r="AG160" s="7">
        <v>2</v>
      </c>
      <c r="AH160" s="7">
        <v>0</v>
      </c>
      <c r="AI160" s="7">
        <v>2</v>
      </c>
      <c r="AJ160" s="7">
        <v>1</v>
      </c>
      <c r="AK160" s="7">
        <v>0</v>
      </c>
      <c r="AL160" s="7">
        <v>0</v>
      </c>
      <c r="AM160" s="7">
        <v>0</v>
      </c>
      <c r="AN160" s="7">
        <v>0</v>
      </c>
      <c r="AO160" s="7">
        <v>0</v>
      </c>
    </row>
    <row r="161" spans="2:41" ht="24.95" customHeight="1">
      <c r="B161" s="2">
        <v>51</v>
      </c>
      <c r="C161" s="2">
        <v>3</v>
      </c>
      <c r="D161" s="3">
        <v>6</v>
      </c>
      <c r="E161" s="1" t="str">
        <v>Drawbar Organ</v>
      </c>
      <c r="F161" s="24"/>
      <c r="G161" s="41" t="s">
        <v>115</v>
      </c>
      <c r="H161" s="5" t="str">
        <f t="shared" si="1"/>
        <v>10010010-00100101-00001111</v>
      </c>
      <c r="I161" s="5" t="str" cm="1">
        <f t="array" ref="I161:K161">_xlfn.TEXTSPLIT(H161, "-")</f>
        <v>10010010</v>
      </c>
      <c r="J161" s="5" t="str">
        <v>00100101</v>
      </c>
      <c r="K161" s="7" t="str">
        <v>00001111</v>
      </c>
      <c r="L161" s="7" cm="1">
        <f t="array" ref="L161">SUM(MID(RIGHT(I161,4), _xlfn.SEQUENCE(1,4,1,1),1)*2^_xlfn.SEQUENCE(1,4,3,-1))</f>
        <v>2</v>
      </c>
      <c r="N161" s="7" t="str">
        <f t="shared" si="2"/>
        <v>DrawbarOrgan</v>
      </c>
      <c r="P161" s="7" cm="1">
        <f t="array" ref="P161:AO161">_xlfn.BYCOL(_xlfn.ANCHORARRAY($P$150), _xlfn.LAMBDA(_xlpm.row, SUM(--(MID(LOWER(N161),_xlfn.SEQUENCE(LEN(N161),1,1,1),1)=_xlpm.row))))</f>
        <v>3</v>
      </c>
      <c r="Q161" s="7">
        <v>1</v>
      </c>
      <c r="R161" s="7">
        <v>0</v>
      </c>
      <c r="S161" s="7">
        <v>1</v>
      </c>
      <c r="T161" s="7">
        <v>0</v>
      </c>
      <c r="U161" s="7">
        <v>0</v>
      </c>
      <c r="V161" s="7">
        <v>1</v>
      </c>
      <c r="W161" s="7">
        <v>0</v>
      </c>
      <c r="X161" s="7">
        <v>0</v>
      </c>
      <c r="Y161" s="7">
        <v>0</v>
      </c>
      <c r="Z161" s="7">
        <v>0</v>
      </c>
      <c r="AA161" s="7">
        <v>0</v>
      </c>
      <c r="AB161" s="7">
        <v>0</v>
      </c>
      <c r="AC161" s="7">
        <v>1</v>
      </c>
      <c r="AD161" s="7">
        <v>1</v>
      </c>
      <c r="AE161" s="7">
        <v>0</v>
      </c>
      <c r="AF161" s="7">
        <v>0</v>
      </c>
      <c r="AG161" s="7">
        <v>3</v>
      </c>
      <c r="AH161" s="7">
        <v>0</v>
      </c>
      <c r="AI161" s="7">
        <v>0</v>
      </c>
      <c r="AJ161" s="7">
        <v>0</v>
      </c>
      <c r="AK161" s="7">
        <v>0</v>
      </c>
      <c r="AL161" s="7">
        <v>1</v>
      </c>
      <c r="AM161" s="7">
        <v>0</v>
      </c>
      <c r="AN161" s="7">
        <v>0</v>
      </c>
      <c r="AO161" s="7">
        <v>0</v>
      </c>
    </row>
    <row r="162" spans="2:41" ht="24.95" customHeight="1">
      <c r="B162" s="2">
        <v>52</v>
      </c>
      <c r="C162" s="2">
        <v>3</v>
      </c>
      <c r="D162" s="3">
        <v>6</v>
      </c>
      <c r="E162" s="1" t="str">
        <v>Acoustic Grand Piano</v>
      </c>
      <c r="F162" s="24"/>
      <c r="G162" s="41" t="s">
        <v>116</v>
      </c>
      <c r="H162" s="5" t="str">
        <f t="shared" si="1"/>
        <v>10010001-00111101-01001110</v>
      </c>
      <c r="I162" s="5" t="str" cm="1">
        <f t="array" ref="I162:K162">_xlfn.TEXTSPLIT(H162, "-")</f>
        <v>10010001</v>
      </c>
      <c r="J162" s="5" t="str">
        <v>00111101</v>
      </c>
      <c r="K162" s="7" t="str">
        <v>01001110</v>
      </c>
      <c r="L162" s="7" cm="1">
        <f t="array" ref="L162">SUM(MID(RIGHT(I162,4), _xlfn.SEQUENCE(1,4,1,1),1)*2^_xlfn.SEQUENCE(1,4,3,-1))</f>
        <v>1</v>
      </c>
      <c r="N162" s="7" t="str">
        <f t="shared" si="2"/>
        <v>AcousticGrandPiano</v>
      </c>
      <c r="P162" s="7" cm="1">
        <f t="array" ref="P162:AO162">_xlfn.BYCOL(_xlfn.ANCHORARRAY($P$150), _xlfn.LAMBDA(_xlpm.row, SUM(--(MID(LOWER(N162),_xlfn.SEQUENCE(LEN(N162),1,1,1),1)=_xlpm.row))))</f>
        <v>3</v>
      </c>
      <c r="Q162" s="7">
        <v>0</v>
      </c>
      <c r="R162" s="7">
        <v>2</v>
      </c>
      <c r="S162" s="7">
        <v>1</v>
      </c>
      <c r="T162" s="7">
        <v>0</v>
      </c>
      <c r="U162" s="7">
        <v>0</v>
      </c>
      <c r="V162" s="7">
        <v>1</v>
      </c>
      <c r="W162" s="7">
        <v>0</v>
      </c>
      <c r="X162" s="7">
        <v>2</v>
      </c>
      <c r="Y162" s="7">
        <v>0</v>
      </c>
      <c r="Z162" s="7">
        <v>0</v>
      </c>
      <c r="AA162" s="7">
        <v>0</v>
      </c>
      <c r="AB162" s="7">
        <v>0</v>
      </c>
      <c r="AC162" s="7">
        <v>2</v>
      </c>
      <c r="AD162" s="7">
        <v>2</v>
      </c>
      <c r="AE162" s="7">
        <v>1</v>
      </c>
      <c r="AF162" s="7">
        <v>0</v>
      </c>
      <c r="AG162" s="7">
        <v>1</v>
      </c>
      <c r="AH162" s="7">
        <v>1</v>
      </c>
      <c r="AI162" s="7">
        <v>1</v>
      </c>
      <c r="AJ162" s="7">
        <v>1</v>
      </c>
      <c r="AK162" s="7">
        <v>0</v>
      </c>
      <c r="AL162" s="7">
        <v>0</v>
      </c>
      <c r="AM162" s="7">
        <v>0</v>
      </c>
      <c r="AN162" s="7">
        <v>0</v>
      </c>
      <c r="AO162" s="7">
        <v>0</v>
      </c>
    </row>
    <row r="163" spans="2:41" ht="24.95" customHeight="1">
      <c r="B163" s="2">
        <v>53</v>
      </c>
      <c r="C163" s="2">
        <v>3</v>
      </c>
      <c r="D163" s="3">
        <v>6</v>
      </c>
      <c r="E163" s="1" t="str">
        <v>Voice Oohs</v>
      </c>
      <c r="F163" s="24"/>
      <c r="G163" s="41" t="s">
        <v>117</v>
      </c>
      <c r="H163" s="5" t="str">
        <f t="shared" si="1"/>
        <v>10011100-01000101-00010101</v>
      </c>
      <c r="I163" s="5" t="str" cm="1">
        <f t="array" ref="I163:K163">_xlfn.TEXTSPLIT(H163, "-")</f>
        <v>10011100</v>
      </c>
      <c r="J163" s="5" t="str">
        <v>01000101</v>
      </c>
      <c r="K163" s="7" t="str">
        <v>00010101</v>
      </c>
      <c r="L163" s="7" cm="1">
        <f t="array" ref="L163">SUM(MID(RIGHT(I163,4), _xlfn.SEQUENCE(1,4,1,1),1)*2^_xlfn.SEQUENCE(1,4,3,-1))</f>
        <v>12</v>
      </c>
      <c r="N163" s="7" t="str">
        <f t="shared" si="2"/>
        <v>Voice Oohs</v>
      </c>
      <c r="P163" s="7" cm="1">
        <f t="array" ref="P163:AO163">_xlfn.BYCOL(_xlfn.ANCHORARRAY($P$150), _xlfn.LAMBDA(_xlpm.row, SUM(--(MID(LOWER(N163),_xlfn.SEQUENCE(LEN(N163),1,1,1),1)=_xlpm.row))))</f>
        <v>0</v>
      </c>
      <c r="Q163" s="7">
        <v>0</v>
      </c>
      <c r="R163" s="7">
        <v>1</v>
      </c>
      <c r="S163" s="7">
        <v>0</v>
      </c>
      <c r="T163" s="7">
        <v>1</v>
      </c>
      <c r="U163" s="7">
        <v>0</v>
      </c>
      <c r="V163" s="7">
        <v>0</v>
      </c>
      <c r="W163" s="7">
        <v>1</v>
      </c>
      <c r="X163" s="7">
        <v>1</v>
      </c>
      <c r="Y163" s="7">
        <v>0</v>
      </c>
      <c r="Z163" s="7">
        <v>0</v>
      </c>
      <c r="AA163" s="7">
        <v>0</v>
      </c>
      <c r="AB163" s="7">
        <v>0</v>
      </c>
      <c r="AC163" s="7">
        <v>0</v>
      </c>
      <c r="AD163" s="7">
        <v>3</v>
      </c>
      <c r="AE163" s="7">
        <v>0</v>
      </c>
      <c r="AF163" s="7">
        <v>0</v>
      </c>
      <c r="AG163" s="7">
        <v>0</v>
      </c>
      <c r="AH163" s="7">
        <v>1</v>
      </c>
      <c r="AI163" s="7">
        <v>0</v>
      </c>
      <c r="AJ163" s="7">
        <v>0</v>
      </c>
      <c r="AK163" s="7">
        <v>1</v>
      </c>
      <c r="AL163" s="7">
        <v>0</v>
      </c>
      <c r="AM163" s="7">
        <v>0</v>
      </c>
      <c r="AN163" s="7">
        <v>0</v>
      </c>
      <c r="AO163" s="7">
        <v>0</v>
      </c>
    </row>
    <row r="164" spans="2:41" ht="24.95" customHeight="1">
      <c r="B164" s="2">
        <v>54</v>
      </c>
      <c r="C164" s="2">
        <v>3</v>
      </c>
      <c r="D164" s="3">
        <v>6</v>
      </c>
      <c r="E164" s="1" t="str">
        <v>Acoustic Grand Piano</v>
      </c>
      <c r="F164" s="24"/>
      <c r="G164" s="41" t="s">
        <v>118</v>
      </c>
      <c r="H164" s="5" t="str">
        <f t="shared" si="1"/>
        <v>10010001-00111011-01010100</v>
      </c>
      <c r="I164" s="5" t="str" cm="1">
        <f t="array" ref="I164:K164">_xlfn.TEXTSPLIT(H164, "-")</f>
        <v>10010001</v>
      </c>
      <c r="J164" s="5" t="str">
        <v>00111011</v>
      </c>
      <c r="K164" s="7" t="str">
        <v>01010100</v>
      </c>
      <c r="L164" s="7" cm="1">
        <f t="array" ref="L164">SUM(MID(RIGHT(I164,4), _xlfn.SEQUENCE(1,4,1,1),1)*2^_xlfn.SEQUENCE(1,4,3,-1))</f>
        <v>1</v>
      </c>
      <c r="N164" s="7" t="str">
        <f t="shared" si="2"/>
        <v>AcousticGrandPiano</v>
      </c>
      <c r="P164" s="7" cm="1">
        <f t="array" ref="P164:AO164">_xlfn.BYCOL(_xlfn.ANCHORARRAY($P$150), _xlfn.LAMBDA(_xlpm.row, SUM(--(MID(LOWER(N164),_xlfn.SEQUENCE(LEN(N164),1,1,1),1)=_xlpm.row))))</f>
        <v>3</v>
      </c>
      <c r="Q164" s="7">
        <v>0</v>
      </c>
      <c r="R164" s="7">
        <v>2</v>
      </c>
      <c r="S164" s="7">
        <v>1</v>
      </c>
      <c r="T164" s="7">
        <v>0</v>
      </c>
      <c r="U164" s="7">
        <v>0</v>
      </c>
      <c r="V164" s="7">
        <v>1</v>
      </c>
      <c r="W164" s="7">
        <v>0</v>
      </c>
      <c r="X164" s="7">
        <v>2</v>
      </c>
      <c r="Y164" s="7">
        <v>0</v>
      </c>
      <c r="Z164" s="7">
        <v>0</v>
      </c>
      <c r="AA164" s="7">
        <v>0</v>
      </c>
      <c r="AB164" s="7">
        <v>0</v>
      </c>
      <c r="AC164" s="7">
        <v>2</v>
      </c>
      <c r="AD164" s="7">
        <v>2</v>
      </c>
      <c r="AE164" s="7">
        <v>1</v>
      </c>
      <c r="AF164" s="7">
        <v>0</v>
      </c>
      <c r="AG164" s="7">
        <v>1</v>
      </c>
      <c r="AH164" s="7">
        <v>1</v>
      </c>
      <c r="AI164" s="7">
        <v>1</v>
      </c>
      <c r="AJ164" s="7">
        <v>1</v>
      </c>
      <c r="AK164" s="7">
        <v>0</v>
      </c>
      <c r="AL164" s="7">
        <v>0</v>
      </c>
      <c r="AM164" s="7">
        <v>0</v>
      </c>
      <c r="AN164" s="7">
        <v>0</v>
      </c>
      <c r="AO164" s="7">
        <v>0</v>
      </c>
    </row>
    <row r="165" spans="2:41" ht="24.95" customHeight="1">
      <c r="B165" s="2">
        <v>55</v>
      </c>
      <c r="C165" s="2">
        <v>3</v>
      </c>
      <c r="D165" s="3">
        <v>6</v>
      </c>
      <c r="E165" s="1" t="str">
        <v>Piccolo</v>
      </c>
      <c r="F165" s="24"/>
      <c r="G165" s="41" t="s">
        <v>119</v>
      </c>
      <c r="H165" s="5" t="str">
        <f t="shared" si="1"/>
        <v>10010111-00100111-01001100</v>
      </c>
      <c r="I165" s="5" t="str" cm="1">
        <f t="array" ref="I165:K165">_xlfn.TEXTSPLIT(H165, "-")</f>
        <v>10010111</v>
      </c>
      <c r="J165" s="5" t="str">
        <v>00100111</v>
      </c>
      <c r="K165" s="7" t="str">
        <v>01001100</v>
      </c>
      <c r="L165" s="7" cm="1">
        <f t="array" ref="L165">SUM(MID(RIGHT(I165,4), _xlfn.SEQUENCE(1,4,1,1),1)*2^_xlfn.SEQUENCE(1,4,3,-1))</f>
        <v>7</v>
      </c>
      <c r="N165" s="7" t="str">
        <f t="shared" si="2"/>
        <v>Piccolo</v>
      </c>
      <c r="P165" s="7" cm="1">
        <f t="array" ref="P165:AO165">_xlfn.BYCOL(_xlfn.ANCHORARRAY($P$150), _xlfn.LAMBDA(_xlpm.row, SUM(--(MID(LOWER(N165),_xlfn.SEQUENCE(LEN(N165),1,1,1),1)=_xlpm.row))))</f>
        <v>0</v>
      </c>
      <c r="Q165" s="7">
        <v>0</v>
      </c>
      <c r="R165" s="7">
        <v>2</v>
      </c>
      <c r="S165" s="7">
        <v>0</v>
      </c>
      <c r="T165" s="7">
        <v>0</v>
      </c>
      <c r="U165" s="7">
        <v>0</v>
      </c>
      <c r="V165" s="7">
        <v>0</v>
      </c>
      <c r="W165" s="7">
        <v>0</v>
      </c>
      <c r="X165" s="7">
        <v>1</v>
      </c>
      <c r="Y165" s="7">
        <v>0</v>
      </c>
      <c r="Z165" s="7">
        <v>0</v>
      </c>
      <c r="AA165" s="7">
        <v>1</v>
      </c>
      <c r="AB165" s="7">
        <v>0</v>
      </c>
      <c r="AC165" s="7">
        <v>0</v>
      </c>
      <c r="AD165" s="7">
        <v>2</v>
      </c>
      <c r="AE165" s="7">
        <v>1</v>
      </c>
      <c r="AF165" s="7">
        <v>0</v>
      </c>
      <c r="AG165" s="7">
        <v>0</v>
      </c>
      <c r="AH165" s="7">
        <v>0</v>
      </c>
      <c r="AI165" s="7">
        <v>0</v>
      </c>
      <c r="AJ165" s="7">
        <v>0</v>
      </c>
      <c r="AK165" s="7">
        <v>0</v>
      </c>
      <c r="AL165" s="7">
        <v>0</v>
      </c>
      <c r="AM165" s="7">
        <v>0</v>
      </c>
      <c r="AN165" s="7">
        <v>0</v>
      </c>
      <c r="AO165" s="7">
        <v>0</v>
      </c>
    </row>
    <row r="166" spans="2:41" ht="24.95" customHeight="1">
      <c r="B166" s="2">
        <v>56</v>
      </c>
      <c r="C166" s="2">
        <v>3</v>
      </c>
      <c r="D166" s="3">
        <v>6</v>
      </c>
      <c r="E166" s="1" t="str">
        <v>Voice Oohs</v>
      </c>
      <c r="F166" s="24"/>
      <c r="G166" s="41" t="s">
        <v>120</v>
      </c>
      <c r="H166" s="5" t="str">
        <f t="shared" si="1"/>
        <v>10011100-00110010-01101110</v>
      </c>
      <c r="I166" s="5" t="str" cm="1">
        <f t="array" ref="I166:K166">_xlfn.TEXTSPLIT(H166, "-")</f>
        <v>10011100</v>
      </c>
      <c r="J166" s="5" t="str">
        <v>00110010</v>
      </c>
      <c r="K166" s="7" t="str">
        <v>01101110</v>
      </c>
      <c r="L166" s="7" cm="1">
        <f t="array" ref="L166">SUM(MID(RIGHT(I166,4), _xlfn.SEQUENCE(1,4,1,1),1)*2^_xlfn.SEQUENCE(1,4,3,-1))</f>
        <v>12</v>
      </c>
      <c r="N166" s="7" t="str">
        <f t="shared" si="2"/>
        <v>Voice Oohs</v>
      </c>
      <c r="P166" s="7" cm="1">
        <f t="array" ref="P166:AO166">_xlfn.BYCOL(_xlfn.ANCHORARRAY($P$150), _xlfn.LAMBDA(_xlpm.row, SUM(--(MID(LOWER(N166),_xlfn.SEQUENCE(LEN(N166),1,1,1),1)=_xlpm.row))))</f>
        <v>0</v>
      </c>
      <c r="Q166" s="7">
        <v>0</v>
      </c>
      <c r="R166" s="7">
        <v>1</v>
      </c>
      <c r="S166" s="7">
        <v>0</v>
      </c>
      <c r="T166" s="7">
        <v>1</v>
      </c>
      <c r="U166" s="7">
        <v>0</v>
      </c>
      <c r="V166" s="7">
        <v>0</v>
      </c>
      <c r="W166" s="7">
        <v>1</v>
      </c>
      <c r="X166" s="7">
        <v>1</v>
      </c>
      <c r="Y166" s="7">
        <v>0</v>
      </c>
      <c r="Z166" s="7">
        <v>0</v>
      </c>
      <c r="AA166" s="7">
        <v>0</v>
      </c>
      <c r="AB166" s="7">
        <v>0</v>
      </c>
      <c r="AC166" s="7">
        <v>0</v>
      </c>
      <c r="AD166" s="7">
        <v>3</v>
      </c>
      <c r="AE166" s="7">
        <v>0</v>
      </c>
      <c r="AF166" s="7">
        <v>0</v>
      </c>
      <c r="AG166" s="7">
        <v>0</v>
      </c>
      <c r="AH166" s="7">
        <v>1</v>
      </c>
      <c r="AI166" s="7">
        <v>0</v>
      </c>
      <c r="AJ166" s="7">
        <v>0</v>
      </c>
      <c r="AK166" s="7">
        <v>1</v>
      </c>
      <c r="AL166" s="7">
        <v>0</v>
      </c>
      <c r="AM166" s="7">
        <v>0</v>
      </c>
      <c r="AN166" s="7">
        <v>0</v>
      </c>
      <c r="AO166" s="7">
        <v>0</v>
      </c>
    </row>
    <row r="167" spans="2:41" ht="24.95" customHeight="1">
      <c r="B167" s="2">
        <v>57</v>
      </c>
      <c r="C167" s="2">
        <v>3</v>
      </c>
      <c r="D167" s="3">
        <v>6</v>
      </c>
      <c r="E167" s="1" t="str">
        <v>Acoustic Grand Piano</v>
      </c>
      <c r="F167" s="24"/>
      <c r="G167" s="41" t="s">
        <v>121</v>
      </c>
      <c r="H167" s="5" t="str">
        <f t="shared" si="1"/>
        <v>10010001-00101001-01110010</v>
      </c>
      <c r="I167" s="5" t="str" cm="1">
        <f t="array" ref="I167:K167">_xlfn.TEXTSPLIT(H167, "-")</f>
        <v>10010001</v>
      </c>
      <c r="J167" s="5" t="str">
        <v>00101001</v>
      </c>
      <c r="K167" s="7" t="str">
        <v>01110010</v>
      </c>
      <c r="L167" s="7" cm="1">
        <f t="array" ref="L167">SUM(MID(RIGHT(I167,4), _xlfn.SEQUENCE(1,4,1,1),1)*2^_xlfn.SEQUENCE(1,4,3,-1))</f>
        <v>1</v>
      </c>
      <c r="N167" s="7" t="str">
        <f t="shared" si="2"/>
        <v>AcousticGrandPiano</v>
      </c>
      <c r="P167" s="7" cm="1">
        <f t="array" ref="P167:AO167">_xlfn.BYCOL(_xlfn.ANCHORARRAY($P$150), _xlfn.LAMBDA(_xlpm.row, SUM(--(MID(LOWER(N167),_xlfn.SEQUENCE(LEN(N167),1,1,1),1)=_xlpm.row))))</f>
        <v>3</v>
      </c>
      <c r="Q167" s="7">
        <v>0</v>
      </c>
      <c r="R167" s="7">
        <v>2</v>
      </c>
      <c r="S167" s="7">
        <v>1</v>
      </c>
      <c r="T167" s="7">
        <v>0</v>
      </c>
      <c r="U167" s="7">
        <v>0</v>
      </c>
      <c r="V167" s="7">
        <v>1</v>
      </c>
      <c r="W167" s="7">
        <v>0</v>
      </c>
      <c r="X167" s="7">
        <v>2</v>
      </c>
      <c r="Y167" s="7">
        <v>0</v>
      </c>
      <c r="Z167" s="7">
        <v>0</v>
      </c>
      <c r="AA167" s="7">
        <v>0</v>
      </c>
      <c r="AB167" s="7">
        <v>0</v>
      </c>
      <c r="AC167" s="7">
        <v>2</v>
      </c>
      <c r="AD167" s="7">
        <v>2</v>
      </c>
      <c r="AE167" s="7">
        <v>1</v>
      </c>
      <c r="AF167" s="7">
        <v>0</v>
      </c>
      <c r="AG167" s="7">
        <v>1</v>
      </c>
      <c r="AH167" s="7">
        <v>1</v>
      </c>
      <c r="AI167" s="7">
        <v>1</v>
      </c>
      <c r="AJ167" s="7">
        <v>1</v>
      </c>
      <c r="AK167" s="7">
        <v>0</v>
      </c>
      <c r="AL167" s="7">
        <v>0</v>
      </c>
      <c r="AM167" s="7">
        <v>0</v>
      </c>
      <c r="AN167" s="7">
        <v>0</v>
      </c>
      <c r="AO167" s="7">
        <v>0</v>
      </c>
    </row>
    <row r="168" spans="2:41" ht="24.95" customHeight="1">
      <c r="B168" s="2">
        <v>58</v>
      </c>
      <c r="C168" s="2">
        <v>3</v>
      </c>
      <c r="D168" s="3">
        <v>6</v>
      </c>
      <c r="E168" s="1" t="str">
        <v>Voice Oohs</v>
      </c>
      <c r="F168" s="24"/>
      <c r="G168" s="41" t="s">
        <v>122</v>
      </c>
      <c r="H168" s="5" t="str">
        <f t="shared" si="1"/>
        <v>10011100-00110100-00001110</v>
      </c>
      <c r="I168" s="5" t="str" cm="1">
        <f t="array" ref="I168:K168">_xlfn.TEXTSPLIT(H168, "-")</f>
        <v>10011100</v>
      </c>
      <c r="J168" s="5" t="str">
        <v>00110100</v>
      </c>
      <c r="K168" s="7" t="str">
        <v>00001110</v>
      </c>
      <c r="L168" s="7" cm="1">
        <f t="array" ref="L168">SUM(MID(RIGHT(I168,4), _xlfn.SEQUENCE(1,4,1,1),1)*2^_xlfn.SEQUENCE(1,4,3,-1))</f>
        <v>12</v>
      </c>
      <c r="N168" s="7" t="str">
        <f t="shared" si="2"/>
        <v>Voice Oohs</v>
      </c>
      <c r="P168" s="7" cm="1">
        <f t="array" ref="P168:AO168">_xlfn.BYCOL(_xlfn.ANCHORARRAY($P$150), _xlfn.LAMBDA(_xlpm.row, SUM(--(MID(LOWER(N168),_xlfn.SEQUENCE(LEN(N168),1,1,1),1)=_xlpm.row))))</f>
        <v>0</v>
      </c>
      <c r="Q168" s="7">
        <v>0</v>
      </c>
      <c r="R168" s="7">
        <v>1</v>
      </c>
      <c r="S168" s="7">
        <v>0</v>
      </c>
      <c r="T168" s="7">
        <v>1</v>
      </c>
      <c r="U168" s="7">
        <v>0</v>
      </c>
      <c r="V168" s="7">
        <v>0</v>
      </c>
      <c r="W168" s="7">
        <v>1</v>
      </c>
      <c r="X168" s="7">
        <v>1</v>
      </c>
      <c r="Y168" s="7">
        <v>0</v>
      </c>
      <c r="Z168" s="7">
        <v>0</v>
      </c>
      <c r="AA168" s="7">
        <v>0</v>
      </c>
      <c r="AB168" s="7">
        <v>0</v>
      </c>
      <c r="AC168" s="7">
        <v>0</v>
      </c>
      <c r="AD168" s="7">
        <v>3</v>
      </c>
      <c r="AE168" s="7">
        <v>0</v>
      </c>
      <c r="AF168" s="7">
        <v>0</v>
      </c>
      <c r="AG168" s="7">
        <v>0</v>
      </c>
      <c r="AH168" s="7">
        <v>1</v>
      </c>
      <c r="AI168" s="7">
        <v>0</v>
      </c>
      <c r="AJ168" s="7">
        <v>0</v>
      </c>
      <c r="AK168" s="7">
        <v>1</v>
      </c>
      <c r="AL168" s="7">
        <v>0</v>
      </c>
      <c r="AM168" s="7">
        <v>0</v>
      </c>
      <c r="AN168" s="7">
        <v>0</v>
      </c>
      <c r="AO168" s="7">
        <v>0</v>
      </c>
    </row>
    <row r="169" spans="2:41" ht="24.95" customHeight="1">
      <c r="B169" s="2">
        <v>59</v>
      </c>
      <c r="C169" s="2">
        <v>3</v>
      </c>
      <c r="D169" s="3">
        <v>6</v>
      </c>
      <c r="E169" s="1" t="str">
        <v>Voice Oohs</v>
      </c>
      <c r="F169" s="24"/>
      <c r="G169" s="41" t="s">
        <v>123</v>
      </c>
      <c r="H169" s="5" t="str">
        <f t="shared" si="1"/>
        <v>10011100-00101100-00111100</v>
      </c>
      <c r="I169" s="5" t="str" cm="1">
        <f t="array" ref="I169:K169">_xlfn.TEXTSPLIT(H169, "-")</f>
        <v>10011100</v>
      </c>
      <c r="J169" s="5" t="str">
        <v>00101100</v>
      </c>
      <c r="K169" s="7" t="str">
        <v>00111100</v>
      </c>
      <c r="L169" s="7" cm="1">
        <f t="array" ref="L169">SUM(MID(RIGHT(I169,4), _xlfn.SEQUENCE(1,4,1,1),1)*2^_xlfn.SEQUENCE(1,4,3,-1))</f>
        <v>12</v>
      </c>
      <c r="N169" s="7" t="str">
        <f t="shared" si="2"/>
        <v>Voice Oohs</v>
      </c>
      <c r="P169" s="7" cm="1">
        <f t="array" ref="P169:AO169">_xlfn.BYCOL(_xlfn.ANCHORARRAY($P$150), _xlfn.LAMBDA(_xlpm.row, SUM(--(MID(LOWER(N169),_xlfn.SEQUENCE(LEN(N169),1,1,1),1)=_xlpm.row))))</f>
        <v>0</v>
      </c>
      <c r="Q169" s="7">
        <v>0</v>
      </c>
      <c r="R169" s="7">
        <v>1</v>
      </c>
      <c r="S169" s="7">
        <v>0</v>
      </c>
      <c r="T169" s="7">
        <v>1</v>
      </c>
      <c r="U169" s="7">
        <v>0</v>
      </c>
      <c r="V169" s="7">
        <v>0</v>
      </c>
      <c r="W169" s="7">
        <v>1</v>
      </c>
      <c r="X169" s="7">
        <v>1</v>
      </c>
      <c r="Y169" s="7">
        <v>0</v>
      </c>
      <c r="Z169" s="7">
        <v>0</v>
      </c>
      <c r="AA169" s="7">
        <v>0</v>
      </c>
      <c r="AB169" s="7">
        <v>0</v>
      </c>
      <c r="AC169" s="7">
        <v>0</v>
      </c>
      <c r="AD169" s="7">
        <v>3</v>
      </c>
      <c r="AE169" s="7">
        <v>0</v>
      </c>
      <c r="AF169" s="7">
        <v>0</v>
      </c>
      <c r="AG169" s="7">
        <v>0</v>
      </c>
      <c r="AH169" s="7">
        <v>1</v>
      </c>
      <c r="AI169" s="7">
        <v>0</v>
      </c>
      <c r="AJ169" s="7">
        <v>0</v>
      </c>
      <c r="AK169" s="7">
        <v>1</v>
      </c>
      <c r="AL169" s="7">
        <v>0</v>
      </c>
      <c r="AM169" s="7">
        <v>0</v>
      </c>
      <c r="AN169" s="7">
        <v>0</v>
      </c>
      <c r="AO169" s="7">
        <v>0</v>
      </c>
    </row>
    <row r="170" spans="2:41" ht="24.95" customHeight="1">
      <c r="B170" s="2">
        <v>60</v>
      </c>
      <c r="C170" s="2">
        <v>3</v>
      </c>
      <c r="D170" s="3">
        <v>6</v>
      </c>
      <c r="E170" s="1" t="str">
        <v>Drawbar Organ</v>
      </c>
      <c r="F170" s="24"/>
      <c r="G170" s="41" t="s">
        <v>124</v>
      </c>
      <c r="H170" s="5" t="str">
        <f t="shared" si="1"/>
        <v>10010010-00110011-01011111</v>
      </c>
      <c r="I170" s="5" t="str" cm="1">
        <f t="array" ref="I170:K170">_xlfn.TEXTSPLIT(H170, "-")</f>
        <v>10010010</v>
      </c>
      <c r="J170" s="5" t="str">
        <v>00110011</v>
      </c>
      <c r="K170" s="7" t="str">
        <v>01011111</v>
      </c>
      <c r="L170" s="7" cm="1">
        <f t="array" ref="L170">SUM(MID(RIGHT(I170,4), _xlfn.SEQUENCE(1,4,1,1),1)*2^_xlfn.SEQUENCE(1,4,3,-1))</f>
        <v>2</v>
      </c>
      <c r="N170" s="7" t="str">
        <f t="shared" si="2"/>
        <v>DrawbarOrgan</v>
      </c>
      <c r="P170" s="7" cm="1">
        <f t="array" ref="P170:AO170">_xlfn.BYCOL(_xlfn.ANCHORARRAY($P$150), _xlfn.LAMBDA(_xlpm.row, SUM(--(MID(LOWER(N170),_xlfn.SEQUENCE(LEN(N170),1,1,1),1)=_xlpm.row))))</f>
        <v>3</v>
      </c>
      <c r="Q170" s="7">
        <v>1</v>
      </c>
      <c r="R170" s="7">
        <v>0</v>
      </c>
      <c r="S170" s="7">
        <v>1</v>
      </c>
      <c r="T170" s="7">
        <v>0</v>
      </c>
      <c r="U170" s="7">
        <v>0</v>
      </c>
      <c r="V170" s="7">
        <v>1</v>
      </c>
      <c r="W170" s="7">
        <v>0</v>
      </c>
      <c r="X170" s="7">
        <v>0</v>
      </c>
      <c r="Y170" s="7">
        <v>0</v>
      </c>
      <c r="Z170" s="7">
        <v>0</v>
      </c>
      <c r="AA170" s="7">
        <v>0</v>
      </c>
      <c r="AB170" s="7">
        <v>0</v>
      </c>
      <c r="AC170" s="7">
        <v>1</v>
      </c>
      <c r="AD170" s="7">
        <v>1</v>
      </c>
      <c r="AE170" s="7">
        <v>0</v>
      </c>
      <c r="AF170" s="7">
        <v>0</v>
      </c>
      <c r="AG170" s="7">
        <v>3</v>
      </c>
      <c r="AH170" s="7">
        <v>0</v>
      </c>
      <c r="AI170" s="7">
        <v>0</v>
      </c>
      <c r="AJ170" s="7">
        <v>0</v>
      </c>
      <c r="AK170" s="7">
        <v>0</v>
      </c>
      <c r="AL170" s="7">
        <v>1</v>
      </c>
      <c r="AM170" s="7">
        <v>0</v>
      </c>
      <c r="AN170" s="7">
        <v>0</v>
      </c>
      <c r="AO170" s="7">
        <v>0</v>
      </c>
    </row>
    <row r="171" spans="2:41" ht="15" customHeight="1" thickBot="1">
      <c r="P171" s="7">
        <f>SUM(P151:P170)</f>
        <v>34</v>
      </c>
      <c r="Q171" s="7">
        <f t="shared" ref="Q171:AO171" si="3">SUM(Q151:Q170)</f>
        <v>5</v>
      </c>
      <c r="R171" s="7">
        <f t="shared" si="3"/>
        <v>26</v>
      </c>
      <c r="S171" s="7">
        <f t="shared" si="3"/>
        <v>11</v>
      </c>
      <c r="T171" s="7">
        <f t="shared" si="3"/>
        <v>6</v>
      </c>
      <c r="U171" s="7">
        <f t="shared" si="3"/>
        <v>0</v>
      </c>
      <c r="V171" s="7">
        <f t="shared" si="3"/>
        <v>12</v>
      </c>
      <c r="W171" s="7">
        <f t="shared" si="3"/>
        <v>4</v>
      </c>
      <c r="X171" s="7">
        <f t="shared" si="3"/>
        <v>22</v>
      </c>
      <c r="Y171" s="7">
        <f t="shared" si="3"/>
        <v>0</v>
      </c>
      <c r="Z171" s="7">
        <f t="shared" si="3"/>
        <v>0</v>
      </c>
      <c r="AA171" s="7">
        <f t="shared" si="3"/>
        <v>5</v>
      </c>
      <c r="AB171" s="7">
        <f t="shared" si="3"/>
        <v>0</v>
      </c>
      <c r="AC171" s="7">
        <f t="shared" si="3"/>
        <v>17</v>
      </c>
      <c r="AD171" s="7">
        <f t="shared" si="3"/>
        <v>37</v>
      </c>
      <c r="AE171" s="7">
        <f t="shared" si="3"/>
        <v>10</v>
      </c>
      <c r="AF171" s="7">
        <f t="shared" si="3"/>
        <v>0</v>
      </c>
      <c r="AG171" s="7">
        <f t="shared" si="3"/>
        <v>23</v>
      </c>
      <c r="AH171" s="7">
        <f t="shared" si="3"/>
        <v>10</v>
      </c>
      <c r="AI171" s="7">
        <f t="shared" si="3"/>
        <v>8</v>
      </c>
      <c r="AJ171" s="7">
        <f t="shared" si="3"/>
        <v>7</v>
      </c>
      <c r="AK171" s="7">
        <f t="shared" si="3"/>
        <v>4</v>
      </c>
      <c r="AL171" s="7">
        <f t="shared" si="3"/>
        <v>5</v>
      </c>
      <c r="AM171" s="7">
        <f t="shared" si="3"/>
        <v>0</v>
      </c>
      <c r="AN171" s="7">
        <f t="shared" si="3"/>
        <v>0</v>
      </c>
      <c r="AO171" s="7">
        <f t="shared" si="3"/>
        <v>0</v>
      </c>
    </row>
    <row r="172" spans="2:41" ht="22.5" customHeight="1" thickBot="1">
      <c r="B172" s="34" t="s">
        <v>125</v>
      </c>
      <c r="C172" s="22" t="s">
        <v>126</v>
      </c>
      <c r="D172" s="40"/>
    </row>
    <row r="173" spans="2:41" ht="15" customHeight="1"/>
    <row r="174" spans="2:41" ht="15" customHeight="1">
      <c r="B174" s="28" t="s">
        <v>127</v>
      </c>
      <c r="C174" s="29"/>
      <c r="D174" s="12"/>
    </row>
    <row r="175" spans="2:41" ht="15" customHeight="1">
      <c r="B175" s="30" t="s">
        <v>128</v>
      </c>
      <c r="C175" s="29"/>
      <c r="D175" s="12"/>
    </row>
    <row r="176" spans="2:41" ht="15" customHeight="1">
      <c r="B176" s="30" t="s">
        <v>96</v>
      </c>
      <c r="C176" s="29"/>
      <c r="D176" s="12"/>
    </row>
    <row r="177" spans="2:7" ht="15" customHeight="1">
      <c r="B177" s="30" t="s">
        <v>129</v>
      </c>
      <c r="C177" s="29"/>
      <c r="D177" s="12"/>
    </row>
    <row r="178" spans="2:7" ht="15" customHeight="1">
      <c r="B178" s="28"/>
      <c r="C178" s="29"/>
      <c r="D178" s="12"/>
    </row>
    <row r="179" spans="2:7" ht="15" customHeight="1">
      <c r="B179" s="28" t="s">
        <v>130</v>
      </c>
      <c r="C179" s="29"/>
      <c r="D179" s="12"/>
    </row>
    <row r="180" spans="2:7" ht="15" customHeight="1">
      <c r="B180" s="30" t="s">
        <v>131</v>
      </c>
      <c r="C180" s="29"/>
      <c r="D180" s="12"/>
    </row>
    <row r="181" spans="2:7" ht="15" customHeight="1">
      <c r="B181" s="31" t="s">
        <v>132</v>
      </c>
      <c r="C181" s="29"/>
      <c r="D181" s="12"/>
    </row>
    <row r="182" spans="2:7" ht="15" customHeight="1">
      <c r="B182" s="31"/>
      <c r="C182" s="29"/>
      <c r="D182" s="12"/>
    </row>
    <row r="183" spans="2:7" ht="15" customHeight="1">
      <c r="B183" s="28" t="s">
        <v>133</v>
      </c>
      <c r="C183" s="29"/>
      <c r="D183" s="12"/>
    </row>
    <row r="184" spans="2:7" ht="15" customHeight="1">
      <c r="B184" s="31" t="s">
        <v>134</v>
      </c>
      <c r="C184" s="29"/>
      <c r="D184" s="12"/>
    </row>
    <row r="185" spans="2:7" ht="15" customHeight="1">
      <c r="B185" s="28"/>
      <c r="C185" s="29"/>
      <c r="D185" s="12"/>
    </row>
    <row r="186" spans="2:7" ht="15" customHeight="1">
      <c r="B186" s="60" t="s">
        <v>39</v>
      </c>
      <c r="C186" s="29"/>
      <c r="D186" s="12"/>
    </row>
    <row r="187" spans="2:7" ht="15" customHeight="1">
      <c r="B187" s="31" t="s">
        <v>135</v>
      </c>
      <c r="D187" s="12"/>
    </row>
    <row r="188" spans="2:7" ht="15" customHeight="1">
      <c r="B188" s="31" t="s">
        <v>136</v>
      </c>
      <c r="D188" s="12"/>
    </row>
    <row r="189" spans="2:7" ht="15" customHeight="1">
      <c r="B189" s="31" t="s">
        <v>137</v>
      </c>
      <c r="D189" s="12"/>
    </row>
    <row r="190" spans="2:7" ht="15" customHeight="1" thickBot="1"/>
    <row r="191" spans="2:7" s="27" customFormat="1" ht="22.5" customHeight="1" thickBot="1">
      <c r="B191" s="16" t="s">
        <v>17</v>
      </c>
      <c r="C191" s="20" t="s">
        <v>43</v>
      </c>
      <c r="D191" s="16" t="s">
        <v>19</v>
      </c>
      <c r="E191" s="25" t="s">
        <v>20</v>
      </c>
      <c r="F191" s="12"/>
      <c r="G191" s="36" t="s">
        <v>68</v>
      </c>
    </row>
    <row r="193" spans="2:44" ht="24.95" customHeight="1">
      <c r="B193" s="9" t="s">
        <v>138</v>
      </c>
      <c r="C193" s="2">
        <v>4</v>
      </c>
      <c r="D193" s="10">
        <v>0</v>
      </c>
      <c r="E193" s="1" t="s">
        <v>139</v>
      </c>
      <c r="F193" s="24"/>
      <c r="G193" s="41" t="s">
        <v>140</v>
      </c>
      <c r="H193" s="5" t="str">
        <f>LEFT(G193, 8)&amp; "-" &amp; MID(G193, 9, 8) &amp; "-" &amp; RIGHT(G193, 8)</f>
        <v>10011010-00100100-01110001</v>
      </c>
      <c r="I193" s="5" t="str" cm="1">
        <f t="array" ref="I193:K193">_xlfn.TEXTSPLIT(H193, "-")</f>
        <v>10011010</v>
      </c>
      <c r="J193" s="5" t="str">
        <v>00100100</v>
      </c>
      <c r="K193" s="7" t="str">
        <v>01110001</v>
      </c>
      <c r="L193" s="7">
        <f>BIN2DEC(RIGHT(I193,4))</f>
        <v>10</v>
      </c>
      <c r="M193" s="7">
        <f>BIN2DEC(J193)</f>
        <v>36</v>
      </c>
      <c r="N193" s="7" t="str">
        <f>_xlfn.XLOOKUP(M193,'Instruments and Notes'!$G$5:$G$103,'Instruments and Notes'!$F$5:$F$103,,0,1)</f>
        <v>C2</v>
      </c>
      <c r="O193" s="7" t="str" cm="1">
        <f t="array" ref="O193">_xlfn.IFNA(_xlfn.XLOOKUP(L193&amp;N193,'Instruments and Notes'!$C$5:$C$17&amp;'Instruments and Notes'!$D$5:$D$17,'Instruments and Notes'!$B$5:$B$17,,0,1),_xlfn.XLOOKUP(L193&amp;"Any",'Instruments and Notes'!$C$5:$C$17&amp;'Instruments and Notes'!$D$5:$D$17,'Instruments and Notes'!$B$5:$B$17,,0,1))</f>
        <v>Kick Drum</v>
      </c>
    </row>
    <row r="194" spans="2:44" ht="24.95" customHeight="1">
      <c r="B194" s="9" t="s">
        <v>141</v>
      </c>
      <c r="C194" s="2">
        <v>4</v>
      </c>
      <c r="D194" s="10">
        <v>0</v>
      </c>
      <c r="E194" s="1" t="s">
        <v>142</v>
      </c>
      <c r="F194" s="24"/>
      <c r="G194" s="41" t="s">
        <v>143</v>
      </c>
      <c r="H194" s="5" t="str">
        <f>LEFT(G194, 8)&amp; "-" &amp; MID(G194, 9, 8) &amp; "-" &amp; RIGHT(G194, 8)</f>
        <v>10010101-00110110-00011001</v>
      </c>
      <c r="I194" s="5" t="str" cm="1">
        <f t="array" ref="I194:K194">_xlfn.TEXTSPLIT(H194, "-")</f>
        <v>10010101</v>
      </c>
      <c r="J194" s="5" t="str">
        <v>00110110</v>
      </c>
      <c r="K194" s="7" t="str">
        <v>00011001</v>
      </c>
      <c r="L194" s="7">
        <f>BIN2DEC(RIGHT(I194,4))</f>
        <v>5</v>
      </c>
      <c r="M194" s="7">
        <f>BIN2DEC(J194)</f>
        <v>54</v>
      </c>
      <c r="N194" s="7" t="str">
        <f>_xlfn.XLOOKUP(M194,'Instruments and Notes'!$G$5:$G$103,'Instruments and Notes'!$F$5:$F$103,,0,1)</f>
        <v>F#3</v>
      </c>
      <c r="O194" s="7" t="str" cm="1">
        <f t="array" ref="O194">_xlfn.IFNA(_xlfn.XLOOKUP(L194&amp;N194,'Instruments and Notes'!$C$5:$C$17&amp;'Instruments and Notes'!$D$5:$D$17,'Instruments and Notes'!$B$5:$B$17,,0,1),_xlfn.XLOOKUP(L194&amp;"Any",'Instruments and Notes'!$C$5:$C$17&amp;'Instruments and Notes'!$D$5:$D$17,'Instruments and Notes'!$B$5:$B$17,,0,1))</f>
        <v>Guitar Electric</v>
      </c>
      <c r="S194" s="132" cm="1">
        <f t="array" ref="S194:AR194">_xlfn.SEQUENCE(1,26,97,1)</f>
        <v>97</v>
      </c>
      <c r="T194" s="7">
        <v>98</v>
      </c>
      <c r="U194" s="7">
        <v>99</v>
      </c>
      <c r="V194" s="7">
        <v>100</v>
      </c>
      <c r="W194" s="7">
        <v>101</v>
      </c>
      <c r="X194" s="7">
        <v>102</v>
      </c>
      <c r="Y194" s="7">
        <v>103</v>
      </c>
      <c r="Z194" s="7">
        <v>104</v>
      </c>
      <c r="AA194" s="7">
        <v>105</v>
      </c>
      <c r="AB194" s="7">
        <v>106</v>
      </c>
      <c r="AC194" s="7">
        <v>107</v>
      </c>
      <c r="AD194" s="7">
        <v>108</v>
      </c>
      <c r="AE194" s="7">
        <v>109</v>
      </c>
      <c r="AF194" s="7">
        <v>110</v>
      </c>
      <c r="AG194" s="7">
        <v>111</v>
      </c>
      <c r="AH194" s="7">
        <v>112</v>
      </c>
      <c r="AI194" s="7">
        <v>113</v>
      </c>
      <c r="AJ194" s="7">
        <v>114</v>
      </c>
      <c r="AK194" s="7">
        <v>115</v>
      </c>
      <c r="AL194" s="7">
        <v>116</v>
      </c>
      <c r="AM194" s="7">
        <v>117</v>
      </c>
      <c r="AN194" s="7">
        <v>118</v>
      </c>
      <c r="AO194" s="7">
        <v>119</v>
      </c>
      <c r="AP194" s="7">
        <v>120</v>
      </c>
      <c r="AQ194" s="7">
        <v>121</v>
      </c>
      <c r="AR194" s="7">
        <v>122</v>
      </c>
    </row>
    <row r="195" spans="2:44" ht="15" customHeight="1">
      <c r="E195" s="6"/>
      <c r="G195" s="35"/>
      <c r="Q195" s="7">
        <f>SUM(Q196:Q215)/2</f>
        <v>20</v>
      </c>
      <c r="S195" s="132" t="str" cm="1">
        <f t="array" ref="S195:AR195">CHAR(_xlfn.ANCHORARRAY(S194))</f>
        <v>a</v>
      </c>
      <c r="T195" s="132" t="str">
        <v>b</v>
      </c>
      <c r="U195" s="132" t="str">
        <v>c</v>
      </c>
      <c r="V195" s="132" t="str">
        <v>d</v>
      </c>
      <c r="W195" s="132" t="str">
        <v>e</v>
      </c>
      <c r="X195" s="132" t="str">
        <v>f</v>
      </c>
      <c r="Y195" s="132" t="str">
        <v>g</v>
      </c>
      <c r="Z195" s="132" t="str">
        <v>h</v>
      </c>
      <c r="AA195" s="132" t="str">
        <v>i</v>
      </c>
      <c r="AB195" s="132" t="str">
        <v>j</v>
      </c>
      <c r="AC195" s="132" t="str">
        <v>k</v>
      </c>
      <c r="AD195" s="132" t="str">
        <v>l</v>
      </c>
      <c r="AE195" s="132" t="str">
        <v>m</v>
      </c>
      <c r="AF195" s="132" t="str">
        <v>n</v>
      </c>
      <c r="AG195" s="132" t="str">
        <v>o</v>
      </c>
      <c r="AH195" s="132" t="str">
        <v>p</v>
      </c>
      <c r="AI195" s="132" t="str">
        <v>q</v>
      </c>
      <c r="AJ195" s="132" t="str">
        <v>r</v>
      </c>
      <c r="AK195" s="132" t="str">
        <v>s</v>
      </c>
      <c r="AL195" s="132" t="str">
        <v>t</v>
      </c>
      <c r="AM195" s="132" t="str">
        <v>u</v>
      </c>
      <c r="AN195" s="132" t="str">
        <v>v</v>
      </c>
      <c r="AO195" s="132" t="str">
        <v>w</v>
      </c>
      <c r="AP195" s="132" t="str">
        <v>x</v>
      </c>
      <c r="AQ195" s="132" t="str">
        <v>y</v>
      </c>
      <c r="AR195" s="132" t="str">
        <v>z</v>
      </c>
    </row>
    <row r="196" spans="2:44" ht="24.95" customHeight="1">
      <c r="B196" s="2">
        <v>61</v>
      </c>
      <c r="C196" s="2">
        <v>4</v>
      </c>
      <c r="D196" s="3">
        <v>7</v>
      </c>
      <c r="E196" s="1" t="str" cm="1">
        <f t="array" ref="E196:E215">O196:O215</f>
        <v>Acoustic Grand Piano</v>
      </c>
      <c r="F196" s="24"/>
      <c r="G196" s="41" t="s">
        <v>144</v>
      </c>
      <c r="H196" s="5" t="str">
        <f>LEFT(G196, 8)&amp; "-" &amp; MID(G196, 9, 8) &amp; "-" &amp; RIGHT(G196, 8)</f>
        <v>10010001-00111101-01100100</v>
      </c>
      <c r="I196" s="5" t="str" cm="1">
        <f t="array" ref="I196:K196">_xlfn.TEXTSPLIT(H196, "-")</f>
        <v>10010001</v>
      </c>
      <c r="J196" s="5" t="str">
        <v>00111101</v>
      </c>
      <c r="K196" s="7" t="str">
        <v>01100100</v>
      </c>
      <c r="L196" s="7">
        <f>BIN2DEC(RIGHT(I196,4))</f>
        <v>1</v>
      </c>
      <c r="M196" s="7">
        <f>BIN2DEC(J196)</f>
        <v>61</v>
      </c>
      <c r="N196" s="7" t="str">
        <f>_xlfn.XLOOKUP(M196,'Instruments and Notes'!$G$5:$G$103,'Instruments and Notes'!$F$5:$F$103,,0,1)</f>
        <v>C#4</v>
      </c>
      <c r="O196" s="7" t="str" cm="1">
        <f t="array" ref="O196">_xlfn.IFNA(_xlfn.XLOOKUP(L196&amp;N196,'Instruments and Notes'!$C$5:$C$17&amp;'Instruments and Notes'!$D$5:$D$17,'Instruments and Notes'!$B$5:$B$17,,0,1),_xlfn.XLOOKUP(L196&amp;"Any",'Instruments and Notes'!$C$5:$C$17&amp;'Instruments and Notes'!$D$5:$D$17,'Instruments and Notes'!$B$5:$B$17,,0,1))</f>
        <v>Acoustic Grand Piano</v>
      </c>
      <c r="Q196" s="7" cm="1">
        <f t="array" ref="Q196">SUM(--(--MID(G196,_xlfn.SEQUENCE(1,LEN(G196),1,1),1)=0)) - SUM(--(--MID(G196,_xlfn.SEQUENCE(1,LEN(G196),1,1),1)=1))</f>
        <v>2</v>
      </c>
      <c r="R196" s="7" t="str">
        <f>SUBSTITUTE(E196, " ", "")</f>
        <v>AcousticGrandPiano</v>
      </c>
      <c r="S196" s="7" cm="1">
        <f t="array" ref="S196:AR196">_xlfn.BYCOL(_xlfn.ANCHORARRAY($S$195), _xlfn.LAMBDA(_xlpm.row, SUM(--(MID(LOWER(R196),_xlfn.SEQUENCE(LEN(R196),1,1,1),1)=_xlpm.row))))</f>
        <v>3</v>
      </c>
      <c r="T196" s="132">
        <v>0</v>
      </c>
      <c r="U196" s="132">
        <v>2</v>
      </c>
      <c r="V196" s="132">
        <v>1</v>
      </c>
      <c r="W196" s="132">
        <v>0</v>
      </c>
      <c r="X196" s="132">
        <v>0</v>
      </c>
      <c r="Y196" s="132">
        <v>1</v>
      </c>
      <c r="Z196" s="132">
        <v>0</v>
      </c>
      <c r="AA196" s="132">
        <v>2</v>
      </c>
      <c r="AB196" s="132">
        <v>0</v>
      </c>
      <c r="AC196" s="132">
        <v>0</v>
      </c>
      <c r="AD196" s="132">
        <v>0</v>
      </c>
      <c r="AE196" s="132">
        <v>0</v>
      </c>
      <c r="AF196" s="132">
        <v>2</v>
      </c>
      <c r="AG196" s="132">
        <v>2</v>
      </c>
      <c r="AH196" s="132">
        <v>1</v>
      </c>
      <c r="AI196" s="132">
        <v>0</v>
      </c>
      <c r="AJ196" s="132">
        <v>1</v>
      </c>
      <c r="AK196" s="132">
        <v>1</v>
      </c>
      <c r="AL196" s="132">
        <v>1</v>
      </c>
      <c r="AM196" s="132">
        <v>1</v>
      </c>
      <c r="AN196" s="132">
        <v>0</v>
      </c>
      <c r="AO196" s="132">
        <v>0</v>
      </c>
      <c r="AP196" s="132">
        <v>0</v>
      </c>
      <c r="AQ196" s="132">
        <v>0</v>
      </c>
      <c r="AR196" s="132">
        <v>0</v>
      </c>
    </row>
    <row r="197" spans="2:44" ht="24.95" customHeight="1">
      <c r="B197" s="2">
        <v>62</v>
      </c>
      <c r="C197" s="2">
        <v>4</v>
      </c>
      <c r="D197" s="3">
        <v>7</v>
      </c>
      <c r="E197" s="1" t="str">
        <v>Ride Cymbal</v>
      </c>
      <c r="F197" s="24"/>
      <c r="G197" s="41" t="s">
        <v>145</v>
      </c>
      <c r="H197" s="5" t="str">
        <f t="shared" ref="H197:H215" si="4">LEFT(G197, 8)&amp; "-" &amp; MID(G197, 9, 8) &amp; "-" &amp; RIGHT(G197, 8)</f>
        <v>10011010-00111011-01001010</v>
      </c>
      <c r="I197" s="5" t="str" cm="1">
        <f t="array" ref="I197:K197">_xlfn.TEXTSPLIT(H197, "-")</f>
        <v>10011010</v>
      </c>
      <c r="J197" s="5" t="str">
        <v>00111011</v>
      </c>
      <c r="K197" s="7" t="str">
        <v>01001010</v>
      </c>
      <c r="L197" s="7">
        <f t="shared" ref="L197:L215" si="5">BIN2DEC(RIGHT(I197,4))</f>
        <v>10</v>
      </c>
      <c r="M197" s="7">
        <f t="shared" ref="M197:M215" si="6">BIN2DEC(J197)</f>
        <v>59</v>
      </c>
      <c r="N197" s="7" t="str">
        <f>_xlfn.XLOOKUP(M197,'Instruments and Notes'!$G$5:$G$103,'Instruments and Notes'!$F$5:$F$103,,0,1)</f>
        <v>B3</v>
      </c>
      <c r="O197" s="7" t="str" cm="1">
        <f t="array" ref="O197">_xlfn.IFNA(_xlfn.XLOOKUP(L197&amp;N197,'Instruments and Notes'!$C$5:$C$17&amp;'Instruments and Notes'!$D$5:$D$17,'Instruments and Notes'!$B$5:$B$17,,0,1),_xlfn.XLOOKUP(L197&amp;"Any",'Instruments and Notes'!$C$5:$C$17&amp;'Instruments and Notes'!$D$5:$D$17,'Instruments and Notes'!$B$5:$B$17,,0,1))</f>
        <v>Ride Cymbal</v>
      </c>
      <c r="Q197" s="7" cm="1">
        <f t="array" ref="Q197">SUM(--(--MID(G197,_xlfn.SEQUENCE(1,LEN(G197),1,1),1)=0)) - SUM(--(--MID(G197,_xlfn.SEQUENCE(1,LEN(G197),1,1),1)=1))</f>
        <v>0</v>
      </c>
      <c r="R197" s="7" t="str">
        <f t="shared" ref="R197:R215" si="7">SUBSTITUTE(E197, " ", "")</f>
        <v>RideCymbal</v>
      </c>
      <c r="S197" s="7" cm="1">
        <f t="array" ref="S197:AR197">_xlfn.BYCOL(_xlfn.ANCHORARRAY($S$195), _xlfn.LAMBDA(_xlpm.row, SUM(--(MID(LOWER(R197),_xlfn.SEQUENCE(LEN(R197),1,1,1),1)=_xlpm.row))))</f>
        <v>1</v>
      </c>
      <c r="T197" s="7">
        <v>1</v>
      </c>
      <c r="U197" s="7">
        <v>1</v>
      </c>
      <c r="V197" s="7">
        <v>1</v>
      </c>
      <c r="W197" s="7">
        <v>1</v>
      </c>
      <c r="X197" s="7">
        <v>0</v>
      </c>
      <c r="Y197" s="7">
        <v>0</v>
      </c>
      <c r="Z197" s="7">
        <v>0</v>
      </c>
      <c r="AA197" s="7">
        <v>1</v>
      </c>
      <c r="AB197" s="7">
        <v>0</v>
      </c>
      <c r="AC197" s="7">
        <v>0</v>
      </c>
      <c r="AD197" s="7">
        <v>1</v>
      </c>
      <c r="AE197" s="7">
        <v>1</v>
      </c>
      <c r="AF197" s="7">
        <v>0</v>
      </c>
      <c r="AG197" s="7">
        <v>0</v>
      </c>
      <c r="AH197" s="7">
        <v>0</v>
      </c>
      <c r="AI197" s="7">
        <v>0</v>
      </c>
      <c r="AJ197" s="7">
        <v>1</v>
      </c>
      <c r="AK197" s="7">
        <v>0</v>
      </c>
      <c r="AL197" s="7">
        <v>0</v>
      </c>
      <c r="AM197" s="7">
        <v>0</v>
      </c>
      <c r="AN197" s="7">
        <v>0</v>
      </c>
      <c r="AO197" s="7">
        <v>0</v>
      </c>
      <c r="AP197" s="7">
        <v>0</v>
      </c>
      <c r="AQ197" s="7">
        <v>1</v>
      </c>
      <c r="AR197" s="7">
        <v>0</v>
      </c>
    </row>
    <row r="198" spans="2:44" ht="24.95" customHeight="1">
      <c r="B198" s="2">
        <v>63</v>
      </c>
      <c r="C198" s="2">
        <v>4</v>
      </c>
      <c r="D198" s="3">
        <v>7</v>
      </c>
      <c r="E198" s="1" t="str">
        <v>Maracas</v>
      </c>
      <c r="F198" s="24"/>
      <c r="G198" s="41" t="s">
        <v>146</v>
      </c>
      <c r="H198" s="5" t="str">
        <f t="shared" si="4"/>
        <v>10011010-01000110-01010101</v>
      </c>
      <c r="I198" s="5" t="str" cm="1">
        <f t="array" ref="I198:K198">_xlfn.TEXTSPLIT(H198, "-")</f>
        <v>10011010</v>
      </c>
      <c r="J198" s="5" t="str">
        <v>01000110</v>
      </c>
      <c r="K198" s="7" t="str">
        <v>01010101</v>
      </c>
      <c r="L198" s="7">
        <f t="shared" si="5"/>
        <v>10</v>
      </c>
      <c r="M198" s="7">
        <f t="shared" si="6"/>
        <v>70</v>
      </c>
      <c r="N198" s="7" t="str">
        <f>_xlfn.XLOOKUP(M198,'Instruments and Notes'!$G$5:$G$103,'Instruments and Notes'!$F$5:$F$103,,0,1)</f>
        <v>A#4</v>
      </c>
      <c r="O198" s="7" t="str" cm="1">
        <f t="array" ref="O198">_xlfn.IFNA(_xlfn.XLOOKUP(L198&amp;N198,'Instruments and Notes'!$C$5:$C$17&amp;'Instruments and Notes'!$D$5:$D$17,'Instruments and Notes'!$B$5:$B$17,,0,1),_xlfn.XLOOKUP(L198&amp;"Any",'Instruments and Notes'!$C$5:$C$17&amp;'Instruments and Notes'!$D$5:$D$17,'Instruments and Notes'!$B$5:$B$17,,0,1))</f>
        <v>Maracas</v>
      </c>
      <c r="Q198" s="7" cm="1">
        <f t="array" ref="Q198">SUM(--(--MID(G198,_xlfn.SEQUENCE(1,LEN(G198),1,1),1)=0)) - SUM(--(--MID(G198,_xlfn.SEQUENCE(1,LEN(G198),1,1),1)=1))</f>
        <v>2</v>
      </c>
      <c r="R198" s="7" t="str">
        <f t="shared" si="7"/>
        <v>Maracas</v>
      </c>
      <c r="S198" s="7" cm="1">
        <f t="array" ref="S198:AR198">_xlfn.BYCOL(_xlfn.ANCHORARRAY($S$195), _xlfn.LAMBDA(_xlpm.row, SUM(--(MID(LOWER(R198),_xlfn.SEQUENCE(LEN(R198),1,1,1),1)=_xlpm.row))))</f>
        <v>3</v>
      </c>
      <c r="T198" s="7">
        <v>0</v>
      </c>
      <c r="U198" s="7">
        <v>1</v>
      </c>
      <c r="V198" s="7">
        <v>0</v>
      </c>
      <c r="W198" s="7">
        <v>0</v>
      </c>
      <c r="X198" s="7">
        <v>0</v>
      </c>
      <c r="Y198" s="7">
        <v>0</v>
      </c>
      <c r="Z198" s="7">
        <v>0</v>
      </c>
      <c r="AA198" s="7">
        <v>0</v>
      </c>
      <c r="AB198" s="7">
        <v>0</v>
      </c>
      <c r="AC198" s="7">
        <v>0</v>
      </c>
      <c r="AD198" s="7">
        <v>0</v>
      </c>
      <c r="AE198" s="7">
        <v>1</v>
      </c>
      <c r="AF198" s="7">
        <v>0</v>
      </c>
      <c r="AG198" s="7">
        <v>0</v>
      </c>
      <c r="AH198" s="7">
        <v>0</v>
      </c>
      <c r="AI198" s="7">
        <v>0</v>
      </c>
      <c r="AJ198" s="7">
        <v>1</v>
      </c>
      <c r="AK198" s="7">
        <v>1</v>
      </c>
      <c r="AL198" s="7">
        <v>0</v>
      </c>
      <c r="AM198" s="7">
        <v>0</v>
      </c>
      <c r="AN198" s="7">
        <v>0</v>
      </c>
      <c r="AO198" s="7">
        <v>0</v>
      </c>
      <c r="AP198" s="7">
        <v>0</v>
      </c>
      <c r="AQ198" s="7">
        <v>0</v>
      </c>
      <c r="AR198" s="7">
        <v>0</v>
      </c>
    </row>
    <row r="199" spans="2:44" ht="24.95" customHeight="1">
      <c r="B199" s="2">
        <v>64</v>
      </c>
      <c r="C199" s="2">
        <v>4</v>
      </c>
      <c r="D199" s="3">
        <v>7</v>
      </c>
      <c r="E199" s="1" t="str">
        <v>Guitar Electric</v>
      </c>
      <c r="F199" s="24"/>
      <c r="G199" s="41" t="s">
        <v>143</v>
      </c>
      <c r="H199" s="5" t="str">
        <f t="shared" si="4"/>
        <v>10010101-00110110-00011001</v>
      </c>
      <c r="I199" s="5" t="str" cm="1">
        <f t="array" ref="I199:K199">_xlfn.TEXTSPLIT(H199, "-")</f>
        <v>10010101</v>
      </c>
      <c r="J199" s="5" t="str">
        <v>00110110</v>
      </c>
      <c r="K199" s="7" t="str">
        <v>00011001</v>
      </c>
      <c r="L199" s="7">
        <f t="shared" si="5"/>
        <v>5</v>
      </c>
      <c r="M199" s="7">
        <f t="shared" si="6"/>
        <v>54</v>
      </c>
      <c r="N199" s="7" t="str">
        <f>_xlfn.XLOOKUP(M199,'Instruments and Notes'!$G$5:$G$103,'Instruments and Notes'!$F$5:$F$103,,0,1)</f>
        <v>F#3</v>
      </c>
      <c r="O199" s="7" t="str" cm="1">
        <f t="array" ref="O199">_xlfn.IFNA(_xlfn.XLOOKUP(L199&amp;N199,'Instruments and Notes'!$C$5:$C$17&amp;'Instruments and Notes'!$D$5:$D$17,'Instruments and Notes'!$B$5:$B$17,,0,1),_xlfn.XLOOKUP(L199&amp;"Any",'Instruments and Notes'!$C$5:$C$17&amp;'Instruments and Notes'!$D$5:$D$17,'Instruments and Notes'!$B$5:$B$17,,0,1))</f>
        <v>Guitar Electric</v>
      </c>
      <c r="Q199" s="7" cm="1">
        <f t="array" ref="Q199">SUM(--(--MID(G199,_xlfn.SEQUENCE(1,LEN(G199),1,1),1)=0)) - SUM(--(--MID(G199,_xlfn.SEQUENCE(1,LEN(G199),1,1),1)=1))</f>
        <v>2</v>
      </c>
      <c r="R199" s="7" t="str">
        <f t="shared" si="7"/>
        <v>GuitarElectric</v>
      </c>
      <c r="S199" s="7" cm="1">
        <f t="array" ref="S199:AR199">_xlfn.BYCOL(_xlfn.ANCHORARRAY($S$195), _xlfn.LAMBDA(_xlpm.row, SUM(--(MID(LOWER(R199),_xlfn.SEQUENCE(LEN(R199),1,1,1),1)=_xlpm.row))))</f>
        <v>1</v>
      </c>
      <c r="T199" s="7">
        <v>0</v>
      </c>
      <c r="U199" s="7">
        <v>2</v>
      </c>
      <c r="V199" s="7">
        <v>0</v>
      </c>
      <c r="W199" s="7">
        <v>2</v>
      </c>
      <c r="X199" s="7">
        <v>0</v>
      </c>
      <c r="Y199" s="7">
        <v>1</v>
      </c>
      <c r="Z199" s="7">
        <v>0</v>
      </c>
      <c r="AA199" s="7">
        <v>2</v>
      </c>
      <c r="AB199" s="7">
        <v>0</v>
      </c>
      <c r="AC199" s="7">
        <v>0</v>
      </c>
      <c r="AD199" s="7">
        <v>1</v>
      </c>
      <c r="AE199" s="7">
        <v>0</v>
      </c>
      <c r="AF199" s="7">
        <v>0</v>
      </c>
      <c r="AG199" s="7">
        <v>0</v>
      </c>
      <c r="AH199" s="7">
        <v>0</v>
      </c>
      <c r="AI199" s="7">
        <v>0</v>
      </c>
      <c r="AJ199" s="7">
        <v>2</v>
      </c>
      <c r="AK199" s="7">
        <v>0</v>
      </c>
      <c r="AL199" s="7">
        <v>2</v>
      </c>
      <c r="AM199" s="7">
        <v>1</v>
      </c>
      <c r="AN199" s="7">
        <v>0</v>
      </c>
      <c r="AO199" s="7">
        <v>0</v>
      </c>
      <c r="AP199" s="7">
        <v>0</v>
      </c>
      <c r="AQ199" s="7">
        <v>0</v>
      </c>
      <c r="AR199" s="7">
        <v>0</v>
      </c>
    </row>
    <row r="200" spans="2:44" ht="24.95" customHeight="1">
      <c r="B200" s="2">
        <v>65</v>
      </c>
      <c r="C200" s="2">
        <v>4</v>
      </c>
      <c r="D200" s="3">
        <v>7</v>
      </c>
      <c r="E200" s="1" t="str">
        <v>Acoustic Grand Piano</v>
      </c>
      <c r="F200" s="24"/>
      <c r="G200" s="41" t="s">
        <v>147</v>
      </c>
      <c r="H200" s="5" t="str">
        <f t="shared" si="4"/>
        <v>10010001-00101100-01001010</v>
      </c>
      <c r="I200" s="5" t="str" cm="1">
        <f t="array" ref="I200:K200">_xlfn.TEXTSPLIT(H200, "-")</f>
        <v>10010001</v>
      </c>
      <c r="J200" s="5" t="str">
        <v>00101100</v>
      </c>
      <c r="K200" s="7" t="str">
        <v>01001010</v>
      </c>
      <c r="L200" s="7">
        <f t="shared" si="5"/>
        <v>1</v>
      </c>
      <c r="M200" s="7">
        <f t="shared" si="6"/>
        <v>44</v>
      </c>
      <c r="N200" s="7" t="str">
        <f>_xlfn.XLOOKUP(M200,'Instruments and Notes'!$G$5:$G$103,'Instruments and Notes'!$F$5:$F$103,,0,1)</f>
        <v>G#2</v>
      </c>
      <c r="O200" s="7" t="str" cm="1">
        <f t="array" ref="O200">_xlfn.IFNA(_xlfn.XLOOKUP(L200&amp;N200,'Instruments and Notes'!$C$5:$C$17&amp;'Instruments and Notes'!$D$5:$D$17,'Instruments and Notes'!$B$5:$B$17,,0,1),_xlfn.XLOOKUP(L200&amp;"Any",'Instruments and Notes'!$C$5:$C$17&amp;'Instruments and Notes'!$D$5:$D$17,'Instruments and Notes'!$B$5:$B$17,,0,1))</f>
        <v>Acoustic Grand Piano</v>
      </c>
      <c r="Q200" s="7" cm="1">
        <f t="array" ref="Q200">SUM(--(--MID(G200,_xlfn.SEQUENCE(1,LEN(G200),1,1),1)=0)) - SUM(--(--MID(G200,_xlfn.SEQUENCE(1,LEN(G200),1,1),1)=1))</f>
        <v>6</v>
      </c>
      <c r="R200" s="7" t="str">
        <f t="shared" si="7"/>
        <v>AcousticGrandPiano</v>
      </c>
      <c r="S200" s="7" cm="1">
        <f t="array" ref="S200:AR200">_xlfn.BYCOL(_xlfn.ANCHORARRAY($S$195), _xlfn.LAMBDA(_xlpm.row, SUM(--(MID(LOWER(R200),_xlfn.SEQUENCE(LEN(R200),1,1,1),1)=_xlpm.row))))</f>
        <v>3</v>
      </c>
      <c r="T200" s="7">
        <v>0</v>
      </c>
      <c r="U200" s="7">
        <v>2</v>
      </c>
      <c r="V200" s="7">
        <v>1</v>
      </c>
      <c r="W200" s="7">
        <v>0</v>
      </c>
      <c r="X200" s="7">
        <v>0</v>
      </c>
      <c r="Y200" s="7">
        <v>1</v>
      </c>
      <c r="Z200" s="7">
        <v>0</v>
      </c>
      <c r="AA200" s="7">
        <v>2</v>
      </c>
      <c r="AB200" s="7">
        <v>0</v>
      </c>
      <c r="AC200" s="7">
        <v>0</v>
      </c>
      <c r="AD200" s="7">
        <v>0</v>
      </c>
      <c r="AE200" s="7">
        <v>0</v>
      </c>
      <c r="AF200" s="7">
        <v>2</v>
      </c>
      <c r="AG200" s="7">
        <v>2</v>
      </c>
      <c r="AH200" s="7">
        <v>1</v>
      </c>
      <c r="AI200" s="7">
        <v>0</v>
      </c>
      <c r="AJ200" s="7">
        <v>1</v>
      </c>
      <c r="AK200" s="7">
        <v>1</v>
      </c>
      <c r="AL200" s="7">
        <v>1</v>
      </c>
      <c r="AM200" s="7">
        <v>1</v>
      </c>
      <c r="AN200" s="7">
        <v>0</v>
      </c>
      <c r="AO200" s="7">
        <v>0</v>
      </c>
      <c r="AP200" s="7">
        <v>0</v>
      </c>
      <c r="AQ200" s="7">
        <v>0</v>
      </c>
      <c r="AR200" s="7">
        <v>0</v>
      </c>
    </row>
    <row r="201" spans="2:44" ht="24.95" customHeight="1">
      <c r="B201" s="2">
        <v>66</v>
      </c>
      <c r="C201" s="2">
        <v>4</v>
      </c>
      <c r="D201" s="3">
        <v>7</v>
      </c>
      <c r="E201" s="1" t="str">
        <v>Timbale</v>
      </c>
      <c r="F201" s="24"/>
      <c r="G201" s="41" t="s">
        <v>148</v>
      </c>
      <c r="H201" s="5" t="str">
        <f t="shared" si="4"/>
        <v>10011010-01000000-01100011</v>
      </c>
      <c r="I201" s="5" t="str" cm="1">
        <f t="array" ref="I201:K201">_xlfn.TEXTSPLIT(H201, "-")</f>
        <v>10011010</v>
      </c>
      <c r="J201" s="5" t="str">
        <v>01000000</v>
      </c>
      <c r="K201" s="7" t="str">
        <v>01100011</v>
      </c>
      <c r="L201" s="7">
        <f t="shared" si="5"/>
        <v>10</v>
      </c>
      <c r="M201" s="7">
        <f t="shared" si="6"/>
        <v>64</v>
      </c>
      <c r="N201" s="7" t="str">
        <f>_xlfn.XLOOKUP(M201,'Instruments and Notes'!$G$5:$G$103,'Instruments and Notes'!$F$5:$F$103,,0,1)</f>
        <v>E4</v>
      </c>
      <c r="O201" s="7" t="str" cm="1">
        <f t="array" ref="O201">_xlfn.IFNA(_xlfn.XLOOKUP(L201&amp;N201,'Instruments and Notes'!$C$5:$C$17&amp;'Instruments and Notes'!$D$5:$D$17,'Instruments and Notes'!$B$5:$B$17,,0,1),_xlfn.XLOOKUP(L201&amp;"Any",'Instruments and Notes'!$C$5:$C$17&amp;'Instruments and Notes'!$D$5:$D$17,'Instruments and Notes'!$B$5:$B$17,,0,1))</f>
        <v>Timbale</v>
      </c>
      <c r="Q201" s="7" cm="1">
        <f t="array" ref="Q201">SUM(--(--MID(G201,_xlfn.SEQUENCE(1,LEN(G201),1,1),1)=0)) - SUM(--(--MID(G201,_xlfn.SEQUENCE(1,LEN(G201),1,1),1)=1))</f>
        <v>6</v>
      </c>
      <c r="R201" s="7" t="str">
        <f t="shared" si="7"/>
        <v>Timbale</v>
      </c>
      <c r="S201" s="7" cm="1">
        <f t="array" ref="S201:AR201">_xlfn.BYCOL(_xlfn.ANCHORARRAY($S$195), _xlfn.LAMBDA(_xlpm.row, SUM(--(MID(LOWER(R201),_xlfn.SEQUENCE(LEN(R201),1,1,1),1)=_xlpm.row))))</f>
        <v>1</v>
      </c>
      <c r="T201" s="7">
        <v>1</v>
      </c>
      <c r="U201" s="7">
        <v>0</v>
      </c>
      <c r="V201" s="7">
        <v>0</v>
      </c>
      <c r="W201" s="7">
        <v>1</v>
      </c>
      <c r="X201" s="7">
        <v>0</v>
      </c>
      <c r="Y201" s="7">
        <v>0</v>
      </c>
      <c r="Z201" s="7">
        <v>0</v>
      </c>
      <c r="AA201" s="7">
        <v>1</v>
      </c>
      <c r="AB201" s="7">
        <v>0</v>
      </c>
      <c r="AC201" s="7">
        <v>0</v>
      </c>
      <c r="AD201" s="7">
        <v>1</v>
      </c>
      <c r="AE201" s="7">
        <v>1</v>
      </c>
      <c r="AF201" s="7">
        <v>0</v>
      </c>
      <c r="AG201" s="7">
        <v>0</v>
      </c>
      <c r="AH201" s="7">
        <v>0</v>
      </c>
      <c r="AI201" s="7">
        <v>0</v>
      </c>
      <c r="AJ201" s="7">
        <v>0</v>
      </c>
      <c r="AK201" s="7">
        <v>0</v>
      </c>
      <c r="AL201" s="7">
        <v>1</v>
      </c>
      <c r="AM201" s="7">
        <v>0</v>
      </c>
      <c r="AN201" s="7">
        <v>0</v>
      </c>
      <c r="AO201" s="7">
        <v>0</v>
      </c>
      <c r="AP201" s="7">
        <v>0</v>
      </c>
      <c r="AQ201" s="7">
        <v>0</v>
      </c>
      <c r="AR201" s="7">
        <v>0</v>
      </c>
    </row>
    <row r="202" spans="2:44" ht="24.95" customHeight="1">
      <c r="B202" s="2">
        <v>67</v>
      </c>
      <c r="C202" s="2">
        <v>4</v>
      </c>
      <c r="D202" s="3">
        <v>7</v>
      </c>
      <c r="E202" s="1" t="str">
        <v>Timbale</v>
      </c>
      <c r="F202" s="24"/>
      <c r="G202" s="41" t="s">
        <v>149</v>
      </c>
      <c r="H202" s="5" t="str">
        <f t="shared" si="4"/>
        <v>10011010-01000000-00110000</v>
      </c>
      <c r="I202" s="5" t="str" cm="1">
        <f t="array" ref="I202:K202">_xlfn.TEXTSPLIT(H202, "-")</f>
        <v>10011010</v>
      </c>
      <c r="J202" s="5" t="str">
        <v>01000000</v>
      </c>
      <c r="K202" s="7" t="str">
        <v>00110000</v>
      </c>
      <c r="L202" s="7">
        <f t="shared" si="5"/>
        <v>10</v>
      </c>
      <c r="M202" s="7">
        <f t="shared" si="6"/>
        <v>64</v>
      </c>
      <c r="N202" s="7" t="str">
        <f>_xlfn.XLOOKUP(M202,'Instruments and Notes'!$G$5:$G$103,'Instruments and Notes'!$F$5:$F$103,,0,1)</f>
        <v>E4</v>
      </c>
      <c r="O202" s="7" t="str" cm="1">
        <f t="array" ref="O202">_xlfn.IFNA(_xlfn.XLOOKUP(L202&amp;N202,'Instruments and Notes'!$C$5:$C$17&amp;'Instruments and Notes'!$D$5:$D$17,'Instruments and Notes'!$B$5:$B$17,,0,1),_xlfn.XLOOKUP(L202&amp;"Any",'Instruments and Notes'!$C$5:$C$17&amp;'Instruments and Notes'!$D$5:$D$17,'Instruments and Notes'!$B$5:$B$17,,0,1))</f>
        <v>Timbale</v>
      </c>
      <c r="Q202" s="7" cm="1">
        <f t="array" ref="Q202">SUM(--(--MID(G202,_xlfn.SEQUENCE(1,LEN(G202),1,1),1)=0)) - SUM(--(--MID(G202,_xlfn.SEQUENCE(1,LEN(G202),1,1),1)=1))</f>
        <v>10</v>
      </c>
      <c r="R202" s="7" t="str">
        <f t="shared" si="7"/>
        <v>Timbale</v>
      </c>
      <c r="S202" s="7" cm="1">
        <f t="array" ref="S202:AR202">_xlfn.BYCOL(_xlfn.ANCHORARRAY($S$195), _xlfn.LAMBDA(_xlpm.row, SUM(--(MID(LOWER(R202),_xlfn.SEQUENCE(LEN(R202),1,1,1),1)=_xlpm.row))))</f>
        <v>1</v>
      </c>
      <c r="T202" s="7">
        <v>1</v>
      </c>
      <c r="U202" s="7">
        <v>0</v>
      </c>
      <c r="V202" s="7">
        <v>0</v>
      </c>
      <c r="W202" s="7">
        <v>1</v>
      </c>
      <c r="X202" s="7">
        <v>0</v>
      </c>
      <c r="Y202" s="7">
        <v>0</v>
      </c>
      <c r="Z202" s="7">
        <v>0</v>
      </c>
      <c r="AA202" s="7">
        <v>1</v>
      </c>
      <c r="AB202" s="7">
        <v>0</v>
      </c>
      <c r="AC202" s="7">
        <v>0</v>
      </c>
      <c r="AD202" s="7">
        <v>1</v>
      </c>
      <c r="AE202" s="7">
        <v>1</v>
      </c>
      <c r="AF202" s="7">
        <v>0</v>
      </c>
      <c r="AG202" s="7">
        <v>0</v>
      </c>
      <c r="AH202" s="7">
        <v>0</v>
      </c>
      <c r="AI202" s="7">
        <v>0</v>
      </c>
      <c r="AJ202" s="7">
        <v>0</v>
      </c>
      <c r="AK202" s="7">
        <v>0</v>
      </c>
      <c r="AL202" s="7">
        <v>1</v>
      </c>
      <c r="AM202" s="7">
        <v>0</v>
      </c>
      <c r="AN202" s="7">
        <v>0</v>
      </c>
      <c r="AO202" s="7">
        <v>0</v>
      </c>
      <c r="AP202" s="7">
        <v>0</v>
      </c>
      <c r="AQ202" s="7">
        <v>0</v>
      </c>
      <c r="AR202" s="7">
        <v>0</v>
      </c>
    </row>
    <row r="203" spans="2:44" ht="24.95" customHeight="1">
      <c r="B203" s="2">
        <v>68</v>
      </c>
      <c r="C203" s="2">
        <v>4</v>
      </c>
      <c r="D203" s="3">
        <v>7</v>
      </c>
      <c r="E203" s="1" t="str">
        <v>Kick Drum</v>
      </c>
      <c r="F203" s="24"/>
      <c r="G203" s="41" t="s">
        <v>150</v>
      </c>
      <c r="H203" s="5" t="str">
        <f t="shared" si="4"/>
        <v>10011010-00100100-00110001</v>
      </c>
      <c r="I203" s="5" t="str" cm="1">
        <f t="array" ref="I203:K203">_xlfn.TEXTSPLIT(H203, "-")</f>
        <v>10011010</v>
      </c>
      <c r="J203" s="5" t="str">
        <v>00100100</v>
      </c>
      <c r="K203" s="7" t="str">
        <v>00110001</v>
      </c>
      <c r="L203" s="7">
        <f t="shared" si="5"/>
        <v>10</v>
      </c>
      <c r="M203" s="7">
        <f t="shared" si="6"/>
        <v>36</v>
      </c>
      <c r="N203" s="7" t="str">
        <f>_xlfn.XLOOKUP(M203,'Instruments and Notes'!$G$5:$G$103,'Instruments and Notes'!$F$5:$F$103,,0,1)</f>
        <v>C2</v>
      </c>
      <c r="O203" s="7" t="str" cm="1">
        <f t="array" ref="O203">_xlfn.IFNA(_xlfn.XLOOKUP(L203&amp;N203,'Instruments and Notes'!$C$5:$C$17&amp;'Instruments and Notes'!$D$5:$D$17,'Instruments and Notes'!$B$5:$B$17,,0,1),_xlfn.XLOOKUP(L203&amp;"Any",'Instruments and Notes'!$C$5:$C$17&amp;'Instruments and Notes'!$D$5:$D$17,'Instruments and Notes'!$B$5:$B$17,,0,1))</f>
        <v>Kick Drum</v>
      </c>
      <c r="Q203" s="7" cm="1">
        <f t="array" ref="Q203">SUM(--(--MID(G203,_xlfn.SEQUENCE(1,LEN(G203),1,1),1)=0)) - SUM(--(--MID(G203,_xlfn.SEQUENCE(1,LEN(G203),1,1),1)=1))</f>
        <v>6</v>
      </c>
      <c r="R203" s="7" t="str">
        <f t="shared" si="7"/>
        <v>KickDrum</v>
      </c>
      <c r="S203" s="7" cm="1">
        <f t="array" ref="S203:AR203">_xlfn.BYCOL(_xlfn.ANCHORARRAY($S$195), _xlfn.LAMBDA(_xlpm.row, SUM(--(MID(LOWER(R203),_xlfn.SEQUENCE(LEN(R203),1,1,1),1)=_xlpm.row))))</f>
        <v>0</v>
      </c>
      <c r="T203" s="7">
        <v>0</v>
      </c>
      <c r="U203" s="7">
        <v>1</v>
      </c>
      <c r="V203" s="7">
        <v>1</v>
      </c>
      <c r="W203" s="7">
        <v>0</v>
      </c>
      <c r="X203" s="7">
        <v>0</v>
      </c>
      <c r="Y203" s="7">
        <v>0</v>
      </c>
      <c r="Z203" s="7">
        <v>0</v>
      </c>
      <c r="AA203" s="7">
        <v>1</v>
      </c>
      <c r="AB203" s="7">
        <v>0</v>
      </c>
      <c r="AC203" s="7">
        <v>2</v>
      </c>
      <c r="AD203" s="7">
        <v>0</v>
      </c>
      <c r="AE203" s="7">
        <v>1</v>
      </c>
      <c r="AF203" s="7">
        <v>0</v>
      </c>
      <c r="AG203" s="7">
        <v>0</v>
      </c>
      <c r="AH203" s="7">
        <v>0</v>
      </c>
      <c r="AI203" s="7">
        <v>0</v>
      </c>
      <c r="AJ203" s="7">
        <v>1</v>
      </c>
      <c r="AK203" s="7">
        <v>0</v>
      </c>
      <c r="AL203" s="7">
        <v>0</v>
      </c>
      <c r="AM203" s="7">
        <v>1</v>
      </c>
      <c r="AN203" s="7">
        <v>0</v>
      </c>
      <c r="AO203" s="7">
        <v>0</v>
      </c>
      <c r="AP203" s="7">
        <v>0</v>
      </c>
      <c r="AQ203" s="7">
        <v>0</v>
      </c>
      <c r="AR203" s="7">
        <v>0</v>
      </c>
    </row>
    <row r="204" spans="2:44" ht="24.95" customHeight="1">
      <c r="B204" s="2">
        <v>69</v>
      </c>
      <c r="C204" s="2">
        <v>4</v>
      </c>
      <c r="D204" s="3">
        <v>7</v>
      </c>
      <c r="E204" s="1" t="str">
        <v>Bass Electric</v>
      </c>
      <c r="F204" s="24"/>
      <c r="G204" s="41" t="s">
        <v>151</v>
      </c>
      <c r="H204" s="5" t="str">
        <f t="shared" si="4"/>
        <v>10010011-00111101-01101001</v>
      </c>
      <c r="I204" s="5" t="str" cm="1">
        <f t="array" ref="I204:K204">_xlfn.TEXTSPLIT(H204, "-")</f>
        <v>10010011</v>
      </c>
      <c r="J204" s="5" t="str">
        <v>00111101</v>
      </c>
      <c r="K204" s="7" t="str">
        <v>01101001</v>
      </c>
      <c r="L204" s="7">
        <f t="shared" si="5"/>
        <v>3</v>
      </c>
      <c r="M204" s="7">
        <f t="shared" si="6"/>
        <v>61</v>
      </c>
      <c r="N204" s="7" t="str">
        <f>_xlfn.XLOOKUP(M204,'Instruments and Notes'!$G$5:$G$103,'Instruments and Notes'!$F$5:$F$103,,0,1)</f>
        <v>C#4</v>
      </c>
      <c r="O204" s="7" t="str" cm="1">
        <f t="array" ref="O204">_xlfn.IFNA(_xlfn.XLOOKUP(L204&amp;N204,'Instruments and Notes'!$C$5:$C$17&amp;'Instruments and Notes'!$D$5:$D$17,'Instruments and Notes'!$B$5:$B$17,,0,1),_xlfn.XLOOKUP(L204&amp;"Any",'Instruments and Notes'!$C$5:$C$17&amp;'Instruments and Notes'!$D$5:$D$17,'Instruments and Notes'!$B$5:$B$17,,0,1))</f>
        <v>Bass Electric</v>
      </c>
      <c r="Q204" s="7" cm="1">
        <f t="array" ref="Q204">SUM(--(--MID(G204,_xlfn.SEQUENCE(1,LEN(G204),1,1),1)=0)) - SUM(--(--MID(G204,_xlfn.SEQUENCE(1,LEN(G204),1,1),1)=1))</f>
        <v>-2</v>
      </c>
      <c r="R204" s="7" t="str">
        <f t="shared" si="7"/>
        <v>BassElectric</v>
      </c>
      <c r="S204" s="7" cm="1">
        <f t="array" ref="S204:AR204">_xlfn.BYCOL(_xlfn.ANCHORARRAY($S$195), _xlfn.LAMBDA(_xlpm.row, SUM(--(MID(LOWER(R204),_xlfn.SEQUENCE(LEN(R204),1,1,1),1)=_xlpm.row))))</f>
        <v>1</v>
      </c>
      <c r="T204" s="7">
        <v>1</v>
      </c>
      <c r="U204" s="7">
        <v>2</v>
      </c>
      <c r="V204" s="7">
        <v>0</v>
      </c>
      <c r="W204" s="7">
        <v>2</v>
      </c>
      <c r="X204" s="7">
        <v>0</v>
      </c>
      <c r="Y204" s="7">
        <v>0</v>
      </c>
      <c r="Z204" s="7">
        <v>0</v>
      </c>
      <c r="AA204" s="7">
        <v>1</v>
      </c>
      <c r="AB204" s="7">
        <v>0</v>
      </c>
      <c r="AC204" s="7">
        <v>0</v>
      </c>
      <c r="AD204" s="7">
        <v>1</v>
      </c>
      <c r="AE204" s="7">
        <v>0</v>
      </c>
      <c r="AF204" s="7">
        <v>0</v>
      </c>
      <c r="AG204" s="7">
        <v>0</v>
      </c>
      <c r="AH204" s="7">
        <v>0</v>
      </c>
      <c r="AI204" s="7">
        <v>0</v>
      </c>
      <c r="AJ204" s="7">
        <v>1</v>
      </c>
      <c r="AK204" s="7">
        <v>2</v>
      </c>
      <c r="AL204" s="7">
        <v>1</v>
      </c>
      <c r="AM204" s="7">
        <v>0</v>
      </c>
      <c r="AN204" s="7">
        <v>0</v>
      </c>
      <c r="AO204" s="7">
        <v>0</v>
      </c>
      <c r="AP204" s="7">
        <v>0</v>
      </c>
      <c r="AQ204" s="7">
        <v>0</v>
      </c>
      <c r="AR204" s="7">
        <v>0</v>
      </c>
    </row>
    <row r="205" spans="2:44" ht="24.95" customHeight="1">
      <c r="B205" s="2">
        <v>70</v>
      </c>
      <c r="C205" s="2">
        <v>4</v>
      </c>
      <c r="D205" s="3">
        <v>7</v>
      </c>
      <c r="E205" s="1" t="str">
        <v>Ride Cymbal</v>
      </c>
      <c r="F205" s="24"/>
      <c r="G205" s="41" t="s">
        <v>152</v>
      </c>
      <c r="H205" s="5" t="str">
        <f t="shared" si="4"/>
        <v>10011010-00111011-00111101</v>
      </c>
      <c r="I205" s="5" t="str" cm="1">
        <f t="array" ref="I205:K205">_xlfn.TEXTSPLIT(H205, "-")</f>
        <v>10011010</v>
      </c>
      <c r="J205" s="5" t="str">
        <v>00111011</v>
      </c>
      <c r="K205" s="7" t="str">
        <v>00111101</v>
      </c>
      <c r="L205" s="7">
        <f t="shared" si="5"/>
        <v>10</v>
      </c>
      <c r="M205" s="7">
        <f t="shared" si="6"/>
        <v>59</v>
      </c>
      <c r="N205" s="7" t="str">
        <f>_xlfn.XLOOKUP(M205,'Instruments and Notes'!$G$5:$G$103,'Instruments and Notes'!$F$5:$F$103,,0,1)</f>
        <v>B3</v>
      </c>
      <c r="O205" s="7" t="str" cm="1">
        <f t="array" ref="O205">_xlfn.IFNA(_xlfn.XLOOKUP(L205&amp;N205,'Instruments and Notes'!$C$5:$C$17&amp;'Instruments and Notes'!$D$5:$D$17,'Instruments and Notes'!$B$5:$B$17,,0,1),_xlfn.XLOOKUP(L205&amp;"Any",'Instruments and Notes'!$C$5:$C$17&amp;'Instruments and Notes'!$D$5:$D$17,'Instruments and Notes'!$B$5:$B$17,,0,1))</f>
        <v>Ride Cymbal</v>
      </c>
      <c r="Q205" s="7" cm="1">
        <f t="array" ref="Q205">SUM(--(--MID(G205,_xlfn.SEQUENCE(1,LEN(G205),1,1),1)=0)) - SUM(--(--MID(G205,_xlfn.SEQUENCE(1,LEN(G205),1,1),1)=1))</f>
        <v>-4</v>
      </c>
      <c r="R205" s="7" t="str">
        <f t="shared" si="7"/>
        <v>RideCymbal</v>
      </c>
      <c r="S205" s="7" cm="1">
        <f t="array" ref="S205:AR205">_xlfn.BYCOL(_xlfn.ANCHORARRAY($S$195), _xlfn.LAMBDA(_xlpm.row, SUM(--(MID(LOWER(R205),_xlfn.SEQUENCE(LEN(R205),1,1,1),1)=_xlpm.row))))</f>
        <v>1</v>
      </c>
      <c r="T205" s="7">
        <v>1</v>
      </c>
      <c r="U205" s="7">
        <v>1</v>
      </c>
      <c r="V205" s="7">
        <v>1</v>
      </c>
      <c r="W205" s="7">
        <v>1</v>
      </c>
      <c r="X205" s="7">
        <v>0</v>
      </c>
      <c r="Y205" s="7">
        <v>0</v>
      </c>
      <c r="Z205" s="7">
        <v>0</v>
      </c>
      <c r="AA205" s="7">
        <v>1</v>
      </c>
      <c r="AB205" s="7">
        <v>0</v>
      </c>
      <c r="AC205" s="7">
        <v>0</v>
      </c>
      <c r="AD205" s="7">
        <v>1</v>
      </c>
      <c r="AE205" s="7">
        <v>1</v>
      </c>
      <c r="AF205" s="7">
        <v>0</v>
      </c>
      <c r="AG205" s="7">
        <v>0</v>
      </c>
      <c r="AH205" s="7">
        <v>0</v>
      </c>
      <c r="AI205" s="7">
        <v>0</v>
      </c>
      <c r="AJ205" s="7">
        <v>1</v>
      </c>
      <c r="AK205" s="7">
        <v>0</v>
      </c>
      <c r="AL205" s="7">
        <v>0</v>
      </c>
      <c r="AM205" s="7">
        <v>0</v>
      </c>
      <c r="AN205" s="7">
        <v>0</v>
      </c>
      <c r="AO205" s="7">
        <v>0</v>
      </c>
      <c r="AP205" s="7">
        <v>0</v>
      </c>
      <c r="AQ205" s="7">
        <v>1</v>
      </c>
      <c r="AR205" s="7">
        <v>0</v>
      </c>
    </row>
    <row r="206" spans="2:44" ht="24.95" customHeight="1">
      <c r="B206" s="2">
        <v>71</v>
      </c>
      <c r="C206" s="2">
        <v>4</v>
      </c>
      <c r="D206" s="3">
        <v>7</v>
      </c>
      <c r="E206" s="1" t="str">
        <v>Crash Cymbal</v>
      </c>
      <c r="F206" s="24"/>
      <c r="G206" s="41" t="s">
        <v>153</v>
      </c>
      <c r="H206" s="5" t="str">
        <f t="shared" si="4"/>
        <v>10011010-00110001-01110101</v>
      </c>
      <c r="I206" s="5" t="str" cm="1">
        <f t="array" ref="I206:K206">_xlfn.TEXTSPLIT(H206, "-")</f>
        <v>10011010</v>
      </c>
      <c r="J206" s="5" t="str">
        <v>00110001</v>
      </c>
      <c r="K206" s="7" t="str">
        <v>01110101</v>
      </c>
      <c r="L206" s="7">
        <f t="shared" si="5"/>
        <v>10</v>
      </c>
      <c r="M206" s="7">
        <f t="shared" si="6"/>
        <v>49</v>
      </c>
      <c r="N206" s="7" t="str">
        <f>_xlfn.XLOOKUP(M206,'Instruments and Notes'!$G$5:$G$103,'Instruments and Notes'!$F$5:$F$103,,0,1)</f>
        <v>C#3</v>
      </c>
      <c r="O206" s="7" t="str" cm="1">
        <f t="array" ref="O206">_xlfn.IFNA(_xlfn.XLOOKUP(L206&amp;N206,'Instruments and Notes'!$C$5:$C$17&amp;'Instruments and Notes'!$D$5:$D$17,'Instruments and Notes'!$B$5:$B$17,,0,1),_xlfn.XLOOKUP(L206&amp;"Any",'Instruments and Notes'!$C$5:$C$17&amp;'Instruments and Notes'!$D$5:$D$17,'Instruments and Notes'!$B$5:$B$17,,0,1))</f>
        <v>Crash Cymbal</v>
      </c>
      <c r="Q206" s="7" cm="1">
        <f t="array" ref="Q206">SUM(--(--MID(G206,_xlfn.SEQUENCE(1,LEN(G206),1,1),1)=0)) - SUM(--(--MID(G206,_xlfn.SEQUENCE(1,LEN(G206),1,1),1)=1))</f>
        <v>0</v>
      </c>
      <c r="R206" s="7" t="str">
        <f t="shared" si="7"/>
        <v>CrashCymbal</v>
      </c>
      <c r="S206" s="7" cm="1">
        <f t="array" ref="S206:AR206">_xlfn.BYCOL(_xlfn.ANCHORARRAY($S$195), _xlfn.LAMBDA(_xlpm.row, SUM(--(MID(LOWER(R206),_xlfn.SEQUENCE(LEN(R206),1,1,1),1)=_xlpm.row))))</f>
        <v>2</v>
      </c>
      <c r="T206" s="7">
        <v>1</v>
      </c>
      <c r="U206" s="7">
        <v>2</v>
      </c>
      <c r="V206" s="7">
        <v>0</v>
      </c>
      <c r="W206" s="7">
        <v>0</v>
      </c>
      <c r="X206" s="7">
        <v>0</v>
      </c>
      <c r="Y206" s="7">
        <v>0</v>
      </c>
      <c r="Z206" s="7">
        <v>1</v>
      </c>
      <c r="AA206" s="7">
        <v>0</v>
      </c>
      <c r="AB206" s="7">
        <v>0</v>
      </c>
      <c r="AC206" s="7">
        <v>0</v>
      </c>
      <c r="AD206" s="7">
        <v>1</v>
      </c>
      <c r="AE206" s="7">
        <v>1</v>
      </c>
      <c r="AF206" s="7">
        <v>0</v>
      </c>
      <c r="AG206" s="7">
        <v>0</v>
      </c>
      <c r="AH206" s="7">
        <v>0</v>
      </c>
      <c r="AI206" s="7">
        <v>0</v>
      </c>
      <c r="AJ206" s="7">
        <v>1</v>
      </c>
      <c r="AK206" s="7">
        <v>1</v>
      </c>
      <c r="AL206" s="7">
        <v>0</v>
      </c>
      <c r="AM206" s="7">
        <v>0</v>
      </c>
      <c r="AN206" s="7">
        <v>0</v>
      </c>
      <c r="AO206" s="7">
        <v>0</v>
      </c>
      <c r="AP206" s="7">
        <v>0</v>
      </c>
      <c r="AQ206" s="7">
        <v>1</v>
      </c>
      <c r="AR206" s="7">
        <v>0</v>
      </c>
    </row>
    <row r="207" spans="2:44" ht="24.95" customHeight="1">
      <c r="B207" s="2">
        <v>72</v>
      </c>
      <c r="C207" s="2">
        <v>4</v>
      </c>
      <c r="D207" s="3">
        <v>7</v>
      </c>
      <c r="E207" s="1" t="str">
        <v>Timbale</v>
      </c>
      <c r="F207" s="24"/>
      <c r="G207" s="41" t="s">
        <v>154</v>
      </c>
      <c r="H207" s="5" t="str">
        <f t="shared" si="4"/>
        <v>10011010-01000000-01100111</v>
      </c>
      <c r="I207" s="5" t="str" cm="1">
        <f t="array" ref="I207:K207">_xlfn.TEXTSPLIT(H207, "-")</f>
        <v>10011010</v>
      </c>
      <c r="J207" s="5" t="str">
        <v>01000000</v>
      </c>
      <c r="K207" s="7" t="str">
        <v>01100111</v>
      </c>
      <c r="L207" s="7">
        <f t="shared" si="5"/>
        <v>10</v>
      </c>
      <c r="M207" s="7">
        <f t="shared" si="6"/>
        <v>64</v>
      </c>
      <c r="N207" s="7" t="str">
        <f>_xlfn.XLOOKUP(M207,'Instruments and Notes'!$G$5:$G$103,'Instruments and Notes'!$F$5:$F$103,,0,1)</f>
        <v>E4</v>
      </c>
      <c r="O207" s="7" t="str" cm="1">
        <f t="array" ref="O207">_xlfn.IFNA(_xlfn.XLOOKUP(L207&amp;N207,'Instruments and Notes'!$C$5:$C$17&amp;'Instruments and Notes'!$D$5:$D$17,'Instruments and Notes'!$B$5:$B$17,,0,1),_xlfn.XLOOKUP(L207&amp;"Any",'Instruments and Notes'!$C$5:$C$17&amp;'Instruments and Notes'!$D$5:$D$17,'Instruments and Notes'!$B$5:$B$17,,0,1))</f>
        <v>Timbale</v>
      </c>
      <c r="Q207" s="7" cm="1">
        <f t="array" ref="Q207">SUM(--(--MID(G207,_xlfn.SEQUENCE(1,LEN(G207),1,1),1)=0)) - SUM(--(--MID(G207,_xlfn.SEQUENCE(1,LEN(G207),1,1),1)=1))</f>
        <v>4</v>
      </c>
      <c r="R207" s="7" t="str">
        <f t="shared" si="7"/>
        <v>Timbale</v>
      </c>
      <c r="S207" s="7" cm="1">
        <f t="array" ref="S207:AR207">_xlfn.BYCOL(_xlfn.ANCHORARRAY($S$195), _xlfn.LAMBDA(_xlpm.row, SUM(--(MID(LOWER(R207),_xlfn.SEQUENCE(LEN(R207),1,1,1),1)=_xlpm.row))))</f>
        <v>1</v>
      </c>
      <c r="T207" s="7">
        <v>1</v>
      </c>
      <c r="U207" s="7">
        <v>0</v>
      </c>
      <c r="V207" s="7">
        <v>0</v>
      </c>
      <c r="W207" s="7">
        <v>1</v>
      </c>
      <c r="X207" s="7">
        <v>0</v>
      </c>
      <c r="Y207" s="7">
        <v>0</v>
      </c>
      <c r="Z207" s="7">
        <v>0</v>
      </c>
      <c r="AA207" s="7">
        <v>1</v>
      </c>
      <c r="AB207" s="7">
        <v>0</v>
      </c>
      <c r="AC207" s="7">
        <v>0</v>
      </c>
      <c r="AD207" s="7">
        <v>1</v>
      </c>
      <c r="AE207" s="7">
        <v>1</v>
      </c>
      <c r="AF207" s="7">
        <v>0</v>
      </c>
      <c r="AG207" s="7">
        <v>0</v>
      </c>
      <c r="AH207" s="7">
        <v>0</v>
      </c>
      <c r="AI207" s="7">
        <v>0</v>
      </c>
      <c r="AJ207" s="7">
        <v>0</v>
      </c>
      <c r="AK207" s="7">
        <v>0</v>
      </c>
      <c r="AL207" s="7">
        <v>1</v>
      </c>
      <c r="AM207" s="7">
        <v>0</v>
      </c>
      <c r="AN207" s="7">
        <v>0</v>
      </c>
      <c r="AO207" s="7">
        <v>0</v>
      </c>
      <c r="AP207" s="7">
        <v>0</v>
      </c>
      <c r="AQ207" s="7">
        <v>0</v>
      </c>
      <c r="AR207" s="7">
        <v>0</v>
      </c>
    </row>
    <row r="208" spans="2:44" ht="24.95" customHeight="1">
      <c r="B208" s="2">
        <v>73</v>
      </c>
      <c r="C208" s="2">
        <v>4</v>
      </c>
      <c r="D208" s="3">
        <v>7</v>
      </c>
      <c r="E208" s="1" t="str">
        <v>Ride Cymbal</v>
      </c>
      <c r="F208" s="24"/>
      <c r="G208" s="41" t="s">
        <v>155</v>
      </c>
      <c r="H208" s="5" t="str">
        <f t="shared" si="4"/>
        <v>10011010-00111011-00100011</v>
      </c>
      <c r="I208" s="5" t="str" cm="1">
        <f t="array" ref="I208:K208">_xlfn.TEXTSPLIT(H208, "-")</f>
        <v>10011010</v>
      </c>
      <c r="J208" s="5" t="str">
        <v>00111011</v>
      </c>
      <c r="K208" s="7" t="str">
        <v>00100011</v>
      </c>
      <c r="L208" s="7">
        <f t="shared" si="5"/>
        <v>10</v>
      </c>
      <c r="M208" s="7">
        <f t="shared" si="6"/>
        <v>59</v>
      </c>
      <c r="N208" s="7" t="str">
        <f>_xlfn.XLOOKUP(M208,'Instruments and Notes'!$G$5:$G$103,'Instruments and Notes'!$F$5:$F$103,,0,1)</f>
        <v>B3</v>
      </c>
      <c r="O208" s="7" t="str" cm="1">
        <f t="array" ref="O208">_xlfn.IFNA(_xlfn.XLOOKUP(L208&amp;N208,'Instruments and Notes'!$C$5:$C$17&amp;'Instruments and Notes'!$D$5:$D$17,'Instruments and Notes'!$B$5:$B$17,,0,1),_xlfn.XLOOKUP(L208&amp;"Any",'Instruments and Notes'!$C$5:$C$17&amp;'Instruments and Notes'!$D$5:$D$17,'Instruments and Notes'!$B$5:$B$17,,0,1))</f>
        <v>Ride Cymbal</v>
      </c>
      <c r="Q208" s="7" cm="1">
        <f t="array" ref="Q208">SUM(--(--MID(G208,_xlfn.SEQUENCE(1,LEN(G208),1,1),1)=0)) - SUM(--(--MID(G208,_xlfn.SEQUENCE(1,LEN(G208),1,1),1)=1))</f>
        <v>0</v>
      </c>
      <c r="R208" s="7" t="str">
        <f t="shared" si="7"/>
        <v>RideCymbal</v>
      </c>
      <c r="S208" s="7" cm="1">
        <f t="array" ref="S208:AR208">_xlfn.BYCOL(_xlfn.ANCHORARRAY($S$195), _xlfn.LAMBDA(_xlpm.row, SUM(--(MID(LOWER(R208),_xlfn.SEQUENCE(LEN(R208),1,1,1),1)=_xlpm.row))))</f>
        <v>1</v>
      </c>
      <c r="T208" s="7">
        <v>1</v>
      </c>
      <c r="U208" s="7">
        <v>1</v>
      </c>
      <c r="V208" s="7">
        <v>1</v>
      </c>
      <c r="W208" s="7">
        <v>1</v>
      </c>
      <c r="X208" s="7">
        <v>0</v>
      </c>
      <c r="Y208" s="7">
        <v>0</v>
      </c>
      <c r="Z208" s="7">
        <v>0</v>
      </c>
      <c r="AA208" s="7">
        <v>1</v>
      </c>
      <c r="AB208" s="7">
        <v>0</v>
      </c>
      <c r="AC208" s="7">
        <v>0</v>
      </c>
      <c r="AD208" s="7">
        <v>1</v>
      </c>
      <c r="AE208" s="7">
        <v>1</v>
      </c>
      <c r="AF208" s="7">
        <v>0</v>
      </c>
      <c r="AG208" s="7">
        <v>0</v>
      </c>
      <c r="AH208" s="7">
        <v>0</v>
      </c>
      <c r="AI208" s="7">
        <v>0</v>
      </c>
      <c r="AJ208" s="7">
        <v>1</v>
      </c>
      <c r="AK208" s="7">
        <v>0</v>
      </c>
      <c r="AL208" s="7">
        <v>0</v>
      </c>
      <c r="AM208" s="7">
        <v>0</v>
      </c>
      <c r="AN208" s="7">
        <v>0</v>
      </c>
      <c r="AO208" s="7">
        <v>0</v>
      </c>
      <c r="AP208" s="7">
        <v>0</v>
      </c>
      <c r="AQ208" s="7">
        <v>1</v>
      </c>
      <c r="AR208" s="7">
        <v>0</v>
      </c>
    </row>
    <row r="209" spans="2:44" ht="24.95" customHeight="1">
      <c r="B209" s="2">
        <v>74</v>
      </c>
      <c r="C209" s="2">
        <v>4</v>
      </c>
      <c r="D209" s="3">
        <v>7</v>
      </c>
      <c r="E209" s="1" t="str">
        <v>Snare Drum</v>
      </c>
      <c r="F209" s="24"/>
      <c r="G209" s="41" t="s">
        <v>156</v>
      </c>
      <c r="H209" s="5" t="str">
        <f t="shared" si="4"/>
        <v>10011010-00100110-01001001</v>
      </c>
      <c r="I209" s="5" t="str" cm="1">
        <f t="array" ref="I209:K209">_xlfn.TEXTSPLIT(H209, "-")</f>
        <v>10011010</v>
      </c>
      <c r="J209" s="5" t="str">
        <v>00100110</v>
      </c>
      <c r="K209" s="7" t="str">
        <v>01001001</v>
      </c>
      <c r="L209" s="7">
        <f t="shared" si="5"/>
        <v>10</v>
      </c>
      <c r="M209" s="7">
        <f t="shared" si="6"/>
        <v>38</v>
      </c>
      <c r="N209" s="7" t="str">
        <f>_xlfn.XLOOKUP(M209,'Instruments and Notes'!$G$5:$G$103,'Instruments and Notes'!$F$5:$F$103,,0,1)</f>
        <v>D2</v>
      </c>
      <c r="O209" s="7" t="str" cm="1">
        <f t="array" ref="O209">_xlfn.IFNA(_xlfn.XLOOKUP(L209&amp;N209,'Instruments and Notes'!$C$5:$C$17&amp;'Instruments and Notes'!$D$5:$D$17,'Instruments and Notes'!$B$5:$B$17,,0,1),_xlfn.XLOOKUP(L209&amp;"Any",'Instruments and Notes'!$C$5:$C$17&amp;'Instruments and Notes'!$D$5:$D$17,'Instruments and Notes'!$B$5:$B$17,,0,1))</f>
        <v>Snare Drum</v>
      </c>
      <c r="Q209" s="7" cm="1">
        <f t="array" ref="Q209">SUM(--(--MID(G209,_xlfn.SEQUENCE(1,LEN(G209),1,1),1)=0)) - SUM(--(--MID(G209,_xlfn.SEQUENCE(1,LEN(G209),1,1),1)=1))</f>
        <v>4</v>
      </c>
      <c r="R209" s="7" t="str">
        <f t="shared" si="7"/>
        <v>SnareDrum</v>
      </c>
      <c r="S209" s="7" cm="1">
        <f t="array" ref="S209:AR209">_xlfn.BYCOL(_xlfn.ANCHORARRAY($S$195), _xlfn.LAMBDA(_xlpm.row, SUM(--(MID(LOWER(R209),_xlfn.SEQUENCE(LEN(R209),1,1,1),1)=_xlpm.row))))</f>
        <v>1</v>
      </c>
      <c r="T209" s="7">
        <v>0</v>
      </c>
      <c r="U209" s="7">
        <v>0</v>
      </c>
      <c r="V209" s="7">
        <v>1</v>
      </c>
      <c r="W209" s="7">
        <v>1</v>
      </c>
      <c r="X209" s="7">
        <v>0</v>
      </c>
      <c r="Y209" s="7">
        <v>0</v>
      </c>
      <c r="Z209" s="7">
        <v>0</v>
      </c>
      <c r="AA209" s="7">
        <v>0</v>
      </c>
      <c r="AB209" s="7">
        <v>0</v>
      </c>
      <c r="AC209" s="7">
        <v>0</v>
      </c>
      <c r="AD209" s="7">
        <v>0</v>
      </c>
      <c r="AE209" s="7">
        <v>1</v>
      </c>
      <c r="AF209" s="7">
        <v>1</v>
      </c>
      <c r="AG209" s="7">
        <v>0</v>
      </c>
      <c r="AH209" s="7">
        <v>0</v>
      </c>
      <c r="AI209" s="7">
        <v>0</v>
      </c>
      <c r="AJ209" s="7">
        <v>2</v>
      </c>
      <c r="AK209" s="7">
        <v>1</v>
      </c>
      <c r="AL209" s="7">
        <v>0</v>
      </c>
      <c r="AM209" s="7">
        <v>1</v>
      </c>
      <c r="AN209" s="7">
        <v>0</v>
      </c>
      <c r="AO209" s="7">
        <v>0</v>
      </c>
      <c r="AP209" s="7">
        <v>0</v>
      </c>
      <c r="AQ209" s="7">
        <v>0</v>
      </c>
      <c r="AR209" s="7">
        <v>0</v>
      </c>
    </row>
    <row r="210" spans="2:44" ht="24.95" customHeight="1">
      <c r="B210" s="2">
        <v>75</v>
      </c>
      <c r="C210" s="2">
        <v>4</v>
      </c>
      <c r="D210" s="3">
        <v>7</v>
      </c>
      <c r="E210" s="1" t="str">
        <v>Ride Cymbal</v>
      </c>
      <c r="F210" s="24"/>
      <c r="G210" s="41" t="s">
        <v>157</v>
      </c>
      <c r="H210" s="5" t="str">
        <f t="shared" si="4"/>
        <v>10011010-00111011-00100010</v>
      </c>
      <c r="I210" s="5" t="str" cm="1">
        <f t="array" ref="I210:K210">_xlfn.TEXTSPLIT(H210, "-")</f>
        <v>10011010</v>
      </c>
      <c r="J210" s="5" t="str">
        <v>00111011</v>
      </c>
      <c r="K210" s="7" t="str">
        <v>00100010</v>
      </c>
      <c r="L210" s="7">
        <f t="shared" si="5"/>
        <v>10</v>
      </c>
      <c r="M210" s="7">
        <f t="shared" si="6"/>
        <v>59</v>
      </c>
      <c r="N210" s="7" t="str">
        <f>_xlfn.XLOOKUP(M210,'Instruments and Notes'!$G$5:$G$103,'Instruments and Notes'!$F$5:$F$103,,0,1)</f>
        <v>B3</v>
      </c>
      <c r="O210" s="7" t="str" cm="1">
        <f t="array" ref="O210">_xlfn.IFNA(_xlfn.XLOOKUP(L210&amp;N210,'Instruments and Notes'!$C$5:$C$17&amp;'Instruments and Notes'!$D$5:$D$17,'Instruments and Notes'!$B$5:$B$17,,0,1),_xlfn.XLOOKUP(L210&amp;"Any",'Instruments and Notes'!$C$5:$C$17&amp;'Instruments and Notes'!$D$5:$D$17,'Instruments and Notes'!$B$5:$B$17,,0,1))</f>
        <v>Ride Cymbal</v>
      </c>
      <c r="Q210" s="7" cm="1">
        <f t="array" ref="Q210">SUM(--(--MID(G210,_xlfn.SEQUENCE(1,LEN(G210),1,1),1)=0)) - SUM(--(--MID(G210,_xlfn.SEQUENCE(1,LEN(G210),1,1),1)=1))</f>
        <v>2</v>
      </c>
      <c r="R210" s="7" t="str">
        <f t="shared" si="7"/>
        <v>RideCymbal</v>
      </c>
      <c r="S210" s="7" cm="1">
        <f t="array" ref="S210:AR210">_xlfn.BYCOL(_xlfn.ANCHORARRAY($S$195), _xlfn.LAMBDA(_xlpm.row, SUM(--(MID(LOWER(R210),_xlfn.SEQUENCE(LEN(R210),1,1,1),1)=_xlpm.row))))</f>
        <v>1</v>
      </c>
      <c r="T210" s="7">
        <v>1</v>
      </c>
      <c r="U210" s="7">
        <v>1</v>
      </c>
      <c r="V210" s="7">
        <v>1</v>
      </c>
      <c r="W210" s="7">
        <v>1</v>
      </c>
      <c r="X210" s="7">
        <v>0</v>
      </c>
      <c r="Y210" s="7">
        <v>0</v>
      </c>
      <c r="Z210" s="7">
        <v>0</v>
      </c>
      <c r="AA210" s="7">
        <v>1</v>
      </c>
      <c r="AB210" s="7">
        <v>0</v>
      </c>
      <c r="AC210" s="7">
        <v>0</v>
      </c>
      <c r="AD210" s="7">
        <v>1</v>
      </c>
      <c r="AE210" s="7">
        <v>1</v>
      </c>
      <c r="AF210" s="7">
        <v>0</v>
      </c>
      <c r="AG210" s="7">
        <v>0</v>
      </c>
      <c r="AH210" s="7">
        <v>0</v>
      </c>
      <c r="AI210" s="7">
        <v>0</v>
      </c>
      <c r="AJ210" s="7">
        <v>1</v>
      </c>
      <c r="AK210" s="7">
        <v>0</v>
      </c>
      <c r="AL210" s="7">
        <v>0</v>
      </c>
      <c r="AM210" s="7">
        <v>0</v>
      </c>
      <c r="AN210" s="7">
        <v>0</v>
      </c>
      <c r="AO210" s="7">
        <v>0</v>
      </c>
      <c r="AP210" s="7">
        <v>0</v>
      </c>
      <c r="AQ210" s="7">
        <v>1</v>
      </c>
      <c r="AR210" s="7">
        <v>0</v>
      </c>
    </row>
    <row r="211" spans="2:44" ht="24.95" customHeight="1">
      <c r="B211" s="2">
        <v>76</v>
      </c>
      <c r="C211" s="2">
        <v>4</v>
      </c>
      <c r="D211" s="3">
        <v>7</v>
      </c>
      <c r="E211" s="1" t="str">
        <v>Timbale</v>
      </c>
      <c r="F211" s="24"/>
      <c r="G211" s="41" t="s">
        <v>158</v>
      </c>
      <c r="H211" s="5" t="str">
        <f t="shared" si="4"/>
        <v>10011010-01000000-00101111</v>
      </c>
      <c r="I211" s="5" t="str" cm="1">
        <f t="array" ref="I211:K211">_xlfn.TEXTSPLIT(H211, "-")</f>
        <v>10011010</v>
      </c>
      <c r="J211" s="5" t="str">
        <v>01000000</v>
      </c>
      <c r="K211" s="7" t="str">
        <v>00101111</v>
      </c>
      <c r="L211" s="7">
        <f t="shared" si="5"/>
        <v>10</v>
      </c>
      <c r="M211" s="7">
        <f t="shared" si="6"/>
        <v>64</v>
      </c>
      <c r="N211" s="7" t="str">
        <f>_xlfn.XLOOKUP(M211,'Instruments and Notes'!$G$5:$G$103,'Instruments and Notes'!$F$5:$F$103,,0,1)</f>
        <v>E4</v>
      </c>
      <c r="O211" s="7" t="str" cm="1">
        <f t="array" ref="O211">_xlfn.IFNA(_xlfn.XLOOKUP(L211&amp;N211,'Instruments and Notes'!$C$5:$C$17&amp;'Instruments and Notes'!$D$5:$D$17,'Instruments and Notes'!$B$5:$B$17,,0,1),_xlfn.XLOOKUP(L211&amp;"Any",'Instruments and Notes'!$C$5:$C$17&amp;'Instruments and Notes'!$D$5:$D$17,'Instruments and Notes'!$B$5:$B$17,,0,1))</f>
        <v>Timbale</v>
      </c>
      <c r="Q211" s="7" cm="1">
        <f t="array" ref="Q211">SUM(--(--MID(G211,_xlfn.SEQUENCE(1,LEN(G211),1,1),1)=0)) - SUM(--(--MID(G211,_xlfn.SEQUENCE(1,LEN(G211),1,1),1)=1))</f>
        <v>4</v>
      </c>
      <c r="R211" s="7" t="str">
        <f t="shared" si="7"/>
        <v>Timbale</v>
      </c>
      <c r="S211" s="7" cm="1">
        <f t="array" ref="S211:AR211">_xlfn.BYCOL(_xlfn.ANCHORARRAY($S$195), _xlfn.LAMBDA(_xlpm.row, SUM(--(MID(LOWER(R211),_xlfn.SEQUENCE(LEN(R211),1,1,1),1)=_xlpm.row))))</f>
        <v>1</v>
      </c>
      <c r="T211" s="7">
        <v>1</v>
      </c>
      <c r="U211" s="7">
        <v>0</v>
      </c>
      <c r="V211" s="7">
        <v>0</v>
      </c>
      <c r="W211" s="7">
        <v>1</v>
      </c>
      <c r="X211" s="7">
        <v>0</v>
      </c>
      <c r="Y211" s="7">
        <v>0</v>
      </c>
      <c r="Z211" s="7">
        <v>0</v>
      </c>
      <c r="AA211" s="7">
        <v>1</v>
      </c>
      <c r="AB211" s="7">
        <v>0</v>
      </c>
      <c r="AC211" s="7">
        <v>0</v>
      </c>
      <c r="AD211" s="7">
        <v>1</v>
      </c>
      <c r="AE211" s="7">
        <v>1</v>
      </c>
      <c r="AF211" s="7">
        <v>0</v>
      </c>
      <c r="AG211" s="7">
        <v>0</v>
      </c>
      <c r="AH211" s="7">
        <v>0</v>
      </c>
      <c r="AI211" s="7">
        <v>0</v>
      </c>
      <c r="AJ211" s="7">
        <v>0</v>
      </c>
      <c r="AK211" s="7">
        <v>0</v>
      </c>
      <c r="AL211" s="7">
        <v>1</v>
      </c>
      <c r="AM211" s="7">
        <v>0</v>
      </c>
      <c r="AN211" s="7">
        <v>0</v>
      </c>
      <c r="AO211" s="7">
        <v>0</v>
      </c>
      <c r="AP211" s="7">
        <v>0</v>
      </c>
      <c r="AQ211" s="7">
        <v>0</v>
      </c>
      <c r="AR211" s="7">
        <v>0</v>
      </c>
    </row>
    <row r="212" spans="2:44" ht="24.95" customHeight="1">
      <c r="B212" s="2">
        <v>77</v>
      </c>
      <c r="C212" s="2">
        <v>4</v>
      </c>
      <c r="D212" s="3">
        <v>7</v>
      </c>
      <c r="E212" s="1" t="str">
        <v>Piccolo</v>
      </c>
      <c r="F212" s="24"/>
      <c r="G212" s="41" t="s">
        <v>159</v>
      </c>
      <c r="H212" s="5" t="str">
        <f t="shared" si="4"/>
        <v>10010111-00111110-00010101</v>
      </c>
      <c r="I212" s="5" t="str" cm="1">
        <f t="array" ref="I212:K212">_xlfn.TEXTSPLIT(H212, "-")</f>
        <v>10010111</v>
      </c>
      <c r="J212" s="5" t="str">
        <v>00111110</v>
      </c>
      <c r="K212" s="7" t="str">
        <v>00010101</v>
      </c>
      <c r="L212" s="7">
        <f t="shared" si="5"/>
        <v>7</v>
      </c>
      <c r="M212" s="7">
        <f t="shared" si="6"/>
        <v>62</v>
      </c>
      <c r="N212" s="7" t="str">
        <f>_xlfn.XLOOKUP(M212,'Instruments and Notes'!$G$5:$G$103,'Instruments and Notes'!$F$5:$F$103,,0,1)</f>
        <v>D4</v>
      </c>
      <c r="O212" s="7" t="str" cm="1">
        <f t="array" ref="O212">_xlfn.IFNA(_xlfn.XLOOKUP(L212&amp;N212,'Instruments and Notes'!$C$5:$C$17&amp;'Instruments and Notes'!$D$5:$D$17,'Instruments and Notes'!$B$5:$B$17,,0,1),_xlfn.XLOOKUP(L212&amp;"Any",'Instruments and Notes'!$C$5:$C$17&amp;'Instruments and Notes'!$D$5:$D$17,'Instruments and Notes'!$B$5:$B$17,,0,1))</f>
        <v>Piccolo</v>
      </c>
      <c r="Q212" s="7" cm="1">
        <f t="array" ref="Q212">SUM(--(--MID(G212,_xlfn.SEQUENCE(1,LEN(G212),1,1),1)=0)) - SUM(--(--MID(G212,_xlfn.SEQUENCE(1,LEN(G212),1,1),1)=1))</f>
        <v>-2</v>
      </c>
      <c r="R212" s="7" t="str">
        <f t="shared" si="7"/>
        <v>Piccolo</v>
      </c>
      <c r="S212" s="7" cm="1">
        <f t="array" ref="S212:AR212">_xlfn.BYCOL(_xlfn.ANCHORARRAY($S$195), _xlfn.LAMBDA(_xlpm.row, SUM(--(MID(LOWER(R212),_xlfn.SEQUENCE(LEN(R212),1,1,1),1)=_xlpm.row))))</f>
        <v>0</v>
      </c>
      <c r="T212" s="7">
        <v>0</v>
      </c>
      <c r="U212" s="7">
        <v>2</v>
      </c>
      <c r="V212" s="7">
        <v>0</v>
      </c>
      <c r="W212" s="7">
        <v>0</v>
      </c>
      <c r="X212" s="7">
        <v>0</v>
      </c>
      <c r="Y212" s="7">
        <v>0</v>
      </c>
      <c r="Z212" s="7">
        <v>0</v>
      </c>
      <c r="AA212" s="7">
        <v>1</v>
      </c>
      <c r="AB212" s="7">
        <v>0</v>
      </c>
      <c r="AC212" s="7">
        <v>0</v>
      </c>
      <c r="AD212" s="7">
        <v>1</v>
      </c>
      <c r="AE212" s="7">
        <v>0</v>
      </c>
      <c r="AF212" s="7">
        <v>0</v>
      </c>
      <c r="AG212" s="7">
        <v>2</v>
      </c>
      <c r="AH212" s="7">
        <v>1</v>
      </c>
      <c r="AI212" s="7">
        <v>0</v>
      </c>
      <c r="AJ212" s="7">
        <v>0</v>
      </c>
      <c r="AK212" s="7">
        <v>0</v>
      </c>
      <c r="AL212" s="7">
        <v>0</v>
      </c>
      <c r="AM212" s="7">
        <v>0</v>
      </c>
      <c r="AN212" s="7">
        <v>0</v>
      </c>
      <c r="AO212" s="7">
        <v>0</v>
      </c>
      <c r="AP212" s="7">
        <v>0</v>
      </c>
      <c r="AQ212" s="7">
        <v>0</v>
      </c>
      <c r="AR212" s="7">
        <v>0</v>
      </c>
    </row>
    <row r="213" spans="2:44" ht="24.95" customHeight="1">
      <c r="B213" s="2">
        <v>78</v>
      </c>
      <c r="C213" s="2">
        <v>4</v>
      </c>
      <c r="D213" s="3">
        <v>7</v>
      </c>
      <c r="E213" s="1" t="str">
        <v>Kick Drum</v>
      </c>
      <c r="F213" s="24"/>
      <c r="G213" s="41" t="s">
        <v>160</v>
      </c>
      <c r="H213" s="5" t="str">
        <f t="shared" si="4"/>
        <v>10011010-00100100-01100011</v>
      </c>
      <c r="I213" s="5" t="str" cm="1">
        <f t="array" ref="I213:K213">_xlfn.TEXTSPLIT(H213, "-")</f>
        <v>10011010</v>
      </c>
      <c r="J213" s="5" t="str">
        <v>00100100</v>
      </c>
      <c r="K213" s="7" t="str">
        <v>01100011</v>
      </c>
      <c r="L213" s="7">
        <f t="shared" si="5"/>
        <v>10</v>
      </c>
      <c r="M213" s="7">
        <f t="shared" si="6"/>
        <v>36</v>
      </c>
      <c r="N213" s="7" t="str">
        <f>_xlfn.XLOOKUP(M213,'Instruments and Notes'!$G$5:$G$103,'Instruments and Notes'!$F$5:$F$103,,0,1)</f>
        <v>C2</v>
      </c>
      <c r="O213" s="7" t="str" cm="1">
        <f t="array" ref="O213">_xlfn.IFNA(_xlfn.XLOOKUP(L213&amp;N213,'Instruments and Notes'!$C$5:$C$17&amp;'Instruments and Notes'!$D$5:$D$17,'Instruments and Notes'!$B$5:$B$17,,0,1),_xlfn.XLOOKUP(L213&amp;"Any",'Instruments and Notes'!$C$5:$C$17&amp;'Instruments and Notes'!$D$5:$D$17,'Instruments and Notes'!$B$5:$B$17,,0,1))</f>
        <v>Kick Drum</v>
      </c>
      <c r="Q213" s="7" cm="1">
        <f t="array" ref="Q213">SUM(--(--MID(G213,_xlfn.SEQUENCE(1,LEN(G213),1,1),1)=0)) - SUM(--(--MID(G213,_xlfn.SEQUENCE(1,LEN(G213),1,1),1)=1))</f>
        <v>4</v>
      </c>
      <c r="R213" s="7" t="str">
        <f t="shared" si="7"/>
        <v>KickDrum</v>
      </c>
      <c r="S213" s="7" cm="1">
        <f t="array" ref="S213:AR213">_xlfn.BYCOL(_xlfn.ANCHORARRAY($S$195), _xlfn.LAMBDA(_xlpm.row, SUM(--(MID(LOWER(R213),_xlfn.SEQUENCE(LEN(R213),1,1,1),1)=_xlpm.row))))</f>
        <v>0</v>
      </c>
      <c r="T213" s="7">
        <v>0</v>
      </c>
      <c r="U213" s="7">
        <v>1</v>
      </c>
      <c r="V213" s="7">
        <v>1</v>
      </c>
      <c r="W213" s="7">
        <v>0</v>
      </c>
      <c r="X213" s="7">
        <v>0</v>
      </c>
      <c r="Y213" s="7">
        <v>0</v>
      </c>
      <c r="Z213" s="7">
        <v>0</v>
      </c>
      <c r="AA213" s="7">
        <v>1</v>
      </c>
      <c r="AB213" s="7">
        <v>0</v>
      </c>
      <c r="AC213" s="7">
        <v>2</v>
      </c>
      <c r="AD213" s="7">
        <v>0</v>
      </c>
      <c r="AE213" s="7">
        <v>1</v>
      </c>
      <c r="AF213" s="7">
        <v>0</v>
      </c>
      <c r="AG213" s="7">
        <v>0</v>
      </c>
      <c r="AH213" s="7">
        <v>0</v>
      </c>
      <c r="AI213" s="7">
        <v>0</v>
      </c>
      <c r="AJ213" s="7">
        <v>1</v>
      </c>
      <c r="AK213" s="7">
        <v>0</v>
      </c>
      <c r="AL213" s="7">
        <v>0</v>
      </c>
      <c r="AM213" s="7">
        <v>1</v>
      </c>
      <c r="AN213" s="7">
        <v>0</v>
      </c>
      <c r="AO213" s="7">
        <v>0</v>
      </c>
      <c r="AP213" s="7">
        <v>0</v>
      </c>
      <c r="AQ213" s="7">
        <v>0</v>
      </c>
      <c r="AR213" s="7">
        <v>0</v>
      </c>
    </row>
    <row r="214" spans="2:44" ht="24.95" customHeight="1">
      <c r="B214" s="2">
        <v>79</v>
      </c>
      <c r="C214" s="2">
        <v>4</v>
      </c>
      <c r="D214" s="3">
        <v>7</v>
      </c>
      <c r="E214" s="1" t="str">
        <v>Snare Drum</v>
      </c>
      <c r="F214" s="24"/>
      <c r="G214" s="41" t="s">
        <v>161</v>
      </c>
      <c r="H214" s="5" t="str">
        <f t="shared" si="4"/>
        <v>10011010-00100110-00111101</v>
      </c>
      <c r="I214" s="5" t="str" cm="1">
        <f t="array" ref="I214:K214">_xlfn.TEXTSPLIT(H214, "-")</f>
        <v>10011010</v>
      </c>
      <c r="J214" s="5" t="str">
        <v>00100110</v>
      </c>
      <c r="K214" s="7" t="str">
        <v>00111101</v>
      </c>
      <c r="L214" s="7">
        <f t="shared" si="5"/>
        <v>10</v>
      </c>
      <c r="M214" s="7">
        <f t="shared" si="6"/>
        <v>38</v>
      </c>
      <c r="N214" s="7" t="str">
        <f>_xlfn.XLOOKUP(M214,'Instruments and Notes'!$G$5:$G$103,'Instruments and Notes'!$F$5:$F$103,,0,1)</f>
        <v>D2</v>
      </c>
      <c r="O214" s="7" t="str" cm="1">
        <f t="array" ref="O214">_xlfn.IFNA(_xlfn.XLOOKUP(L214&amp;N214,'Instruments and Notes'!$C$5:$C$17&amp;'Instruments and Notes'!$D$5:$D$17,'Instruments and Notes'!$B$5:$B$17,,0,1),_xlfn.XLOOKUP(L214&amp;"Any",'Instruments and Notes'!$C$5:$C$17&amp;'Instruments and Notes'!$D$5:$D$17,'Instruments and Notes'!$B$5:$B$17,,0,1))</f>
        <v>Snare Drum</v>
      </c>
      <c r="Q214" s="7" cm="1">
        <f t="array" ref="Q214">SUM(--(--MID(G214,_xlfn.SEQUENCE(1,LEN(G214),1,1),1)=0)) - SUM(--(--MID(G214,_xlfn.SEQUENCE(1,LEN(G214),1,1),1)=1))</f>
        <v>0</v>
      </c>
      <c r="R214" s="7" t="str">
        <f t="shared" si="7"/>
        <v>SnareDrum</v>
      </c>
      <c r="S214" s="7" cm="1">
        <f t="array" ref="S214:AR214">_xlfn.BYCOL(_xlfn.ANCHORARRAY($S$195), _xlfn.LAMBDA(_xlpm.row, SUM(--(MID(LOWER(R214),_xlfn.SEQUENCE(LEN(R214),1,1,1),1)=_xlpm.row))))</f>
        <v>1</v>
      </c>
      <c r="T214" s="7">
        <v>0</v>
      </c>
      <c r="U214" s="7">
        <v>0</v>
      </c>
      <c r="V214" s="7">
        <v>1</v>
      </c>
      <c r="W214" s="7">
        <v>1</v>
      </c>
      <c r="X214" s="7">
        <v>0</v>
      </c>
      <c r="Y214" s="7">
        <v>0</v>
      </c>
      <c r="Z214" s="7">
        <v>0</v>
      </c>
      <c r="AA214" s="7">
        <v>0</v>
      </c>
      <c r="AB214" s="7">
        <v>0</v>
      </c>
      <c r="AC214" s="7">
        <v>0</v>
      </c>
      <c r="AD214" s="7">
        <v>0</v>
      </c>
      <c r="AE214" s="7">
        <v>1</v>
      </c>
      <c r="AF214" s="7">
        <v>1</v>
      </c>
      <c r="AG214" s="7">
        <v>0</v>
      </c>
      <c r="AH214" s="7">
        <v>0</v>
      </c>
      <c r="AI214" s="7">
        <v>0</v>
      </c>
      <c r="AJ214" s="7">
        <v>2</v>
      </c>
      <c r="AK214" s="7">
        <v>1</v>
      </c>
      <c r="AL214" s="7">
        <v>0</v>
      </c>
      <c r="AM214" s="7">
        <v>1</v>
      </c>
      <c r="AN214" s="7">
        <v>0</v>
      </c>
      <c r="AO214" s="7">
        <v>0</v>
      </c>
      <c r="AP214" s="7">
        <v>0</v>
      </c>
      <c r="AQ214" s="7">
        <v>0</v>
      </c>
      <c r="AR214" s="7">
        <v>0</v>
      </c>
    </row>
    <row r="215" spans="2:44" ht="24.95" customHeight="1">
      <c r="B215" s="2">
        <v>80</v>
      </c>
      <c r="C215" s="2">
        <v>4</v>
      </c>
      <c r="D215" s="3">
        <v>7</v>
      </c>
      <c r="E215" s="1" t="str">
        <v>Drawbar Organ</v>
      </c>
      <c r="F215" s="24"/>
      <c r="G215" s="41" t="s">
        <v>162</v>
      </c>
      <c r="H215" s="5" t="str">
        <f t="shared" si="4"/>
        <v>10010010-00111011-01110111</v>
      </c>
      <c r="I215" s="5" t="str" cm="1">
        <f t="array" ref="I215:K215">_xlfn.TEXTSPLIT(H215, "-")</f>
        <v>10010010</v>
      </c>
      <c r="J215" s="5" t="str">
        <v>00111011</v>
      </c>
      <c r="K215" s="7" t="str">
        <v>01110111</v>
      </c>
      <c r="L215" s="7">
        <f t="shared" si="5"/>
        <v>2</v>
      </c>
      <c r="M215" s="7">
        <f t="shared" si="6"/>
        <v>59</v>
      </c>
      <c r="N215" s="7" t="str">
        <f>_xlfn.XLOOKUP(M215,'Instruments and Notes'!$G$5:$G$103,'Instruments and Notes'!$F$5:$F$103,,0,1)</f>
        <v>B3</v>
      </c>
      <c r="O215" s="7" t="str" cm="1">
        <f t="array" ref="O215">_xlfn.IFNA(_xlfn.XLOOKUP(L215&amp;N215,'Instruments and Notes'!$C$5:$C$17&amp;'Instruments and Notes'!$D$5:$D$17,'Instruments and Notes'!$B$5:$B$17,,0,1),_xlfn.XLOOKUP(L215&amp;"Any",'Instruments and Notes'!$C$5:$C$17&amp;'Instruments and Notes'!$D$5:$D$17,'Instruments and Notes'!$B$5:$B$17,,0,1))</f>
        <v>Drawbar Organ</v>
      </c>
      <c r="Q215" s="7" cm="1">
        <f t="array" ref="Q215">SUM(--(--MID(G215,_xlfn.SEQUENCE(1,LEN(G215),1,1),1)=0)) - SUM(--(--MID(G215,_xlfn.SEQUENCE(1,LEN(G215),1,1),1)=1))</f>
        <v>-4</v>
      </c>
      <c r="R215" s="7" t="str">
        <f t="shared" si="7"/>
        <v>DrawbarOrgan</v>
      </c>
      <c r="S215" s="7" cm="1">
        <f t="array" ref="S215:AR215">_xlfn.BYCOL(_xlfn.ANCHORARRAY($S$195), _xlfn.LAMBDA(_xlpm.row, SUM(--(MID(LOWER(R215),_xlfn.SEQUENCE(LEN(R215),1,1,1),1)=_xlpm.row))))</f>
        <v>3</v>
      </c>
      <c r="T215" s="7">
        <v>1</v>
      </c>
      <c r="U215" s="7">
        <v>0</v>
      </c>
      <c r="V215" s="7">
        <v>1</v>
      </c>
      <c r="W215" s="7">
        <v>0</v>
      </c>
      <c r="X215" s="7">
        <v>0</v>
      </c>
      <c r="Y215" s="7">
        <v>1</v>
      </c>
      <c r="Z215" s="7">
        <v>0</v>
      </c>
      <c r="AA215" s="7">
        <v>0</v>
      </c>
      <c r="AB215" s="7">
        <v>0</v>
      </c>
      <c r="AC215" s="7">
        <v>0</v>
      </c>
      <c r="AD215" s="7">
        <v>0</v>
      </c>
      <c r="AE215" s="7">
        <v>0</v>
      </c>
      <c r="AF215" s="7">
        <v>1</v>
      </c>
      <c r="AG215" s="7">
        <v>1</v>
      </c>
      <c r="AH215" s="7">
        <v>0</v>
      </c>
      <c r="AI215" s="7">
        <v>0</v>
      </c>
      <c r="AJ215" s="7">
        <v>3</v>
      </c>
      <c r="AK215" s="7">
        <v>0</v>
      </c>
      <c r="AL215" s="7">
        <v>0</v>
      </c>
      <c r="AM215" s="7">
        <v>0</v>
      </c>
      <c r="AN215" s="7">
        <v>0</v>
      </c>
      <c r="AO215" s="7">
        <v>1</v>
      </c>
      <c r="AP215" s="7">
        <v>0</v>
      </c>
      <c r="AQ215" s="7">
        <v>0</v>
      </c>
      <c r="AR215" s="7">
        <v>0</v>
      </c>
    </row>
    <row r="216" spans="2:44" ht="15" customHeight="1" thickBot="1">
      <c r="B216" s="12"/>
      <c r="S216" s="7">
        <f>SUM(S196:S215)</f>
        <v>26</v>
      </c>
      <c r="T216" s="7">
        <f t="shared" ref="T216:AR216" si="8">SUM(T196:T215)</f>
        <v>11</v>
      </c>
      <c r="U216" s="7">
        <f t="shared" si="8"/>
        <v>19</v>
      </c>
      <c r="V216" s="7">
        <f t="shared" si="8"/>
        <v>11</v>
      </c>
      <c r="W216" s="7">
        <f t="shared" si="8"/>
        <v>14</v>
      </c>
      <c r="X216" s="7">
        <f t="shared" si="8"/>
        <v>0</v>
      </c>
      <c r="Y216" s="7">
        <f t="shared" si="8"/>
        <v>4</v>
      </c>
      <c r="Z216" s="7">
        <f t="shared" si="8"/>
        <v>1</v>
      </c>
      <c r="AA216" s="7">
        <f t="shared" si="8"/>
        <v>18</v>
      </c>
      <c r="AB216" s="7">
        <f t="shared" si="8"/>
        <v>0</v>
      </c>
      <c r="AC216" s="7">
        <f t="shared" si="8"/>
        <v>4</v>
      </c>
      <c r="AD216" s="7">
        <f t="shared" si="8"/>
        <v>12</v>
      </c>
      <c r="AE216" s="7">
        <f t="shared" si="8"/>
        <v>14</v>
      </c>
      <c r="AF216" s="7">
        <f t="shared" si="8"/>
        <v>7</v>
      </c>
      <c r="AG216" s="7">
        <f t="shared" si="8"/>
        <v>7</v>
      </c>
      <c r="AH216" s="7">
        <f t="shared" si="8"/>
        <v>3</v>
      </c>
      <c r="AI216" s="7">
        <f t="shared" si="8"/>
        <v>0</v>
      </c>
      <c r="AJ216" s="7">
        <f t="shared" si="8"/>
        <v>20</v>
      </c>
      <c r="AK216" s="7">
        <f t="shared" si="8"/>
        <v>8</v>
      </c>
      <c r="AL216" s="7">
        <f t="shared" si="8"/>
        <v>9</v>
      </c>
      <c r="AM216" s="7">
        <f t="shared" si="8"/>
        <v>7</v>
      </c>
      <c r="AN216" s="7">
        <f t="shared" si="8"/>
        <v>0</v>
      </c>
      <c r="AO216" s="7">
        <f t="shared" si="8"/>
        <v>1</v>
      </c>
      <c r="AP216" s="7">
        <f t="shared" si="8"/>
        <v>0</v>
      </c>
      <c r="AQ216" s="7">
        <f t="shared" si="8"/>
        <v>5</v>
      </c>
      <c r="AR216" s="7">
        <f t="shared" si="8"/>
        <v>0</v>
      </c>
    </row>
    <row r="217" spans="2:44" ht="22.5" customHeight="1" thickBot="1">
      <c r="B217" s="34" t="s">
        <v>163</v>
      </c>
      <c r="C217" s="22" t="s">
        <v>126</v>
      </c>
      <c r="D217" s="40"/>
    </row>
    <row r="218" spans="2:44" s="27" customFormat="1" ht="15" customHeight="1">
      <c r="B218" s="12"/>
      <c r="C218" s="12"/>
      <c r="D218" s="12"/>
      <c r="E218" s="12"/>
      <c r="F218" s="12"/>
      <c r="G218" s="12"/>
    </row>
    <row r="219" spans="2:44" ht="15" customHeight="1">
      <c r="B219" s="30" t="s">
        <v>164</v>
      </c>
      <c r="C219" s="29"/>
      <c r="D219" s="12"/>
    </row>
    <row r="220" spans="2:44" ht="15" customHeight="1">
      <c r="B220" s="28" t="s">
        <v>165</v>
      </c>
      <c r="C220" s="29"/>
      <c r="D220" s="12"/>
    </row>
    <row r="221" spans="2:44" ht="15" customHeight="1">
      <c r="B221" s="30" t="s">
        <v>166</v>
      </c>
      <c r="C221" s="29"/>
      <c r="D221" s="12"/>
    </row>
    <row r="222" spans="2:44" ht="15" customHeight="1">
      <c r="B222" s="30" t="s">
        <v>167</v>
      </c>
      <c r="C222" s="29"/>
      <c r="D222" s="12"/>
    </row>
    <row r="223" spans="2:44" ht="15" customHeight="1">
      <c r="B223" s="28"/>
      <c r="C223" s="29"/>
      <c r="D223" s="12"/>
    </row>
    <row r="224" spans="2:44" ht="15" customHeight="1">
      <c r="B224" s="28" t="s">
        <v>168</v>
      </c>
      <c r="C224" s="30"/>
      <c r="D224" s="12"/>
    </row>
    <row r="225" spans="2:12" ht="15" customHeight="1">
      <c r="B225" s="30" t="s">
        <v>169</v>
      </c>
      <c r="D225" s="12"/>
    </row>
    <row r="226" spans="2:12" ht="15" customHeight="1">
      <c r="B226" s="30" t="s">
        <v>170</v>
      </c>
      <c r="D226" s="12"/>
    </row>
    <row r="227" spans="2:12" ht="15" customHeight="1">
      <c r="B227" s="28"/>
      <c r="C227" s="29"/>
      <c r="D227" s="12"/>
    </row>
    <row r="228" spans="2:12" ht="15" customHeight="1">
      <c r="B228" s="60" t="s">
        <v>39</v>
      </c>
      <c r="C228" s="29"/>
      <c r="D228" s="12"/>
    </row>
    <row r="229" spans="2:12" ht="15" customHeight="1">
      <c r="B229" s="31" t="s">
        <v>171</v>
      </c>
      <c r="D229" s="27"/>
      <c r="E229" s="7"/>
      <c r="F229" s="7"/>
      <c r="G229" s="7"/>
    </row>
    <row r="230" spans="2:12" ht="15" customHeight="1">
      <c r="B230" s="31" t="s">
        <v>172</v>
      </c>
      <c r="D230" s="27"/>
      <c r="E230" s="7"/>
      <c r="F230" s="7"/>
      <c r="G230" s="7"/>
    </row>
    <row r="231" spans="2:12" ht="15" customHeight="1">
      <c r="B231" s="31" t="s">
        <v>173</v>
      </c>
      <c r="D231" s="27"/>
      <c r="E231" s="7"/>
      <c r="F231" s="7"/>
      <c r="G231" s="7"/>
    </row>
    <row r="232" spans="2:12" ht="15" customHeight="1" thickBot="1">
      <c r="B232" s="31"/>
      <c r="D232" s="27"/>
      <c r="E232" s="7"/>
      <c r="F232" s="7"/>
      <c r="G232" s="7"/>
      <c r="K232" s="133" t="s">
        <v>417</v>
      </c>
      <c r="L232" s="7">
        <f>SUM(BIN2DEC(RIGHT(K232,8)))</f>
        <v>0</v>
      </c>
    </row>
    <row r="233" spans="2:12" s="27" customFormat="1" ht="22.5" customHeight="1" thickBot="1">
      <c r="B233" s="16" t="s">
        <v>17</v>
      </c>
      <c r="C233" s="20" t="s">
        <v>43</v>
      </c>
      <c r="D233" s="16" t="s">
        <v>19</v>
      </c>
      <c r="E233" s="25" t="s">
        <v>20</v>
      </c>
      <c r="F233" s="12"/>
      <c r="G233" s="101" t="s">
        <v>174</v>
      </c>
      <c r="H233" s="101"/>
      <c r="K233" s="134" t="s">
        <v>418</v>
      </c>
      <c r="L233" s="7">
        <f>SUM(BIN2DEC(RIGHT(K233,8)))</f>
        <v>23</v>
      </c>
    </row>
    <row r="234" spans="2:12" ht="15" customHeight="1">
      <c r="G234" s="35"/>
      <c r="H234" s="35"/>
      <c r="K234" s="133" t="s">
        <v>419</v>
      </c>
      <c r="L234" s="7">
        <f>SUM(BIN2DEC(RIGHT(K234,8)))</f>
        <v>75</v>
      </c>
    </row>
    <row r="235" spans="2:12" ht="24.95" customHeight="1">
      <c r="B235" s="9" t="s">
        <v>175</v>
      </c>
      <c r="C235" s="2">
        <v>5</v>
      </c>
      <c r="D235" s="10">
        <v>0</v>
      </c>
      <c r="E235" s="61">
        <v>49</v>
      </c>
      <c r="F235" s="24"/>
      <c r="G235" s="80" t="s">
        <v>176</v>
      </c>
      <c r="H235" s="80"/>
      <c r="I235" s="5" t="s">
        <v>414</v>
      </c>
      <c r="J235" s="5" cm="1">
        <f t="array" ref="J235">AVERAGE(IF(LEFT(_xlfn.TEXTSPLIT(G235,";"), 4) = "1001", BIN2DEC(RIGHT(_xlfn.TEXTSPLIT(G235,";"),8)),"a"))</f>
        <v>48.9375</v>
      </c>
    </row>
    <row r="236" spans="2:12" ht="15" customHeight="1">
      <c r="E236" s="54"/>
      <c r="G236" s="81"/>
      <c r="H236" s="81"/>
    </row>
    <row r="237" spans="2:12" ht="24.95" customHeight="1">
      <c r="B237" s="2">
        <v>81</v>
      </c>
      <c r="C237" s="2">
        <v>5</v>
      </c>
      <c r="D237" s="3">
        <v>8</v>
      </c>
      <c r="E237" s="61">
        <f>ROUND(J237,0)</f>
        <v>80</v>
      </c>
      <c r="F237" s="24"/>
      <c r="G237" s="80" t="s">
        <v>177</v>
      </c>
      <c r="H237" s="80"/>
      <c r="I237" s="5" t="s">
        <v>414</v>
      </c>
      <c r="J237" s="5" cm="1">
        <f t="array" ref="J237">AVERAGE(IF(LEFT(_xlfn.TEXTSPLIT(G237,";"), 4) = "1001", BIN2DEC(RIGHT(_xlfn.TEXTSPLIT(G237,";"),8)),"a"))</f>
        <v>79.625</v>
      </c>
    </row>
    <row r="238" spans="2:12" ht="24.95" customHeight="1">
      <c r="B238" s="2">
        <v>82</v>
      </c>
      <c r="C238" s="2">
        <v>5</v>
      </c>
      <c r="D238" s="3">
        <v>8</v>
      </c>
      <c r="E238" s="61">
        <f t="shared" ref="E238:E256" si="9">ROUND(J238,0)</f>
        <v>74</v>
      </c>
      <c r="F238" s="24"/>
      <c r="G238" s="80" t="s">
        <v>178</v>
      </c>
      <c r="H238" s="80"/>
      <c r="I238" s="5" t="s">
        <v>414</v>
      </c>
      <c r="J238" s="5" cm="1">
        <f t="array" ref="J238">AVERAGE(IF(LEFT(_xlfn.TEXTSPLIT(G238,";"), 4) = "1001", BIN2DEC(RIGHT(_xlfn.TEXTSPLIT(G238,";"),8)),"a"))</f>
        <v>73.7</v>
      </c>
    </row>
    <row r="239" spans="2:12" ht="24.95" customHeight="1">
      <c r="B239" s="2">
        <v>83</v>
      </c>
      <c r="C239" s="2">
        <v>5</v>
      </c>
      <c r="D239" s="3">
        <v>8</v>
      </c>
      <c r="E239" s="61">
        <f t="shared" si="9"/>
        <v>77</v>
      </c>
      <c r="F239" s="24"/>
      <c r="G239" s="80" t="s">
        <v>179</v>
      </c>
      <c r="H239" s="80"/>
      <c r="I239" s="5" t="s">
        <v>414</v>
      </c>
      <c r="J239" s="5" cm="1">
        <f t="array" ref="J239">AVERAGE(IF(LEFT(_xlfn.TEXTSPLIT(G239,";"), 4) = "1001", BIN2DEC(RIGHT(_xlfn.TEXTSPLIT(G239,";"),8)),"a"))</f>
        <v>76.888888888888886</v>
      </c>
    </row>
    <row r="240" spans="2:12" ht="24.95" customHeight="1">
      <c r="B240" s="2">
        <v>84</v>
      </c>
      <c r="C240" s="2">
        <v>5</v>
      </c>
      <c r="D240" s="3">
        <v>8</v>
      </c>
      <c r="E240" s="61">
        <f t="shared" si="9"/>
        <v>51</v>
      </c>
      <c r="F240" s="24"/>
      <c r="G240" s="80" t="s">
        <v>180</v>
      </c>
      <c r="H240" s="80"/>
      <c r="I240" s="5" t="s">
        <v>414</v>
      </c>
      <c r="J240" s="5" cm="1">
        <f t="array" ref="J240">AVERAGE(IF(LEFT(_xlfn.TEXTSPLIT(G240,";"), 4) = "1001", BIN2DEC(RIGHT(_xlfn.TEXTSPLIT(G240,";"),8)),"a"))</f>
        <v>51.125</v>
      </c>
    </row>
    <row r="241" spans="2:15" ht="24.95" customHeight="1">
      <c r="B241" s="2">
        <v>85</v>
      </c>
      <c r="C241" s="2">
        <v>5</v>
      </c>
      <c r="D241" s="3">
        <v>8</v>
      </c>
      <c r="E241" s="61">
        <f t="shared" si="9"/>
        <v>53</v>
      </c>
      <c r="F241" s="24"/>
      <c r="G241" s="80" t="s">
        <v>181</v>
      </c>
      <c r="H241" s="80"/>
      <c r="I241" s="5" t="s">
        <v>414</v>
      </c>
      <c r="J241" s="5" cm="1">
        <f t="array" ref="J241">AVERAGE(IF(LEFT(_xlfn.TEXTSPLIT(G241,";"), 4) = "1001", BIN2DEC(RIGHT(_xlfn.TEXTSPLIT(G241,";"),8)),"a"))</f>
        <v>52.928571428571431</v>
      </c>
    </row>
    <row r="242" spans="2:15" ht="24.95" customHeight="1">
      <c r="B242" s="2">
        <v>86</v>
      </c>
      <c r="C242" s="2">
        <v>5</v>
      </c>
      <c r="D242" s="3">
        <v>8</v>
      </c>
      <c r="E242" s="61">
        <f t="shared" si="9"/>
        <v>63</v>
      </c>
      <c r="F242" s="24"/>
      <c r="G242" s="80" t="s">
        <v>182</v>
      </c>
      <c r="H242" s="80"/>
      <c r="I242" s="5" t="s">
        <v>414</v>
      </c>
      <c r="J242" s="5" cm="1">
        <f t="array" ref="J242">AVERAGE(IF(LEFT(_xlfn.TEXTSPLIT(G242,";"), 4) = "1001", BIN2DEC(RIGHT(_xlfn.TEXTSPLIT(G242,";"),8)),"a"))</f>
        <v>62.5</v>
      </c>
    </row>
    <row r="243" spans="2:15" ht="24.95" customHeight="1">
      <c r="B243" s="2">
        <v>87</v>
      </c>
      <c r="C243" s="2">
        <v>5</v>
      </c>
      <c r="D243" s="3">
        <v>8</v>
      </c>
      <c r="E243" s="61">
        <f t="shared" si="9"/>
        <v>56</v>
      </c>
      <c r="F243" s="24"/>
      <c r="G243" s="80" t="s">
        <v>183</v>
      </c>
      <c r="H243" s="80"/>
      <c r="I243" s="5" t="s">
        <v>414</v>
      </c>
      <c r="J243" s="5" cm="1">
        <f t="array" ref="J243">AVERAGE(IF(LEFT(_xlfn.TEXTSPLIT(G243,";"), 4) = "1001", BIN2DEC(RIGHT(_xlfn.TEXTSPLIT(G243,";"),8)),"a"))</f>
        <v>56.444444444444443</v>
      </c>
    </row>
    <row r="244" spans="2:15" ht="24.95" customHeight="1">
      <c r="B244" s="2">
        <v>88</v>
      </c>
      <c r="C244" s="2">
        <v>5</v>
      </c>
      <c r="D244" s="3">
        <v>8</v>
      </c>
      <c r="E244" s="61">
        <f t="shared" si="9"/>
        <v>60</v>
      </c>
      <c r="F244" s="24"/>
      <c r="G244" s="80" t="s">
        <v>184</v>
      </c>
      <c r="H244" s="80"/>
      <c r="I244" s="5" t="s">
        <v>414</v>
      </c>
      <c r="J244" s="5" cm="1">
        <f t="array" ref="J244">AVERAGE(IF(LEFT(_xlfn.TEXTSPLIT(G244,";"), 4) = "1001", BIN2DEC(RIGHT(_xlfn.TEXTSPLIT(G244,";"),8)),"a"))</f>
        <v>60</v>
      </c>
    </row>
    <row r="245" spans="2:15" ht="24.95" customHeight="1">
      <c r="B245" s="2">
        <v>89</v>
      </c>
      <c r="C245" s="2">
        <v>5</v>
      </c>
      <c r="D245" s="3">
        <v>8</v>
      </c>
      <c r="E245" s="61">
        <f t="shared" si="9"/>
        <v>63</v>
      </c>
      <c r="F245" s="24"/>
      <c r="G245" s="80" t="s">
        <v>185</v>
      </c>
      <c r="H245" s="80"/>
      <c r="I245" s="5" t="s">
        <v>414</v>
      </c>
      <c r="J245" s="5" cm="1">
        <f t="array" ref="J245">AVERAGE(IF(LEFT(_xlfn.TEXTSPLIT(G245,";"), 4) = "1001", BIN2DEC(RIGHT(_xlfn.TEXTSPLIT(G245,";"),8)),"a"))</f>
        <v>62.875</v>
      </c>
    </row>
    <row r="246" spans="2:15" ht="24.95" customHeight="1">
      <c r="B246" s="2">
        <v>90</v>
      </c>
      <c r="C246" s="2">
        <v>5</v>
      </c>
      <c r="D246" s="3">
        <v>8</v>
      </c>
      <c r="E246" s="61">
        <f t="shared" si="9"/>
        <v>69</v>
      </c>
      <c r="F246" s="24"/>
      <c r="G246" s="80" t="s">
        <v>186</v>
      </c>
      <c r="H246" s="80"/>
      <c r="I246" s="5" t="s">
        <v>414</v>
      </c>
      <c r="J246" s="5" cm="1">
        <f t="array" ref="J246">AVERAGE(IF(LEFT(_xlfn.TEXTSPLIT(G246,";"), 4) = "1001", BIN2DEC(RIGHT(_xlfn.TEXTSPLIT(G246,";"),8)),"a"))</f>
        <v>69.2</v>
      </c>
    </row>
    <row r="247" spans="2:15" ht="24.95" customHeight="1">
      <c r="B247" s="2">
        <v>91</v>
      </c>
      <c r="C247" s="2">
        <v>5</v>
      </c>
      <c r="D247" s="3">
        <v>8</v>
      </c>
      <c r="E247" s="61">
        <f t="shared" si="9"/>
        <v>46</v>
      </c>
      <c r="F247" s="24"/>
      <c r="G247" s="80" t="s">
        <v>187</v>
      </c>
      <c r="H247" s="80"/>
      <c r="I247" s="5" t="s">
        <v>414</v>
      </c>
      <c r="J247" s="5" cm="1">
        <f t="array" ref="J247">AVERAGE(IF(LEFT(_xlfn.TEXTSPLIT(G247,";"), 4) = "1001", BIN2DEC(RIGHT(_xlfn.TEXTSPLIT(G247,";"),8)),"a"))</f>
        <v>46.07692307692308</v>
      </c>
    </row>
    <row r="248" spans="2:15" ht="24.95" customHeight="1">
      <c r="B248" s="2">
        <v>92</v>
      </c>
      <c r="C248" s="2">
        <v>5</v>
      </c>
      <c r="D248" s="3">
        <v>8</v>
      </c>
      <c r="E248" s="61">
        <f t="shared" si="9"/>
        <v>68</v>
      </c>
      <c r="F248" s="24"/>
      <c r="G248" s="80" t="s">
        <v>188</v>
      </c>
      <c r="H248" s="80"/>
      <c r="I248" s="5" t="s">
        <v>414</v>
      </c>
      <c r="J248" s="5" cm="1">
        <f t="array" ref="J248">AVERAGE(IF(LEFT(_xlfn.TEXTSPLIT(G248,";"), 4) = "1001", BIN2DEC(RIGHT(_xlfn.TEXTSPLIT(G248,";"),8)),"a"))</f>
        <v>68.222222222222229</v>
      </c>
    </row>
    <row r="249" spans="2:15" ht="24.95" customHeight="1">
      <c r="B249" s="2">
        <v>93</v>
      </c>
      <c r="C249" s="2">
        <v>5</v>
      </c>
      <c r="D249" s="3">
        <v>8</v>
      </c>
      <c r="E249" s="61">
        <f t="shared" si="9"/>
        <v>61</v>
      </c>
      <c r="F249" s="24"/>
      <c r="G249" s="80" t="s">
        <v>189</v>
      </c>
      <c r="H249" s="80"/>
      <c r="I249" s="5" t="s">
        <v>414</v>
      </c>
      <c r="J249" s="5" cm="1">
        <f t="array" ref="J249">AVERAGE(IF(LEFT(_xlfn.TEXTSPLIT(G249,";"), 4) = "1001", BIN2DEC(RIGHT(_xlfn.TEXTSPLIT(G249,";"),8)),"a"))</f>
        <v>60.8</v>
      </c>
    </row>
    <row r="250" spans="2:15" ht="24.95" customHeight="1">
      <c r="B250" s="2">
        <v>94</v>
      </c>
      <c r="C250" s="2">
        <v>5</v>
      </c>
      <c r="D250" s="3">
        <v>8</v>
      </c>
      <c r="E250" s="61">
        <f t="shared" si="9"/>
        <v>70</v>
      </c>
      <c r="F250" s="24"/>
      <c r="G250" s="80" t="s">
        <v>190</v>
      </c>
      <c r="H250" s="80"/>
      <c r="I250" s="5" t="s">
        <v>414</v>
      </c>
      <c r="J250" s="5" cm="1">
        <f t="array" ref="J250">AVERAGE(IF(LEFT(_xlfn.TEXTSPLIT(G250,";"), 4) = "1001", BIN2DEC(RIGHT(_xlfn.TEXTSPLIT(G250,";"),8)),"a"))</f>
        <v>69.5</v>
      </c>
      <c r="O250" s="5" t="str" cm="1">
        <f t="array" ref="O250">_xlfn.TAKE(_xlfn.GROUPBY(_xlfn.TOCOL(_xlfn.ANCHORARRAY(J277)),_xlfn.TOCOL(_xlfn.ANCHORARRAY(J277)),_xleta.COUNTA,0,0,-2),1,1)</f>
        <v>C2</v>
      </c>
    </row>
    <row r="251" spans="2:15" ht="24.95" customHeight="1">
      <c r="B251" s="2">
        <v>95</v>
      </c>
      <c r="C251" s="2">
        <v>5</v>
      </c>
      <c r="D251" s="3">
        <v>8</v>
      </c>
      <c r="E251" s="61">
        <f t="shared" si="9"/>
        <v>60</v>
      </c>
      <c r="F251" s="24"/>
      <c r="G251" s="80" t="s">
        <v>191</v>
      </c>
      <c r="H251" s="80"/>
      <c r="I251" s="5" t="s">
        <v>414</v>
      </c>
      <c r="J251" s="5" cm="1">
        <f t="array" ref="J251">AVERAGE(IF(LEFT(_xlfn.TEXTSPLIT(G251,";"), 4) = "1001", BIN2DEC(RIGHT(_xlfn.TEXTSPLIT(G251,";"),8)),"a"))</f>
        <v>59.75</v>
      </c>
    </row>
    <row r="252" spans="2:15" ht="24.95" customHeight="1">
      <c r="B252" s="2">
        <v>96</v>
      </c>
      <c r="C252" s="2">
        <v>5</v>
      </c>
      <c r="D252" s="3">
        <v>8</v>
      </c>
      <c r="E252" s="61">
        <f t="shared" si="9"/>
        <v>63</v>
      </c>
      <c r="F252" s="24"/>
      <c r="G252" s="80" t="s">
        <v>192</v>
      </c>
      <c r="H252" s="80"/>
      <c r="I252" s="5" t="s">
        <v>414</v>
      </c>
      <c r="J252" s="5" cm="1">
        <f t="array" ref="J252">AVERAGE(IF(LEFT(_xlfn.TEXTSPLIT(G252,";"), 4) = "1001", BIN2DEC(RIGHT(_xlfn.TEXTSPLIT(G252,";"),8)),"a"))</f>
        <v>62.733333333333334</v>
      </c>
    </row>
    <row r="253" spans="2:15" ht="24.95" customHeight="1">
      <c r="B253" s="2">
        <v>97</v>
      </c>
      <c r="C253" s="2">
        <v>5</v>
      </c>
      <c r="D253" s="3">
        <v>8</v>
      </c>
      <c r="E253" s="61">
        <f t="shared" si="9"/>
        <v>62</v>
      </c>
      <c r="F253" s="24"/>
      <c r="G253" s="80" t="s">
        <v>193</v>
      </c>
      <c r="H253" s="80"/>
      <c r="I253" s="5" t="s">
        <v>414</v>
      </c>
      <c r="J253" s="5" cm="1">
        <f t="array" ref="J253">AVERAGE(IF(LEFT(_xlfn.TEXTSPLIT(G253,";"), 4) = "1001", BIN2DEC(RIGHT(_xlfn.TEXTSPLIT(G253,";"),8)),"a"))</f>
        <v>62.4</v>
      </c>
    </row>
    <row r="254" spans="2:15" ht="24.95" customHeight="1">
      <c r="B254" s="2">
        <v>98</v>
      </c>
      <c r="C254" s="2">
        <v>5</v>
      </c>
      <c r="D254" s="3">
        <v>8</v>
      </c>
      <c r="E254" s="61">
        <f t="shared" si="9"/>
        <v>57</v>
      </c>
      <c r="F254" s="24"/>
      <c r="G254" s="80" t="s">
        <v>194</v>
      </c>
      <c r="H254" s="80"/>
      <c r="I254" s="5" t="s">
        <v>414</v>
      </c>
      <c r="J254" s="5" cm="1">
        <f t="array" ref="J254">AVERAGE(IF(LEFT(_xlfn.TEXTSPLIT(G254,";"), 4) = "1001", BIN2DEC(RIGHT(_xlfn.TEXTSPLIT(G254,";"),8)),"a"))</f>
        <v>56.555555555555557</v>
      </c>
    </row>
    <row r="255" spans="2:15" ht="24.95" customHeight="1">
      <c r="B255" s="2">
        <v>99</v>
      </c>
      <c r="C255" s="2">
        <v>5</v>
      </c>
      <c r="D255" s="3">
        <v>8</v>
      </c>
      <c r="E255" s="61">
        <f t="shared" si="9"/>
        <v>58</v>
      </c>
      <c r="F255" s="24"/>
      <c r="G255" s="80" t="s">
        <v>195</v>
      </c>
      <c r="H255" s="80"/>
      <c r="I255" s="5" t="s">
        <v>414</v>
      </c>
      <c r="J255" s="5" cm="1">
        <f t="array" ref="J255">AVERAGE(IF(LEFT(_xlfn.TEXTSPLIT(G255,";"), 4) = "1001", BIN2DEC(RIGHT(_xlfn.TEXTSPLIT(G255,";"),8)),"a"))</f>
        <v>58.285714285714285</v>
      </c>
    </row>
    <row r="256" spans="2:15" ht="24.95" customHeight="1">
      <c r="B256" s="2">
        <v>100</v>
      </c>
      <c r="C256" s="2">
        <v>5</v>
      </c>
      <c r="D256" s="3">
        <v>8</v>
      </c>
      <c r="E256" s="61">
        <f t="shared" si="9"/>
        <v>75</v>
      </c>
      <c r="F256" s="24"/>
      <c r="G256" s="80" t="s">
        <v>196</v>
      </c>
      <c r="H256" s="80"/>
      <c r="I256" s="5" t="s">
        <v>414</v>
      </c>
      <c r="J256" s="5" cm="1">
        <f t="array" ref="J256">AVERAGE(IF(LEFT(_xlfn.TEXTSPLIT(G256,";"), 4) = "1001", BIN2DEC(RIGHT(_xlfn.TEXTSPLIT(G256,";"),8)),"a"))</f>
        <v>75</v>
      </c>
    </row>
    <row r="257" spans="2:3" ht="15.75" thickBot="1"/>
    <row r="258" spans="2:3" ht="22.5" customHeight="1" thickBot="1">
      <c r="B258" s="34" t="s">
        <v>197</v>
      </c>
      <c r="C258" s="62" t="s">
        <v>198</v>
      </c>
    </row>
    <row r="259" spans="2:3" ht="15" customHeight="1"/>
    <row r="260" spans="2:3" ht="15" customHeight="1">
      <c r="B260" s="30" t="s">
        <v>199</v>
      </c>
      <c r="C260" s="29"/>
    </row>
    <row r="261" spans="2:3" ht="15" customHeight="1">
      <c r="B261" s="78" t="s">
        <v>200</v>
      </c>
      <c r="C261" s="29"/>
    </row>
    <row r="262" spans="2:3" ht="15" customHeight="1">
      <c r="B262" s="28" t="s">
        <v>201</v>
      </c>
      <c r="C262" s="29"/>
    </row>
    <row r="263" spans="2:3" ht="15" customHeight="1">
      <c r="B263" s="30" t="s">
        <v>202</v>
      </c>
      <c r="C263" s="29"/>
    </row>
    <row r="264" spans="2:3" ht="15" customHeight="1">
      <c r="B264" s="28"/>
      <c r="C264" s="29"/>
    </row>
    <row r="265" spans="2:3" ht="15" customHeight="1">
      <c r="B265" s="28" t="s">
        <v>203</v>
      </c>
      <c r="C265" s="30"/>
    </row>
    <row r="266" spans="2:3" ht="15" customHeight="1">
      <c r="B266" s="125" t="s">
        <v>204</v>
      </c>
    </row>
    <row r="267" spans="2:3" ht="15" customHeight="1">
      <c r="B267" s="29" t="s">
        <v>205</v>
      </c>
    </row>
    <row r="268" spans="2:3" ht="15" customHeight="1">
      <c r="B268" s="29" t="s">
        <v>206</v>
      </c>
    </row>
    <row r="269" spans="2:3" ht="15" customHeight="1">
      <c r="B269" s="28"/>
      <c r="C269" s="29"/>
    </row>
    <row r="270" spans="2:3" ht="15" customHeight="1">
      <c r="B270" s="60" t="s">
        <v>39</v>
      </c>
    </row>
    <row r="271" spans="2:3" ht="15" customHeight="1">
      <c r="B271" s="31" t="s">
        <v>207</v>
      </c>
    </row>
    <row r="272" spans="2:3" ht="15" customHeight="1">
      <c r="B272" s="31" t="s">
        <v>208</v>
      </c>
    </row>
    <row r="273" spans="2:10" ht="15" customHeight="1">
      <c r="B273" s="31" t="s">
        <v>209</v>
      </c>
      <c r="C273" s="31"/>
      <c r="D273" s="27"/>
      <c r="E273" s="7"/>
      <c r="F273" s="7"/>
      <c r="G273" s="7"/>
    </row>
    <row r="274" spans="2:10" ht="15" customHeight="1" thickBot="1"/>
    <row r="275" spans="2:10" s="27" customFormat="1" ht="22.5" customHeight="1" thickBot="1">
      <c r="B275" s="16" t="s">
        <v>17</v>
      </c>
      <c r="C275" s="20" t="s">
        <v>43</v>
      </c>
      <c r="D275" s="16" t="s">
        <v>19</v>
      </c>
      <c r="E275" s="25" t="s">
        <v>20</v>
      </c>
      <c r="F275" s="12"/>
      <c r="G275" s="102" t="s">
        <v>174</v>
      </c>
      <c r="H275" s="102"/>
      <c r="I275" s="5"/>
    </row>
    <row r="276" spans="2:10" ht="15" customHeight="1">
      <c r="G276" s="12"/>
      <c r="H276" s="12"/>
    </row>
    <row r="277" spans="2:10" ht="24.95" customHeight="1">
      <c r="B277" s="9" t="s">
        <v>210</v>
      </c>
      <c r="C277" s="2">
        <v>6</v>
      </c>
      <c r="D277" s="10">
        <v>0</v>
      </c>
      <c r="E277" s="1" t="s">
        <v>211</v>
      </c>
      <c r="F277" s="24"/>
      <c r="G277" s="82" t="s">
        <v>212</v>
      </c>
      <c r="H277" s="82"/>
      <c r="I277" s="5" t="s">
        <v>414</v>
      </c>
      <c r="J277" s="5" t="str" cm="1">
        <f t="array" ref="J277">_xlfn.TAKE(_xlfn.GROUPBY(_xlfn.TOCOL(_xlfn.XLOOKUP(_xlfn.MAP(LEFT(_xlfn.TEXTSPLIT(G277,";"),2)&amp;"-"&amp;MID(_xlfn.TEXTSPLIT(G277,";"),3,2)&amp;"-"&amp;RIGHT(_xlfn.TEXTSPLIT(G277,";"),2), _xlfn.LAMBDA(_xlpm.cell, _xlfn.CHOOSECOLS(HEX2DEC(_xlfn.TEXTSPLIT(_xlpm.cell, "-")), 2))),'Instruments and Notes'!$G$5:$G$103,'Instruments and Notes'!$F$5:$F$103,,0,1)),_xlfn.TOCOL(_xlfn.XLOOKUP(_xlfn.MAP(LEFT(_xlfn.TEXTSPLIT(G277,";"),2)&amp;"-"&amp;MID(_xlfn.TEXTSPLIT(G277,";"),3,2)&amp;"-"&amp;RIGHT(_xlfn.TEXTSPLIT(G277,";"),2), _xlfn.LAMBDA(_xlpm.cell, _xlfn.CHOOSECOLS(HEX2DEC(_xlfn.TEXTSPLIT(_xlpm.cell, "-")), 2))),'Instruments and Notes'!$G$5:$G$103,'Instruments and Notes'!$F$5:$F$103,,0,1)),_xleta.COUNTA,0,0,-2),1,1)</f>
        <v>C2</v>
      </c>
    </row>
    <row r="278" spans="2:10" ht="15" customHeight="1">
      <c r="G278" s="39"/>
      <c r="H278" s="39"/>
    </row>
    <row r="279" spans="2:10" ht="24.95" customHeight="1">
      <c r="B279" s="2">
        <v>101</v>
      </c>
      <c r="C279" s="2">
        <v>6</v>
      </c>
      <c r="D279" s="3">
        <v>9</v>
      </c>
      <c r="E279" s="1" t="str" cm="1">
        <f t="array" ref="E279:E298">J279:J298</f>
        <v>C#3</v>
      </c>
      <c r="F279" s="24"/>
      <c r="G279" s="82" t="s">
        <v>213</v>
      </c>
      <c r="H279" s="82"/>
      <c r="I279" s="5" t="s">
        <v>414</v>
      </c>
      <c r="J279" s="5" t="str" cm="1">
        <f t="array" ref="J279">_xlfn.TAKE(_xlfn.GROUPBY(_xlfn.TOCOL(_xlfn.XLOOKUP(_xlfn.MAP(LEFT(_xlfn.TEXTSPLIT(G279,";"),2)&amp;"-"&amp;MID(_xlfn.TEXTSPLIT(G279,";"),3,2)&amp;"-"&amp;RIGHT(_xlfn.TEXTSPLIT(G279,";"),2), _xlfn.LAMBDA(_xlpm.cell, _xlfn.CHOOSECOLS(HEX2DEC(_xlfn.TEXTSPLIT(_xlpm.cell, "-")), 2))),'Instruments and Notes'!$G$5:$G$103,'Instruments and Notes'!$F$5:$F$103,,0,1)),_xlfn.TOCOL(_xlfn.XLOOKUP(_xlfn.MAP(LEFT(_xlfn.TEXTSPLIT(G279,";"),2)&amp;"-"&amp;MID(_xlfn.TEXTSPLIT(G279,";"),3,2)&amp;"-"&amp;RIGHT(_xlfn.TEXTSPLIT(G279,";"),2), _xlfn.LAMBDA(_xlpm.cell, _xlfn.CHOOSECOLS(HEX2DEC(_xlfn.TEXTSPLIT(_xlpm.cell, "-")), 2))),'Instruments and Notes'!$G$5:$G$103,'Instruments and Notes'!$F$5:$F$103,,0,1)),_xleta.COUNTA,0,0,-2),1,1)</f>
        <v>C#3</v>
      </c>
    </row>
    <row r="280" spans="2:10" ht="24.95" customHeight="1">
      <c r="B280" s="2">
        <v>102</v>
      </c>
      <c r="C280" s="2">
        <v>6</v>
      </c>
      <c r="D280" s="3">
        <v>9</v>
      </c>
      <c r="E280" s="1" t="str">
        <v>C2</v>
      </c>
      <c r="F280" s="24"/>
      <c r="G280" s="82" t="s">
        <v>214</v>
      </c>
      <c r="H280" s="82"/>
      <c r="I280" s="5" t="s">
        <v>414</v>
      </c>
      <c r="J280" s="5" t="str" cm="1">
        <f t="array" ref="J280">_xlfn.TAKE(_xlfn.GROUPBY(_xlfn.TOCOL(_xlfn.XLOOKUP(_xlfn.MAP(LEFT(_xlfn.TEXTSPLIT(G280,";"),2)&amp;"-"&amp;MID(_xlfn.TEXTSPLIT(G280,";"),3,2)&amp;"-"&amp;RIGHT(_xlfn.TEXTSPLIT(G280,";"),2), _xlfn.LAMBDA(_xlpm.cell, _xlfn.CHOOSECOLS(HEX2DEC(_xlfn.TEXTSPLIT(_xlpm.cell, "-")), 2))),'Instruments and Notes'!$G$5:$G$103,'Instruments and Notes'!$F$5:$F$103,,0,1)),_xlfn.TOCOL(_xlfn.XLOOKUP(_xlfn.MAP(LEFT(_xlfn.TEXTSPLIT(G280,";"),2)&amp;"-"&amp;MID(_xlfn.TEXTSPLIT(G280,";"),3,2)&amp;"-"&amp;RIGHT(_xlfn.TEXTSPLIT(G280,";"),2), _xlfn.LAMBDA(_xlpm.cell, _xlfn.CHOOSECOLS(HEX2DEC(_xlfn.TEXTSPLIT(_xlpm.cell, "-")), 2))),'Instruments and Notes'!$G$5:$G$103,'Instruments and Notes'!$F$5:$F$103,,0,1)),_xleta.COUNTA,0,0,-2),1,1)</f>
        <v>C2</v>
      </c>
    </row>
    <row r="281" spans="2:10" ht="24.95" customHeight="1">
      <c r="B281" s="2">
        <v>103</v>
      </c>
      <c r="C281" s="2">
        <v>6</v>
      </c>
      <c r="D281" s="3">
        <v>9</v>
      </c>
      <c r="E281" s="1" t="str">
        <v>F#2</v>
      </c>
      <c r="F281" s="24"/>
      <c r="G281" s="82" t="s">
        <v>215</v>
      </c>
      <c r="H281" s="82"/>
      <c r="I281" s="5" t="s">
        <v>414</v>
      </c>
      <c r="J281" s="5" t="str" cm="1">
        <f t="array" ref="J281">_xlfn.TAKE(_xlfn.GROUPBY(_xlfn.TOCOL(_xlfn.XLOOKUP(_xlfn.MAP(LEFT(_xlfn.TEXTSPLIT(G281,";"),2)&amp;"-"&amp;MID(_xlfn.TEXTSPLIT(G281,";"),3,2)&amp;"-"&amp;RIGHT(_xlfn.TEXTSPLIT(G281,";"),2), _xlfn.LAMBDA(_xlpm.cell, _xlfn.CHOOSECOLS(HEX2DEC(_xlfn.TEXTSPLIT(_xlpm.cell, "-")), 2))),'Instruments and Notes'!$G$5:$G$103,'Instruments and Notes'!$F$5:$F$103,,0,1)),_xlfn.TOCOL(_xlfn.XLOOKUP(_xlfn.MAP(LEFT(_xlfn.TEXTSPLIT(G281,";"),2)&amp;"-"&amp;MID(_xlfn.TEXTSPLIT(G281,";"),3,2)&amp;"-"&amp;RIGHT(_xlfn.TEXTSPLIT(G281,";"),2), _xlfn.LAMBDA(_xlpm.cell, _xlfn.CHOOSECOLS(HEX2DEC(_xlfn.TEXTSPLIT(_xlpm.cell, "-")), 2))),'Instruments and Notes'!$G$5:$G$103,'Instruments and Notes'!$F$5:$F$103,,0,1)),_xleta.COUNTA,0,0,-2),1,1)</f>
        <v>F#2</v>
      </c>
    </row>
    <row r="282" spans="2:10" ht="24.95" customHeight="1">
      <c r="B282" s="2">
        <v>104</v>
      </c>
      <c r="C282" s="2">
        <v>6</v>
      </c>
      <c r="D282" s="3">
        <v>9</v>
      </c>
      <c r="E282" s="1" t="str">
        <v>E4</v>
      </c>
      <c r="F282" s="24"/>
      <c r="G282" s="82" t="s">
        <v>216</v>
      </c>
      <c r="H282" s="82"/>
      <c r="I282" s="5" t="s">
        <v>414</v>
      </c>
      <c r="J282" s="5" t="str" cm="1">
        <f t="array" ref="J282">_xlfn.TAKE(_xlfn.GROUPBY(_xlfn.TOCOL(_xlfn.XLOOKUP(_xlfn.MAP(LEFT(_xlfn.TEXTSPLIT(G282,";"),2)&amp;"-"&amp;MID(_xlfn.TEXTSPLIT(G282,";"),3,2)&amp;"-"&amp;RIGHT(_xlfn.TEXTSPLIT(G282,";"),2), _xlfn.LAMBDA(_xlpm.cell, _xlfn.CHOOSECOLS(HEX2DEC(_xlfn.TEXTSPLIT(_xlpm.cell, "-")), 2))),'Instruments and Notes'!$G$5:$G$103,'Instruments and Notes'!$F$5:$F$103,,0,1)),_xlfn.TOCOL(_xlfn.XLOOKUP(_xlfn.MAP(LEFT(_xlfn.TEXTSPLIT(G282,";"),2)&amp;"-"&amp;MID(_xlfn.TEXTSPLIT(G282,";"),3,2)&amp;"-"&amp;RIGHT(_xlfn.TEXTSPLIT(G282,";"),2), _xlfn.LAMBDA(_xlpm.cell, _xlfn.CHOOSECOLS(HEX2DEC(_xlfn.TEXTSPLIT(_xlpm.cell, "-")), 2))),'Instruments and Notes'!$G$5:$G$103,'Instruments and Notes'!$F$5:$F$103,,0,1)),_xleta.COUNTA,0,0,-2),1,1)</f>
        <v>E4</v>
      </c>
    </row>
    <row r="283" spans="2:10" ht="24.95" customHeight="1">
      <c r="B283" s="2">
        <v>105</v>
      </c>
      <c r="C283" s="2">
        <v>6</v>
      </c>
      <c r="D283" s="3">
        <v>9</v>
      </c>
      <c r="E283" s="1" t="str">
        <v>A#4</v>
      </c>
      <c r="F283" s="24"/>
      <c r="G283" s="82" t="s">
        <v>217</v>
      </c>
      <c r="H283" s="82"/>
      <c r="I283" s="5" t="s">
        <v>414</v>
      </c>
      <c r="J283" s="5" t="str" cm="1">
        <f t="array" ref="J283">_xlfn.TAKE(_xlfn.GROUPBY(_xlfn.TOCOL(_xlfn.XLOOKUP(_xlfn.MAP(LEFT(_xlfn.TEXTSPLIT(G283,";"),2)&amp;"-"&amp;MID(_xlfn.TEXTSPLIT(G283,";"),3,2)&amp;"-"&amp;RIGHT(_xlfn.TEXTSPLIT(G283,";"),2), _xlfn.LAMBDA(_xlpm.cell, _xlfn.CHOOSECOLS(HEX2DEC(_xlfn.TEXTSPLIT(_xlpm.cell, "-")), 2))),'Instruments and Notes'!$G$5:$G$103,'Instruments and Notes'!$F$5:$F$103,,0,1)),_xlfn.TOCOL(_xlfn.XLOOKUP(_xlfn.MAP(LEFT(_xlfn.TEXTSPLIT(G283,";"),2)&amp;"-"&amp;MID(_xlfn.TEXTSPLIT(G283,";"),3,2)&amp;"-"&amp;RIGHT(_xlfn.TEXTSPLIT(G283,";"),2), _xlfn.LAMBDA(_xlpm.cell, _xlfn.CHOOSECOLS(HEX2DEC(_xlfn.TEXTSPLIT(_xlpm.cell, "-")), 2))),'Instruments and Notes'!$G$5:$G$103,'Instruments and Notes'!$F$5:$F$103,,0,1)),_xleta.COUNTA,0,0,-2),1,1)</f>
        <v>A#4</v>
      </c>
    </row>
    <row r="284" spans="2:10" ht="24.95" customHeight="1">
      <c r="B284" s="2">
        <v>106</v>
      </c>
      <c r="C284" s="2">
        <v>6</v>
      </c>
      <c r="D284" s="3">
        <v>9</v>
      </c>
      <c r="E284" s="1" t="str">
        <v>B3</v>
      </c>
      <c r="F284" s="24"/>
      <c r="G284" s="82" t="s">
        <v>218</v>
      </c>
      <c r="H284" s="82"/>
      <c r="I284" s="5" t="s">
        <v>414</v>
      </c>
      <c r="J284" s="5" t="str" cm="1">
        <f t="array" ref="J284">_xlfn.TAKE(_xlfn.GROUPBY(_xlfn.TOCOL(_xlfn.XLOOKUP(_xlfn.MAP(LEFT(_xlfn.TEXTSPLIT(G284,";"),2)&amp;"-"&amp;MID(_xlfn.TEXTSPLIT(G284,";"),3,2)&amp;"-"&amp;RIGHT(_xlfn.TEXTSPLIT(G284,";"),2), _xlfn.LAMBDA(_xlpm.cell, _xlfn.CHOOSECOLS(HEX2DEC(_xlfn.TEXTSPLIT(_xlpm.cell, "-")), 2))),'Instruments and Notes'!$G$5:$G$103,'Instruments and Notes'!$F$5:$F$103,,0,1)),_xlfn.TOCOL(_xlfn.XLOOKUP(_xlfn.MAP(LEFT(_xlfn.TEXTSPLIT(G284,";"),2)&amp;"-"&amp;MID(_xlfn.TEXTSPLIT(G284,";"),3,2)&amp;"-"&amp;RIGHT(_xlfn.TEXTSPLIT(G284,";"),2), _xlfn.LAMBDA(_xlpm.cell, _xlfn.CHOOSECOLS(HEX2DEC(_xlfn.TEXTSPLIT(_xlpm.cell, "-")), 2))),'Instruments and Notes'!$G$5:$G$103,'Instruments and Notes'!$F$5:$F$103,,0,1)),_xleta.COUNTA,0,0,-2),1,1)</f>
        <v>B3</v>
      </c>
    </row>
    <row r="285" spans="2:10" ht="24.95" customHeight="1">
      <c r="B285" s="2">
        <v>107</v>
      </c>
      <c r="C285" s="2">
        <v>6</v>
      </c>
      <c r="D285" s="3">
        <v>9</v>
      </c>
      <c r="E285" s="1" t="str">
        <v>B3</v>
      </c>
      <c r="F285" s="24"/>
      <c r="G285" s="82" t="s">
        <v>219</v>
      </c>
      <c r="H285" s="82"/>
      <c r="I285" s="5" t="s">
        <v>414</v>
      </c>
      <c r="J285" s="5" t="str" cm="1">
        <f t="array" ref="J285">_xlfn.TAKE(_xlfn.GROUPBY(_xlfn.TOCOL(_xlfn.XLOOKUP(_xlfn.MAP(LEFT(_xlfn.TEXTSPLIT(G285,";"),2)&amp;"-"&amp;MID(_xlfn.TEXTSPLIT(G285,";"),3,2)&amp;"-"&amp;RIGHT(_xlfn.TEXTSPLIT(G285,";"),2), _xlfn.LAMBDA(_xlpm.cell, _xlfn.CHOOSECOLS(HEX2DEC(_xlfn.TEXTSPLIT(_xlpm.cell, "-")), 2))),'Instruments and Notes'!$G$5:$G$103,'Instruments and Notes'!$F$5:$F$103,,0,1)),_xlfn.TOCOL(_xlfn.XLOOKUP(_xlfn.MAP(LEFT(_xlfn.TEXTSPLIT(G285,";"),2)&amp;"-"&amp;MID(_xlfn.TEXTSPLIT(G285,";"),3,2)&amp;"-"&amp;RIGHT(_xlfn.TEXTSPLIT(G285,";"),2), _xlfn.LAMBDA(_xlpm.cell, _xlfn.CHOOSECOLS(HEX2DEC(_xlfn.TEXTSPLIT(_xlpm.cell, "-")), 2))),'Instruments and Notes'!$G$5:$G$103,'Instruments and Notes'!$F$5:$F$103,,0,1)),_xleta.COUNTA,0,0,-2),1,1)</f>
        <v>B3</v>
      </c>
    </row>
    <row r="286" spans="2:10" ht="24.95" customHeight="1">
      <c r="B286" s="2">
        <v>108</v>
      </c>
      <c r="C286" s="2">
        <v>6</v>
      </c>
      <c r="D286" s="3">
        <v>9</v>
      </c>
      <c r="E286" s="1" t="str">
        <v>F#2</v>
      </c>
      <c r="F286" s="24"/>
      <c r="G286" s="82" t="s">
        <v>220</v>
      </c>
      <c r="H286" s="82"/>
      <c r="I286" s="5" t="s">
        <v>414</v>
      </c>
      <c r="J286" s="5" t="str" cm="1">
        <f t="array" ref="J286">_xlfn.TAKE(_xlfn.GROUPBY(_xlfn.TOCOL(_xlfn.XLOOKUP(_xlfn.MAP(LEFT(_xlfn.TEXTSPLIT(G286,";"),2)&amp;"-"&amp;MID(_xlfn.TEXTSPLIT(G286,";"),3,2)&amp;"-"&amp;RIGHT(_xlfn.TEXTSPLIT(G286,";"),2), _xlfn.LAMBDA(_xlpm.cell, _xlfn.CHOOSECOLS(HEX2DEC(_xlfn.TEXTSPLIT(_xlpm.cell, "-")), 2))),'Instruments and Notes'!$G$5:$G$103,'Instruments and Notes'!$F$5:$F$103,,0,1)),_xlfn.TOCOL(_xlfn.XLOOKUP(_xlfn.MAP(LEFT(_xlfn.TEXTSPLIT(G286,";"),2)&amp;"-"&amp;MID(_xlfn.TEXTSPLIT(G286,";"),3,2)&amp;"-"&amp;RIGHT(_xlfn.TEXTSPLIT(G286,";"),2), _xlfn.LAMBDA(_xlpm.cell, _xlfn.CHOOSECOLS(HEX2DEC(_xlfn.TEXTSPLIT(_xlpm.cell, "-")), 2))),'Instruments and Notes'!$G$5:$G$103,'Instruments and Notes'!$F$5:$F$103,,0,1)),_xleta.COUNTA,0,0,-2),1,1)</f>
        <v>F#2</v>
      </c>
    </row>
    <row r="287" spans="2:10" ht="24.95" customHeight="1">
      <c r="B287" s="2">
        <v>109</v>
      </c>
      <c r="C287" s="2">
        <v>6</v>
      </c>
      <c r="D287" s="3">
        <v>9</v>
      </c>
      <c r="E287" s="1" t="str">
        <v>A#4</v>
      </c>
      <c r="F287" s="24"/>
      <c r="G287" s="82" t="s">
        <v>221</v>
      </c>
      <c r="H287" s="82"/>
      <c r="I287" s="5" t="s">
        <v>414</v>
      </c>
      <c r="J287" s="5" t="str" cm="1">
        <f t="array" ref="J287">_xlfn.TAKE(_xlfn.GROUPBY(_xlfn.TOCOL(_xlfn.XLOOKUP(_xlfn.MAP(LEFT(_xlfn.TEXTSPLIT(G287,";"),2)&amp;"-"&amp;MID(_xlfn.TEXTSPLIT(G287,";"),3,2)&amp;"-"&amp;RIGHT(_xlfn.TEXTSPLIT(G287,";"),2), _xlfn.LAMBDA(_xlpm.cell, _xlfn.CHOOSECOLS(HEX2DEC(_xlfn.TEXTSPLIT(_xlpm.cell, "-")), 2))),'Instruments and Notes'!$G$5:$G$103,'Instruments and Notes'!$F$5:$F$103,,0,1)),_xlfn.TOCOL(_xlfn.XLOOKUP(_xlfn.MAP(LEFT(_xlfn.TEXTSPLIT(G287,";"),2)&amp;"-"&amp;MID(_xlfn.TEXTSPLIT(G287,";"),3,2)&amp;"-"&amp;RIGHT(_xlfn.TEXTSPLIT(G287,";"),2), _xlfn.LAMBDA(_xlpm.cell, _xlfn.CHOOSECOLS(HEX2DEC(_xlfn.TEXTSPLIT(_xlpm.cell, "-")), 2))),'Instruments and Notes'!$G$5:$G$103,'Instruments and Notes'!$F$5:$F$103,,0,1)),_xleta.COUNTA,0,0,-2),1,1)</f>
        <v>A#4</v>
      </c>
    </row>
    <row r="288" spans="2:10" ht="24.95" customHeight="1">
      <c r="B288" s="2">
        <v>110</v>
      </c>
      <c r="C288" s="2">
        <v>6</v>
      </c>
      <c r="D288" s="3">
        <v>9</v>
      </c>
      <c r="E288" s="1" t="str">
        <v>C2</v>
      </c>
      <c r="F288" s="24"/>
      <c r="G288" s="82" t="s">
        <v>222</v>
      </c>
      <c r="H288" s="82"/>
      <c r="I288" s="5" t="s">
        <v>414</v>
      </c>
      <c r="J288" s="5" t="str" cm="1">
        <f t="array" ref="J288">_xlfn.TAKE(_xlfn.GROUPBY(_xlfn.TOCOL(_xlfn.XLOOKUP(_xlfn.MAP(LEFT(_xlfn.TEXTSPLIT(G288,";"),2)&amp;"-"&amp;MID(_xlfn.TEXTSPLIT(G288,";"),3,2)&amp;"-"&amp;RIGHT(_xlfn.TEXTSPLIT(G288,";"),2), _xlfn.LAMBDA(_xlpm.cell, _xlfn.CHOOSECOLS(HEX2DEC(_xlfn.TEXTSPLIT(_xlpm.cell, "-")), 2))),'Instruments and Notes'!$G$5:$G$103,'Instruments and Notes'!$F$5:$F$103,,0,1)),_xlfn.TOCOL(_xlfn.XLOOKUP(_xlfn.MAP(LEFT(_xlfn.TEXTSPLIT(G288,";"),2)&amp;"-"&amp;MID(_xlfn.TEXTSPLIT(G288,";"),3,2)&amp;"-"&amp;RIGHT(_xlfn.TEXTSPLIT(G288,";"),2), _xlfn.LAMBDA(_xlpm.cell, _xlfn.CHOOSECOLS(HEX2DEC(_xlfn.TEXTSPLIT(_xlpm.cell, "-")), 2))),'Instruments and Notes'!$G$5:$G$103,'Instruments and Notes'!$F$5:$F$103,,0,1)),_xleta.COUNTA,0,0,-2),1,1)</f>
        <v>C2</v>
      </c>
    </row>
    <row r="289" spans="2:10" ht="24.95" customHeight="1">
      <c r="B289" s="2">
        <v>111</v>
      </c>
      <c r="C289" s="2">
        <v>6</v>
      </c>
      <c r="D289" s="3">
        <v>9</v>
      </c>
      <c r="E289" s="1" t="str">
        <v>C#3</v>
      </c>
      <c r="F289" s="24"/>
      <c r="G289" s="82" t="s">
        <v>223</v>
      </c>
      <c r="H289" s="82"/>
      <c r="I289" s="5" t="s">
        <v>414</v>
      </c>
      <c r="J289" s="5" t="str" cm="1">
        <f t="array" ref="J289">_xlfn.TAKE(_xlfn.GROUPBY(_xlfn.TOCOL(_xlfn.XLOOKUP(_xlfn.MAP(LEFT(_xlfn.TEXTSPLIT(G289,";"),2)&amp;"-"&amp;MID(_xlfn.TEXTSPLIT(G289,";"),3,2)&amp;"-"&amp;RIGHT(_xlfn.TEXTSPLIT(G289,";"),2), _xlfn.LAMBDA(_xlpm.cell, _xlfn.CHOOSECOLS(HEX2DEC(_xlfn.TEXTSPLIT(_xlpm.cell, "-")), 2))),'Instruments and Notes'!$G$5:$G$103,'Instruments and Notes'!$F$5:$F$103,,0,1)),_xlfn.TOCOL(_xlfn.XLOOKUP(_xlfn.MAP(LEFT(_xlfn.TEXTSPLIT(G289,";"),2)&amp;"-"&amp;MID(_xlfn.TEXTSPLIT(G289,";"),3,2)&amp;"-"&amp;RIGHT(_xlfn.TEXTSPLIT(G289,";"),2), _xlfn.LAMBDA(_xlpm.cell, _xlfn.CHOOSECOLS(HEX2DEC(_xlfn.TEXTSPLIT(_xlpm.cell, "-")), 2))),'Instruments and Notes'!$G$5:$G$103,'Instruments and Notes'!$F$5:$F$103,,0,1)),_xleta.COUNTA,0,0,-2),1,1)</f>
        <v>C#3</v>
      </c>
    </row>
    <row r="290" spans="2:10" ht="24.95" customHeight="1">
      <c r="B290" s="2">
        <v>112</v>
      </c>
      <c r="C290" s="2">
        <v>6</v>
      </c>
      <c r="D290" s="3">
        <v>9</v>
      </c>
      <c r="E290" s="1" t="str">
        <v>E4</v>
      </c>
      <c r="F290" s="24"/>
      <c r="G290" s="82" t="s">
        <v>224</v>
      </c>
      <c r="H290" s="82"/>
      <c r="I290" s="5" t="s">
        <v>414</v>
      </c>
      <c r="J290" s="5" t="str" cm="1">
        <f t="array" ref="J290">_xlfn.TAKE(_xlfn.GROUPBY(_xlfn.TOCOL(_xlfn.XLOOKUP(_xlfn.MAP(LEFT(_xlfn.TEXTSPLIT(G290,";"),2)&amp;"-"&amp;MID(_xlfn.TEXTSPLIT(G290,";"),3,2)&amp;"-"&amp;RIGHT(_xlfn.TEXTSPLIT(G290,";"),2), _xlfn.LAMBDA(_xlpm.cell, _xlfn.CHOOSECOLS(HEX2DEC(_xlfn.TEXTSPLIT(_xlpm.cell, "-")), 2))),'Instruments and Notes'!$G$5:$G$103,'Instruments and Notes'!$F$5:$F$103,,0,1)),_xlfn.TOCOL(_xlfn.XLOOKUP(_xlfn.MAP(LEFT(_xlfn.TEXTSPLIT(G290,";"),2)&amp;"-"&amp;MID(_xlfn.TEXTSPLIT(G290,";"),3,2)&amp;"-"&amp;RIGHT(_xlfn.TEXTSPLIT(G290,";"),2), _xlfn.LAMBDA(_xlpm.cell, _xlfn.CHOOSECOLS(HEX2DEC(_xlfn.TEXTSPLIT(_xlpm.cell, "-")), 2))),'Instruments and Notes'!$G$5:$G$103,'Instruments and Notes'!$F$5:$F$103,,0,1)),_xleta.COUNTA,0,0,-2),1,1)</f>
        <v>E4</v>
      </c>
    </row>
    <row r="291" spans="2:10" ht="24.95" customHeight="1">
      <c r="B291" s="2">
        <v>113</v>
      </c>
      <c r="C291" s="2">
        <v>6</v>
      </c>
      <c r="D291" s="3">
        <v>9</v>
      </c>
      <c r="E291" s="1" t="str">
        <v>B3</v>
      </c>
      <c r="F291" s="24"/>
      <c r="G291" s="82" t="s">
        <v>225</v>
      </c>
      <c r="H291" s="82"/>
      <c r="I291" s="5" t="s">
        <v>414</v>
      </c>
      <c r="J291" s="5" t="str" cm="1">
        <f t="array" ref="J291">_xlfn.TAKE(_xlfn.GROUPBY(_xlfn.TOCOL(_xlfn.XLOOKUP(_xlfn.MAP(LEFT(_xlfn.TEXTSPLIT(G291,";"),2)&amp;"-"&amp;MID(_xlfn.TEXTSPLIT(G291,";"),3,2)&amp;"-"&amp;RIGHT(_xlfn.TEXTSPLIT(G291,";"),2), _xlfn.LAMBDA(_xlpm.cell, _xlfn.CHOOSECOLS(HEX2DEC(_xlfn.TEXTSPLIT(_xlpm.cell, "-")), 2))),'Instruments and Notes'!$G$5:$G$103,'Instruments and Notes'!$F$5:$F$103,,0,1)),_xlfn.TOCOL(_xlfn.XLOOKUP(_xlfn.MAP(LEFT(_xlfn.TEXTSPLIT(G291,";"),2)&amp;"-"&amp;MID(_xlfn.TEXTSPLIT(G291,";"),3,2)&amp;"-"&amp;RIGHT(_xlfn.TEXTSPLIT(G291,";"),2), _xlfn.LAMBDA(_xlpm.cell, _xlfn.CHOOSECOLS(HEX2DEC(_xlfn.TEXTSPLIT(_xlpm.cell, "-")), 2))),'Instruments and Notes'!$G$5:$G$103,'Instruments and Notes'!$F$5:$F$103,,0,1)),_xleta.COUNTA,0,0,-2),1,1)</f>
        <v>B3</v>
      </c>
    </row>
    <row r="292" spans="2:10" ht="24.95" customHeight="1">
      <c r="B292" s="2">
        <v>114</v>
      </c>
      <c r="C292" s="2">
        <v>6</v>
      </c>
      <c r="D292" s="3">
        <v>9</v>
      </c>
      <c r="E292" s="1" t="str">
        <v>C2</v>
      </c>
      <c r="F292" s="24"/>
      <c r="G292" s="82" t="s">
        <v>226</v>
      </c>
      <c r="H292" s="82"/>
      <c r="I292" s="5" t="s">
        <v>414</v>
      </c>
      <c r="J292" s="5" t="str" cm="1">
        <f t="array" ref="J292">_xlfn.TAKE(_xlfn.GROUPBY(_xlfn.TOCOL(_xlfn.XLOOKUP(_xlfn.MAP(LEFT(_xlfn.TEXTSPLIT(G292,";"),2)&amp;"-"&amp;MID(_xlfn.TEXTSPLIT(G292,";"),3,2)&amp;"-"&amp;RIGHT(_xlfn.TEXTSPLIT(G292,";"),2), _xlfn.LAMBDA(_xlpm.cell, _xlfn.CHOOSECOLS(HEX2DEC(_xlfn.TEXTSPLIT(_xlpm.cell, "-")), 2))),'Instruments and Notes'!$G$5:$G$103,'Instruments and Notes'!$F$5:$F$103,,0,1)),_xlfn.TOCOL(_xlfn.XLOOKUP(_xlfn.MAP(LEFT(_xlfn.TEXTSPLIT(G292,";"),2)&amp;"-"&amp;MID(_xlfn.TEXTSPLIT(G292,";"),3,2)&amp;"-"&amp;RIGHT(_xlfn.TEXTSPLIT(G292,";"),2), _xlfn.LAMBDA(_xlpm.cell, _xlfn.CHOOSECOLS(HEX2DEC(_xlfn.TEXTSPLIT(_xlpm.cell, "-")), 2))),'Instruments and Notes'!$G$5:$G$103,'Instruments and Notes'!$F$5:$F$103,,0,1)),_xleta.COUNTA,0,0,-2),1,1)</f>
        <v>C2</v>
      </c>
    </row>
    <row r="293" spans="2:10" ht="24.95" customHeight="1">
      <c r="B293" s="2">
        <v>115</v>
      </c>
      <c r="C293" s="2">
        <v>6</v>
      </c>
      <c r="D293" s="3">
        <v>9</v>
      </c>
      <c r="E293" s="1" t="str">
        <v>D2</v>
      </c>
      <c r="F293" s="24"/>
      <c r="G293" s="82" t="s">
        <v>227</v>
      </c>
      <c r="H293" s="82"/>
      <c r="I293" s="5" t="s">
        <v>414</v>
      </c>
      <c r="J293" s="5" t="str" cm="1">
        <f t="array" ref="J293">_xlfn.TAKE(_xlfn.GROUPBY(_xlfn.TOCOL(_xlfn.XLOOKUP(_xlfn.MAP(LEFT(_xlfn.TEXTSPLIT(G293,";"),2)&amp;"-"&amp;MID(_xlfn.TEXTSPLIT(G293,";"),3,2)&amp;"-"&amp;RIGHT(_xlfn.TEXTSPLIT(G293,";"),2), _xlfn.LAMBDA(_xlpm.cell, _xlfn.CHOOSECOLS(HEX2DEC(_xlfn.TEXTSPLIT(_xlpm.cell, "-")), 2))),'Instruments and Notes'!$G$5:$G$103,'Instruments and Notes'!$F$5:$F$103,,0,1)),_xlfn.TOCOL(_xlfn.XLOOKUP(_xlfn.MAP(LEFT(_xlfn.TEXTSPLIT(G293,";"),2)&amp;"-"&amp;MID(_xlfn.TEXTSPLIT(G293,";"),3,2)&amp;"-"&amp;RIGHT(_xlfn.TEXTSPLIT(G293,";"),2), _xlfn.LAMBDA(_xlpm.cell, _xlfn.CHOOSECOLS(HEX2DEC(_xlfn.TEXTSPLIT(_xlpm.cell, "-")), 2))),'Instruments and Notes'!$G$5:$G$103,'Instruments and Notes'!$F$5:$F$103,,0,1)),_xleta.COUNTA,0,0,-2),1,1)</f>
        <v>D2</v>
      </c>
    </row>
    <row r="294" spans="2:10" ht="24.95" customHeight="1">
      <c r="B294" s="2">
        <v>116</v>
      </c>
      <c r="C294" s="2">
        <v>6</v>
      </c>
      <c r="D294" s="3">
        <v>9</v>
      </c>
      <c r="E294" s="1" t="str">
        <v>C#3</v>
      </c>
      <c r="F294" s="24"/>
      <c r="G294" s="82" t="s">
        <v>228</v>
      </c>
      <c r="H294" s="82"/>
      <c r="I294" s="5" t="s">
        <v>414</v>
      </c>
      <c r="J294" s="5" t="str" cm="1">
        <f t="array" ref="J294">_xlfn.TAKE(_xlfn.GROUPBY(_xlfn.TOCOL(_xlfn.XLOOKUP(_xlfn.MAP(LEFT(_xlfn.TEXTSPLIT(G294,";"),2)&amp;"-"&amp;MID(_xlfn.TEXTSPLIT(G294,";"),3,2)&amp;"-"&amp;RIGHT(_xlfn.TEXTSPLIT(G294,";"),2), _xlfn.LAMBDA(_xlpm.cell, _xlfn.CHOOSECOLS(HEX2DEC(_xlfn.TEXTSPLIT(_xlpm.cell, "-")), 2))),'Instruments and Notes'!$G$5:$G$103,'Instruments and Notes'!$F$5:$F$103,,0,1)),_xlfn.TOCOL(_xlfn.XLOOKUP(_xlfn.MAP(LEFT(_xlfn.TEXTSPLIT(G294,";"),2)&amp;"-"&amp;MID(_xlfn.TEXTSPLIT(G294,";"),3,2)&amp;"-"&amp;RIGHT(_xlfn.TEXTSPLIT(G294,";"),2), _xlfn.LAMBDA(_xlpm.cell, _xlfn.CHOOSECOLS(HEX2DEC(_xlfn.TEXTSPLIT(_xlpm.cell, "-")), 2))),'Instruments and Notes'!$G$5:$G$103,'Instruments and Notes'!$F$5:$F$103,,0,1)),_xleta.COUNTA,0,0,-2),1,1)</f>
        <v>C#3</v>
      </c>
    </row>
    <row r="295" spans="2:10" ht="24.95" customHeight="1">
      <c r="B295" s="2">
        <v>117</v>
      </c>
      <c r="C295" s="2">
        <v>6</v>
      </c>
      <c r="D295" s="3">
        <v>9</v>
      </c>
      <c r="E295" s="1" t="str">
        <v>A#4</v>
      </c>
      <c r="F295" s="24"/>
      <c r="G295" s="82" t="s">
        <v>229</v>
      </c>
      <c r="H295" s="82"/>
      <c r="I295" s="5" t="s">
        <v>414</v>
      </c>
      <c r="J295" s="5" t="str" cm="1">
        <f t="array" ref="J295">_xlfn.TAKE(_xlfn.GROUPBY(_xlfn.TOCOL(_xlfn.XLOOKUP(_xlfn.MAP(LEFT(_xlfn.TEXTSPLIT(G295,";"),2)&amp;"-"&amp;MID(_xlfn.TEXTSPLIT(G295,";"),3,2)&amp;"-"&amp;RIGHT(_xlfn.TEXTSPLIT(G295,";"),2), _xlfn.LAMBDA(_xlpm.cell, _xlfn.CHOOSECOLS(HEX2DEC(_xlfn.TEXTSPLIT(_xlpm.cell, "-")), 2))),'Instruments and Notes'!$G$5:$G$103,'Instruments and Notes'!$F$5:$F$103,,0,1)),_xlfn.TOCOL(_xlfn.XLOOKUP(_xlfn.MAP(LEFT(_xlfn.TEXTSPLIT(G295,";"),2)&amp;"-"&amp;MID(_xlfn.TEXTSPLIT(G295,";"),3,2)&amp;"-"&amp;RIGHT(_xlfn.TEXTSPLIT(G295,";"),2), _xlfn.LAMBDA(_xlpm.cell, _xlfn.CHOOSECOLS(HEX2DEC(_xlfn.TEXTSPLIT(_xlpm.cell, "-")), 2))),'Instruments and Notes'!$G$5:$G$103,'Instruments and Notes'!$F$5:$F$103,,0,1)),_xleta.COUNTA,0,0,-2),1,1)</f>
        <v>A#4</v>
      </c>
    </row>
    <row r="296" spans="2:10" ht="24.95" customHeight="1">
      <c r="B296" s="2">
        <v>118</v>
      </c>
      <c r="C296" s="2">
        <v>6</v>
      </c>
      <c r="D296" s="3">
        <v>9</v>
      </c>
      <c r="E296" s="1" t="str">
        <v>A#4</v>
      </c>
      <c r="F296" s="24"/>
      <c r="G296" s="82" t="s">
        <v>230</v>
      </c>
      <c r="H296" s="82"/>
      <c r="I296" s="5" t="s">
        <v>414</v>
      </c>
      <c r="J296" s="5" t="str" cm="1">
        <f t="array" ref="J296">_xlfn.TAKE(_xlfn.GROUPBY(_xlfn.TOCOL(_xlfn.XLOOKUP(_xlfn.MAP(LEFT(_xlfn.TEXTSPLIT(G296,";"),2)&amp;"-"&amp;MID(_xlfn.TEXTSPLIT(G296,";"),3,2)&amp;"-"&amp;RIGHT(_xlfn.TEXTSPLIT(G296,";"),2), _xlfn.LAMBDA(_xlpm.cell, _xlfn.CHOOSECOLS(HEX2DEC(_xlfn.TEXTSPLIT(_xlpm.cell, "-")), 2))),'Instruments and Notes'!$G$5:$G$103,'Instruments and Notes'!$F$5:$F$103,,0,1)),_xlfn.TOCOL(_xlfn.XLOOKUP(_xlfn.MAP(LEFT(_xlfn.TEXTSPLIT(G296,";"),2)&amp;"-"&amp;MID(_xlfn.TEXTSPLIT(G296,";"),3,2)&amp;"-"&amp;RIGHT(_xlfn.TEXTSPLIT(G296,";"),2), _xlfn.LAMBDA(_xlpm.cell, _xlfn.CHOOSECOLS(HEX2DEC(_xlfn.TEXTSPLIT(_xlpm.cell, "-")), 2))),'Instruments and Notes'!$G$5:$G$103,'Instruments and Notes'!$F$5:$F$103,,0,1)),_xleta.COUNTA,0,0,-2),1,1)</f>
        <v>A#4</v>
      </c>
    </row>
    <row r="297" spans="2:10" ht="24.95" customHeight="1">
      <c r="B297" s="2">
        <v>119</v>
      </c>
      <c r="C297" s="2">
        <v>6</v>
      </c>
      <c r="D297" s="3">
        <v>9</v>
      </c>
      <c r="E297" s="1" t="str">
        <v>D2</v>
      </c>
      <c r="F297" s="24"/>
      <c r="G297" s="82" t="s">
        <v>231</v>
      </c>
      <c r="H297" s="82"/>
      <c r="I297" s="5" t="s">
        <v>414</v>
      </c>
      <c r="J297" s="5" t="str" cm="1">
        <f t="array" ref="J297">_xlfn.TAKE(_xlfn.GROUPBY(_xlfn.TOCOL(_xlfn.XLOOKUP(_xlfn.MAP(LEFT(_xlfn.TEXTSPLIT(G297,";"),2)&amp;"-"&amp;MID(_xlfn.TEXTSPLIT(G297,";"),3,2)&amp;"-"&amp;RIGHT(_xlfn.TEXTSPLIT(G297,";"),2), _xlfn.LAMBDA(_xlpm.cell, _xlfn.CHOOSECOLS(HEX2DEC(_xlfn.TEXTSPLIT(_xlpm.cell, "-")), 2))),'Instruments and Notes'!$G$5:$G$103,'Instruments and Notes'!$F$5:$F$103,,0,1)),_xlfn.TOCOL(_xlfn.XLOOKUP(_xlfn.MAP(LEFT(_xlfn.TEXTSPLIT(G297,";"),2)&amp;"-"&amp;MID(_xlfn.TEXTSPLIT(G297,";"),3,2)&amp;"-"&amp;RIGHT(_xlfn.TEXTSPLIT(G297,";"),2), _xlfn.LAMBDA(_xlpm.cell, _xlfn.CHOOSECOLS(HEX2DEC(_xlfn.TEXTSPLIT(_xlpm.cell, "-")), 2))),'Instruments and Notes'!$G$5:$G$103,'Instruments and Notes'!$F$5:$F$103,,0,1)),_xleta.COUNTA,0,0,-2),1,1)</f>
        <v>D2</v>
      </c>
    </row>
    <row r="298" spans="2:10" ht="24.95" customHeight="1">
      <c r="B298" s="2">
        <v>120</v>
      </c>
      <c r="C298" s="2">
        <v>6</v>
      </c>
      <c r="D298" s="3">
        <v>9</v>
      </c>
      <c r="E298" s="1" t="str">
        <v>C#3</v>
      </c>
      <c r="F298" s="24"/>
      <c r="G298" s="82" t="s">
        <v>232</v>
      </c>
      <c r="H298" s="82"/>
      <c r="I298" s="5" t="s">
        <v>414</v>
      </c>
      <c r="J298" s="5" t="str" cm="1">
        <f t="array" ref="J298">_xlfn.TAKE(_xlfn.GROUPBY(_xlfn.TOCOL(_xlfn.XLOOKUP(_xlfn.MAP(LEFT(_xlfn.TEXTSPLIT(G298,";"),2)&amp;"-"&amp;MID(_xlfn.TEXTSPLIT(G298,";"),3,2)&amp;"-"&amp;RIGHT(_xlfn.TEXTSPLIT(G298,";"),2), _xlfn.LAMBDA(_xlpm.cell, _xlfn.CHOOSECOLS(HEX2DEC(_xlfn.TEXTSPLIT(_xlpm.cell, "-")), 2))),'Instruments and Notes'!$G$5:$G$103,'Instruments and Notes'!$F$5:$F$103,,0,1)),_xlfn.TOCOL(_xlfn.XLOOKUP(_xlfn.MAP(LEFT(_xlfn.TEXTSPLIT(G298,";"),2)&amp;"-"&amp;MID(_xlfn.TEXTSPLIT(G298,";"),3,2)&amp;"-"&amp;RIGHT(_xlfn.TEXTSPLIT(G298,";"),2), _xlfn.LAMBDA(_xlpm.cell, _xlfn.CHOOSECOLS(HEX2DEC(_xlfn.TEXTSPLIT(_xlpm.cell, "-")), 2))),'Instruments and Notes'!$G$5:$G$103,'Instruments and Notes'!$F$5:$F$103,,0,1)),_xleta.COUNTA,0,0,-2),1,1)</f>
        <v>C#3</v>
      </c>
    </row>
    <row r="299" spans="2:10" ht="15.75" thickBot="1"/>
    <row r="300" spans="2:10" ht="22.5" customHeight="1" thickBot="1">
      <c r="B300" s="34" t="s">
        <v>233</v>
      </c>
      <c r="C300" s="23" t="s">
        <v>234</v>
      </c>
      <c r="D300" s="40"/>
    </row>
    <row r="301" spans="2:10" ht="15" customHeight="1"/>
    <row r="302" spans="2:10" ht="15" customHeight="1">
      <c r="B302" s="30" t="s">
        <v>235</v>
      </c>
      <c r="C302" s="29"/>
      <c r="D302" s="12"/>
    </row>
    <row r="303" spans="2:10" ht="15" customHeight="1">
      <c r="B303" s="30" t="s">
        <v>236</v>
      </c>
      <c r="C303" s="29"/>
      <c r="D303" s="12"/>
    </row>
    <row r="304" spans="2:10" ht="15" customHeight="1">
      <c r="B304" s="28" t="s">
        <v>237</v>
      </c>
      <c r="C304" s="29"/>
      <c r="D304" s="12"/>
    </row>
    <row r="305" spans="2:49" ht="15" customHeight="1">
      <c r="B305" s="30" t="s">
        <v>238</v>
      </c>
      <c r="C305" s="29"/>
      <c r="D305" s="12"/>
    </row>
    <row r="306" spans="2:49" ht="15" customHeight="1">
      <c r="B306" s="28"/>
      <c r="C306" s="29"/>
      <c r="D306" s="12"/>
    </row>
    <row r="307" spans="2:49" ht="15" customHeight="1">
      <c r="B307" s="28" t="s">
        <v>239</v>
      </c>
      <c r="C307" s="29"/>
      <c r="D307" s="12"/>
    </row>
    <row r="308" spans="2:49" ht="15" customHeight="1">
      <c r="B308" s="30" t="s">
        <v>240</v>
      </c>
      <c r="C308" s="29"/>
      <c r="D308" s="12"/>
    </row>
    <row r="309" spans="2:49" ht="15" customHeight="1">
      <c r="B309" s="30" t="s">
        <v>241</v>
      </c>
      <c r="C309" s="29"/>
      <c r="D309" s="12"/>
    </row>
    <row r="310" spans="2:49" ht="15" customHeight="1">
      <c r="B310" s="29" t="s">
        <v>242</v>
      </c>
      <c r="C310" s="29"/>
      <c r="D310" s="12"/>
    </row>
    <row r="311" spans="2:49" ht="15" customHeight="1">
      <c r="C311" s="30"/>
      <c r="D311" s="12"/>
    </row>
    <row r="312" spans="2:49" s="57" customFormat="1" ht="15" customHeight="1">
      <c r="B312" s="60" t="s">
        <v>39</v>
      </c>
      <c r="C312" s="32"/>
      <c r="D312" s="56"/>
      <c r="E312" s="55"/>
      <c r="F312" s="55"/>
      <c r="G312" s="55"/>
    </row>
    <row r="313" spans="2:49" ht="15" customHeight="1">
      <c r="B313" s="31" t="s">
        <v>243</v>
      </c>
      <c r="D313" s="27"/>
      <c r="E313" s="7"/>
      <c r="F313" s="7"/>
      <c r="G313" s="7"/>
    </row>
    <row r="314" spans="2:49" ht="15" customHeight="1">
      <c r="B314" s="31" t="s">
        <v>244</v>
      </c>
      <c r="D314" s="27"/>
      <c r="E314" s="7"/>
      <c r="F314" s="7"/>
      <c r="G314" s="7">
        <v>87</v>
      </c>
    </row>
    <row r="315" spans="2:49" ht="15" customHeight="1">
      <c r="B315" s="31" t="s">
        <v>245</v>
      </c>
      <c r="D315" s="27"/>
      <c r="E315" s="7"/>
      <c r="F315" s="7"/>
      <c r="G315" s="7" t="str">
        <f>HEX2BIN(G314)</f>
        <v>10000111</v>
      </c>
      <c r="J315" s="131" cm="1">
        <f t="array" ref="J315:AW315">BIN2DEC(RIGHT(_xlfn.MAP(LEFT(_xlfn.TEXTSPLIT(J319,";"),2)&amp;"-"&amp;MID(_xlfn.TEXTSPLIT(J319,";"),3,2)&amp;"-"&amp;RIGHT(_xlfn.TEXTSPLIT(J319,";"),2), _xlfn.LAMBDA(_xlpm.cell, _xlfn.CHOOSECOLS(HEX2BIN(_xlfn.TEXTSPLIT(_xlpm.cell, "-")), 1))),4))</f>
        <v>7</v>
      </c>
      <c r="K315" s="132">
        <v>3</v>
      </c>
      <c r="L315" s="132">
        <v>10</v>
      </c>
      <c r="M315" s="132">
        <v>10</v>
      </c>
      <c r="N315" s="132">
        <v>2</v>
      </c>
      <c r="O315" s="132">
        <v>10</v>
      </c>
      <c r="P315" s="132">
        <v>12</v>
      </c>
      <c r="Q315" s="132">
        <v>2</v>
      </c>
      <c r="R315" s="132">
        <v>2</v>
      </c>
      <c r="S315" s="132">
        <v>10</v>
      </c>
      <c r="T315" s="132">
        <v>3</v>
      </c>
      <c r="U315" s="132">
        <v>5</v>
      </c>
      <c r="V315" s="132">
        <v>10</v>
      </c>
      <c r="W315" s="132">
        <v>10</v>
      </c>
      <c r="X315" s="132">
        <v>10</v>
      </c>
      <c r="Y315" s="132">
        <v>10</v>
      </c>
      <c r="Z315" s="132">
        <v>7</v>
      </c>
      <c r="AA315" s="132">
        <v>2</v>
      </c>
      <c r="AB315" s="132">
        <v>12</v>
      </c>
      <c r="AC315" s="132">
        <v>3</v>
      </c>
      <c r="AD315" s="132">
        <v>3</v>
      </c>
      <c r="AE315" s="132">
        <v>10</v>
      </c>
      <c r="AF315" s="132">
        <v>10</v>
      </c>
      <c r="AG315" s="132">
        <v>2</v>
      </c>
      <c r="AH315" s="132">
        <v>10</v>
      </c>
      <c r="AI315" s="132">
        <v>10</v>
      </c>
      <c r="AJ315" s="132">
        <v>3</v>
      </c>
      <c r="AK315" s="132">
        <v>10</v>
      </c>
      <c r="AL315" s="132">
        <v>10</v>
      </c>
      <c r="AM315" s="132">
        <v>10</v>
      </c>
      <c r="AN315" s="132">
        <v>10</v>
      </c>
      <c r="AO315" s="132">
        <v>10</v>
      </c>
      <c r="AP315" s="132">
        <v>3</v>
      </c>
      <c r="AQ315" s="132">
        <v>12</v>
      </c>
      <c r="AR315" s="132">
        <v>3</v>
      </c>
      <c r="AS315" s="132">
        <v>10</v>
      </c>
      <c r="AT315" s="132">
        <v>10</v>
      </c>
      <c r="AU315" s="132">
        <v>10</v>
      </c>
      <c r="AV315" s="132">
        <v>10</v>
      </c>
      <c r="AW315" s="132">
        <v>7</v>
      </c>
    </row>
    <row r="316" spans="2:49" ht="15" customHeight="1" thickBot="1">
      <c r="J316" s="131" t="str" cm="1">
        <f t="array" ref="J316:AW316">_xlfn.XLOOKUP(BIN2DEC(_xlfn.MAP(LEFT(_xlfn.TEXTSPLIT(J319,";"),2)&amp;"-"&amp;MID(_xlfn.TEXTSPLIT(J319,";"),3,2)&amp;"-"&amp;RIGHT(_xlfn.TEXTSPLIT(J319,";"),2), _xlfn.LAMBDA(_xlpm.cell, _xlfn.CHOOSECOLS(HEX2BIN(_xlfn.TEXTSPLIT(_xlpm.cell, "-")), 2)))),'Instruments and Notes'!$G$5:$G$103,'Instruments and Notes'!$F$5:$F$103,,0,1)</f>
        <v>A3</v>
      </c>
      <c r="K316" s="132" t="str">
        <v>E4</v>
      </c>
      <c r="L316" s="132" t="str">
        <v>E4</v>
      </c>
      <c r="M316" s="132" t="str">
        <v>F#2</v>
      </c>
      <c r="N316" s="132" t="str">
        <v>A2</v>
      </c>
      <c r="O316" s="132" t="str">
        <v>C2</v>
      </c>
      <c r="P316" s="132" t="str">
        <v>C2</v>
      </c>
      <c r="Q316" s="132" t="str">
        <v>C#4</v>
      </c>
      <c r="R316" s="132" t="str">
        <v>F#3</v>
      </c>
      <c r="S316" s="132" t="str">
        <v>B3</v>
      </c>
      <c r="T316" s="132" t="str">
        <v>C3</v>
      </c>
      <c r="U316" s="132" t="str">
        <v>C3</v>
      </c>
      <c r="V316" s="132" t="str">
        <v>F#2</v>
      </c>
      <c r="W316" s="132" t="str">
        <v>E4</v>
      </c>
      <c r="X316" s="132" t="str">
        <v>A#4</v>
      </c>
      <c r="Y316" s="132" t="str">
        <v>D2</v>
      </c>
      <c r="Z316" s="132" t="str">
        <v>A#3</v>
      </c>
      <c r="AA316" s="132" t="str">
        <v>F4</v>
      </c>
      <c r="AB316" s="132" t="str">
        <v>C#4</v>
      </c>
      <c r="AC316" s="132" t="str">
        <v>C#2</v>
      </c>
      <c r="AD316" s="132" t="str">
        <v>C4</v>
      </c>
      <c r="AE316" s="132" t="str">
        <v>C2</v>
      </c>
      <c r="AF316" s="132" t="str">
        <v>C2</v>
      </c>
      <c r="AG316" s="132" t="str">
        <v>D#4</v>
      </c>
      <c r="AH316" s="132" t="str">
        <v>F#2</v>
      </c>
      <c r="AI316" s="132" t="str">
        <v>B3</v>
      </c>
      <c r="AJ316" s="132" t="str">
        <v>D#2</v>
      </c>
      <c r="AK316" s="132" t="str">
        <v>E4</v>
      </c>
      <c r="AL316" s="132" t="str">
        <v>C#3</v>
      </c>
      <c r="AM316" s="132" t="str">
        <v>C2</v>
      </c>
      <c r="AN316" s="132" t="str">
        <v>E4</v>
      </c>
      <c r="AO316" s="132" t="str">
        <v>A#4</v>
      </c>
      <c r="AP316" s="132" t="str">
        <v>B3</v>
      </c>
      <c r="AQ316" s="132" t="str">
        <v>F#4</v>
      </c>
      <c r="AR316" s="132" t="str">
        <v>E4</v>
      </c>
      <c r="AS316" s="132" t="str">
        <v>C#3</v>
      </c>
      <c r="AT316" s="132" t="str">
        <v>C2</v>
      </c>
      <c r="AU316" s="132" t="str">
        <v>B3</v>
      </c>
      <c r="AV316" s="132" t="str">
        <v>E4</v>
      </c>
      <c r="AW316" s="132" t="str">
        <v>D#2</v>
      </c>
    </row>
    <row r="317" spans="2:49" s="27" customFormat="1" ht="22.5" customHeight="1" thickBot="1">
      <c r="B317" s="16" t="s">
        <v>17</v>
      </c>
      <c r="C317" s="20" t="s">
        <v>43</v>
      </c>
      <c r="D317" s="16" t="s">
        <v>19</v>
      </c>
      <c r="E317" s="25" t="s">
        <v>20</v>
      </c>
      <c r="F317" s="12"/>
      <c r="G317" s="101" t="s">
        <v>174</v>
      </c>
      <c r="H317" s="101"/>
      <c r="J317" s="5"/>
    </row>
    <row r="318" spans="2:49" ht="15" customHeight="1">
      <c r="G318" s="35"/>
      <c r="H318" s="35"/>
    </row>
    <row r="319" spans="2:49" ht="24.95" customHeight="1">
      <c r="B319" s="9" t="s">
        <v>246</v>
      </c>
      <c r="C319" s="2">
        <v>7</v>
      </c>
      <c r="D319" s="10">
        <v>0</v>
      </c>
      <c r="E319" s="1" t="s">
        <v>247</v>
      </c>
      <c r="F319" s="24"/>
      <c r="G319" s="83" t="s">
        <v>248</v>
      </c>
      <c r="H319" s="83"/>
      <c r="I319" s="5" t="s">
        <v>414</v>
      </c>
      <c r="J319" s="5" t="str" cm="1">
        <f t="array" ref="J319">_xlfn.REDUCE(G319, _xlfn.SEQUENCE(1,LEN(G319) / 6 - 1,7,7), _xlfn.LAMBDA(_xlpm.state,_xlpm.curr, REPLACE(_xlpm.state, _xlpm.curr + SUM(MID(_xlpm.state, _xlfn.SEQUENCE(1, LEN(_xlpm.state),1,1),1) = ";"),0,";")))</f>
        <v>873900;834000;BA4056;9A2A5F;922D65;8A2400;8C2400;823D00;B2360D;8A3B00;B3303C;853000;BA2A50;9A400E;8A4600;9A2647;B73A71;824100;BC3D10;832500;833C00;8A2400;9A2436;823F00;9A2A41;BA3B77;832700;8A4000;8A3100;9A2468;BA406C;BA4649;933B63;8C4200;B3406D;8A3100;9A2461;8A3B00;BA406B;97273F</v>
      </c>
    </row>
    <row r="321" spans="2:10" ht="24.95" customHeight="1">
      <c r="B321" s="2">
        <v>121</v>
      </c>
      <c r="C321" s="2">
        <v>7</v>
      </c>
      <c r="D321" s="3">
        <v>10</v>
      </c>
      <c r="E321" s="1" t="str" cm="1">
        <f t="array" ref="E321">_xlfn.LET(
_xlpm.arr, _xlfn.REDUCE(G321, _xlfn.SEQUENCE(1,LEN(G321) / 6 - 1,7,7), _xlfn.LAMBDA(_xlpm.state,_xlpm.curr, REPLACE(_xlpm.state, _xlpm.curr + SUM(MID(_xlpm.state, _xlfn.SEQUENCE(1, LEN(_xlpm.state),1,1),1) = ";"),0,";"))),
_xlpm.channel, BIN2DEC(RIGHT(_xlfn.MAP(LEFT(_xlfn.TEXTSPLIT(_xlpm.arr,";"),2)&amp;"-"&amp;MID(_xlfn.TEXTSPLIT(_xlpm.arr,";"),3,2)&amp;"-"&amp;RIGHT(_xlfn.TEXTSPLIT(_xlpm.arr,";"),2), _xlfn.LAMBDA(_xlpm.cell, _xlfn.CHOOSECOLS(HEX2BIN(_xlfn.TEXTSPLIT(_xlpm.cell, "-")), 1))),4)),
_xlpm.note, _xlfn.XLOOKUP(BIN2DEC(_xlfn.MAP(LEFT(_xlfn.TEXTSPLIT(_xlpm.arr,";"),2)&amp;"-"&amp;MID(_xlfn.TEXTSPLIT(_xlpm.arr,";"),3,2)&amp;"-"&amp;RIGHT(_xlfn.TEXTSPLIT(_xlpm.arr,";"),2), _xlfn.LAMBDA(_xlpm.cell, _xlfn.CHOOSECOLS(HEX2BIN(_xlfn.TEXTSPLIT(_xlpm.cell, "-")), 2)))),'Instruments and Notes'!$G$5:$G$103,'Instruments and Notes'!$F$5:$F$103,,0,1),
_xlpm.instruments, _xlfn.IFNA(_xlfn.XLOOKUP(_xlfn.TOCOL(_xlpm.channel) &amp; _xlfn.TOCOL(_xlpm.note),'Instruments and Notes'!$C$5:$C$17 &amp; 'Instruments and Notes'!$D$5:$D$17,'Instruments and Notes'!$B$5:$B$17,NA(), 0,1), _xlfn.XLOOKUP(_xlfn.TOCOL(_xlpm.channel) &amp; "Any",'Instruments and Notes'!$C$5:$C$17 &amp; 'Instruments and Notes'!$D$5:$D$17,'Instruments and Notes'!$B$5:$B$17,NA(),0,1)),
_xlpm.notIncluded, _xlfn._xlws.FILTER('Instruments and Notes'!$B$5:$B$17,_xlfn.BYROW('Instruments and Notes'!$B$5:$B$17=_xlfn.TOROW(_xlpm.instruments),_xlfn.LAMBDA(_xlpm.row,SUM(--_xlpm.row)))=0),
_xlpm.notIncluded)</f>
        <v>Timbale</v>
      </c>
      <c r="F321" s="24"/>
      <c r="G321" s="83" t="s">
        <v>249</v>
      </c>
      <c r="H321" s="83"/>
      <c r="I321" s="5" t="s">
        <v>414</v>
      </c>
      <c r="J321" s="5" t="str" cm="1">
        <f t="array" ref="J321">_xlfn.LET(
_xlpm.arr, _xlfn.REDUCE(G321, _xlfn.SEQUENCE(1,LEN(G321) / 6 - 1,7,7), _xlfn.LAMBDA(_xlpm.state,_xlpm.curr, REPLACE(_xlpm.state, _xlpm.curr + SUM(MID(_xlpm.state, _xlfn.SEQUENCE(1, LEN(_xlpm.state),1,1),1) = ";"),0,";"))),
_xlpm.channel, BIN2DEC(RIGHT(_xlfn.MAP(LEFT(_xlfn.TEXTSPLIT(_xlpm.arr,";"),2)&amp;"-"&amp;MID(_xlfn.TEXTSPLIT(_xlpm.arr,";"),3,2)&amp;"-"&amp;RIGHT(_xlfn.TEXTSPLIT(_xlpm.arr,";"),2), _xlfn.LAMBDA(_xlpm.cell, _xlfn.CHOOSECOLS(HEX2BIN(_xlfn.TEXTSPLIT(_xlpm.cell, "-")), 1))),4)),
_xlpm.note, _xlfn.XLOOKUP(BIN2DEC(_xlfn.MAP(LEFT(_xlfn.TEXTSPLIT(_xlpm.arr,";"),2)&amp;"-"&amp;MID(_xlfn.TEXTSPLIT(_xlpm.arr,";"),3,2)&amp;"-"&amp;RIGHT(_xlfn.TEXTSPLIT(_xlpm.arr,";"),2), _xlfn.LAMBDA(_xlpm.cell, _xlfn.CHOOSECOLS(HEX2BIN(_xlfn.TEXTSPLIT(_xlpm.cell, "-")), 2)))),'Instruments and Notes'!$G$5:$G$103,'Instruments and Notes'!$F$5:$F$103,,0,1),
_xlpm.instruments, _xlfn.IFNA(_xlfn.XLOOKUP(_xlfn.TOCOL(_xlpm.channel) &amp; _xlfn.TOCOL(_xlpm.note),'Instruments and Notes'!$C$5:$C$17 &amp; 'Instruments and Notes'!$D$5:$D$17,'Instruments and Notes'!$B$5:$B$17,NA(), 0,1), _xlfn.XLOOKUP(_xlfn.TOCOL(_xlpm.channel) &amp; "Any",'Instruments and Notes'!$C$5:$C$17 &amp; 'Instruments and Notes'!$D$5:$D$17,'Instruments and Notes'!$B$5:$B$17,NA(),0,1)),
_xlpm.notIncluded, _xlfn._xlws.FILTER('Instruments and Notes'!$B$5:$B$17,_xlfn.BYROW('Instruments and Notes'!$B$5:$B$17=_xlfn.TOROW(_xlpm.instruments),_xlfn.LAMBDA(_xlpm.row,SUM(--_xlpm.row)))=0),
_xlpm.notIncluded)</f>
        <v>Timbale</v>
      </c>
    </row>
    <row r="322" spans="2:10" ht="24.95" customHeight="1">
      <c r="B322" s="2">
        <v>122</v>
      </c>
      <c r="C322" s="2">
        <v>7</v>
      </c>
      <c r="D322" s="3">
        <v>10</v>
      </c>
      <c r="E322" s="1" t="str" cm="1">
        <f t="array" ref="E322">_xlfn.LET(
_xlpm.arr, _xlfn.REDUCE(G322, _xlfn.SEQUENCE(1,LEN(G322) / 6 - 1,7,7), _xlfn.LAMBDA(_xlpm.state,_xlpm.curr, REPLACE(_xlpm.state, _xlpm.curr + SUM(MID(_xlpm.state, _xlfn.SEQUENCE(1, LEN(_xlpm.state),1,1),1) = ";"),0,";"))),
_xlpm.channel, BIN2DEC(RIGHT(_xlfn.MAP(LEFT(_xlfn.TEXTSPLIT(_xlpm.arr,";"),2)&amp;"-"&amp;MID(_xlfn.TEXTSPLIT(_xlpm.arr,";"),3,2)&amp;"-"&amp;RIGHT(_xlfn.TEXTSPLIT(_xlpm.arr,";"),2), _xlfn.LAMBDA(_xlpm.cell, _xlfn.CHOOSECOLS(HEX2BIN(_xlfn.TEXTSPLIT(_xlpm.cell, "-")), 1))),4)),
_xlpm.note, _xlfn.XLOOKUP(BIN2DEC(_xlfn.MAP(LEFT(_xlfn.TEXTSPLIT(_xlpm.arr,";"),2)&amp;"-"&amp;MID(_xlfn.TEXTSPLIT(_xlpm.arr,";"),3,2)&amp;"-"&amp;RIGHT(_xlfn.TEXTSPLIT(_xlpm.arr,";"),2), _xlfn.LAMBDA(_xlpm.cell, _xlfn.CHOOSECOLS(HEX2BIN(_xlfn.TEXTSPLIT(_xlpm.cell, "-")), 2)))),'Instruments and Notes'!$G$5:$G$103,'Instruments and Notes'!$F$5:$F$103,,0,1),
_xlpm.instruments, _xlfn.IFNA(_xlfn.XLOOKUP(_xlfn.TOCOL(_xlpm.channel) &amp; _xlfn.TOCOL(_xlpm.note),'Instruments and Notes'!$C$5:$C$17 &amp; 'Instruments and Notes'!$D$5:$D$17,'Instruments and Notes'!$B$5:$B$17,NA(), 0,1), _xlfn.XLOOKUP(_xlfn.TOCOL(_xlpm.channel) &amp; "Any",'Instruments and Notes'!$C$5:$C$17 &amp; 'Instruments and Notes'!$D$5:$D$17,'Instruments and Notes'!$B$5:$B$17,NA(),0,1)),
_xlpm.notIncluded, _xlfn._xlws.FILTER('Instruments and Notes'!$B$5:$B$17,_xlfn.BYROW('Instruments and Notes'!$B$5:$B$17=_xlfn.TOROW(_xlpm.instruments),_xlfn.LAMBDA(_xlpm.row,SUM(--_xlpm.row)))=0),
_xlpm.notIncluded)</f>
        <v>Ride Cymbal</v>
      </c>
      <c r="F322" s="24"/>
      <c r="G322" s="83" t="s">
        <v>250</v>
      </c>
      <c r="H322" s="83"/>
      <c r="I322" s="5" t="s">
        <v>414</v>
      </c>
      <c r="J322" s="5" t="str" cm="1">
        <f t="array" ref="J322">_xlfn.REDUCE(G322, _xlfn.SEQUENCE(1,LEN(G322) / 6 - 1,7,7), _xlfn.LAMBDA(_xlpm.state,_xlpm.curr, REPLACE(_xlpm.state, _xlpm.curr + SUM(MID(_xlpm.state, _xlfn.SEQUENCE(1, LEN(_xlpm.state),1,1),1) = ";"),0,";")))</f>
        <v>9C2D13;933E6D;853D00;B73336;BC3B29;B34478;973317;BA4652;8A2400;922478;8A4600;BC3224;832B00;923C21;872E00;8A4000;BA313B;8A2A00;8A2400;9A3115;9A2432;B7433C;8A2A00;9A263E;913A44;BA2652;933F50;BA311A;9A3157;923E4F;824400;852500;9A315B;BA2443;BC3A76;B33327;BA2640;BA2641;8A4000;9A2642</v>
      </c>
    </row>
    <row r="323" spans="2:10" ht="24.95" customHeight="1">
      <c r="B323" s="2">
        <v>123</v>
      </c>
      <c r="C323" s="2">
        <v>7</v>
      </c>
      <c r="D323" s="3">
        <v>10</v>
      </c>
      <c r="E323" s="1" t="str" cm="1">
        <f t="array" ref="E323">_xlfn.LET(
_xlpm.arr, _xlfn.REDUCE(G323, _xlfn.SEQUENCE(1,LEN(G323) / 6 - 1,7,7), _xlfn.LAMBDA(_xlpm.state,_xlpm.curr, REPLACE(_xlpm.state, _xlpm.curr + SUM(MID(_xlpm.state, _xlfn.SEQUENCE(1, LEN(_xlpm.state),1,1),1) = ";"),0,";"))),
_xlpm.channel, BIN2DEC(RIGHT(_xlfn.MAP(LEFT(_xlfn.TEXTSPLIT(_xlpm.arr,";"),2)&amp;"-"&amp;MID(_xlfn.TEXTSPLIT(_xlpm.arr,";"),3,2)&amp;"-"&amp;RIGHT(_xlfn.TEXTSPLIT(_xlpm.arr,";"),2), _xlfn.LAMBDA(_xlpm.cell, _xlfn.CHOOSECOLS(HEX2BIN(_xlfn.TEXTSPLIT(_xlpm.cell, "-")), 1))),4)),
_xlpm.note, _xlfn.XLOOKUP(BIN2DEC(_xlfn.MAP(LEFT(_xlfn.TEXTSPLIT(_xlpm.arr,";"),2)&amp;"-"&amp;MID(_xlfn.TEXTSPLIT(_xlpm.arr,";"),3,2)&amp;"-"&amp;RIGHT(_xlfn.TEXTSPLIT(_xlpm.arr,";"),2), _xlfn.LAMBDA(_xlpm.cell, _xlfn.CHOOSECOLS(HEX2BIN(_xlfn.TEXTSPLIT(_xlpm.cell, "-")), 2)))),'Instruments and Notes'!$G$5:$G$103,'Instruments and Notes'!$F$5:$F$103,,0,1),
_xlpm.instruments, _xlfn.IFNA(_xlfn.XLOOKUP(_xlfn.TOCOL(_xlpm.channel) &amp; _xlfn.TOCOL(_xlpm.note),'Instruments and Notes'!$C$5:$C$17 &amp; 'Instruments and Notes'!$D$5:$D$17,'Instruments and Notes'!$B$5:$B$17,NA(), 0,1), _xlfn.XLOOKUP(_xlfn.TOCOL(_xlpm.channel) &amp; "Any",'Instruments and Notes'!$C$5:$C$17 &amp; 'Instruments and Notes'!$D$5:$D$17,'Instruments and Notes'!$B$5:$B$17,NA(),0,1)),
_xlpm.notIncluded, _xlfn._xlws.FILTER('Instruments and Notes'!$B$5:$B$17,_xlfn.BYROW('Instruments and Notes'!$B$5:$B$17=_xlfn.TOROW(_xlpm.instruments),_xlfn.LAMBDA(_xlpm.row,SUM(--_xlpm.row)))=0),
_xlpm.notIncluded)</f>
        <v>Crash Cymbal</v>
      </c>
      <c r="F323" s="24"/>
      <c r="G323" s="83" t="s">
        <v>251</v>
      </c>
      <c r="H323" s="83"/>
      <c r="I323" s="5" t="s">
        <v>414</v>
      </c>
      <c r="J323" s="5" t="str" cm="1">
        <f t="array" ref="J323">_xlfn.REDUCE(G323, _xlfn.SEQUENCE(1,LEN(G323) / 6 - 1,7,7), _xlfn.LAMBDA(_xlpm.state,_xlpm.curr, REPLACE(_xlpm.state, _xlpm.curr + SUM(MID(_xlpm.state, _xlfn.SEQUENCE(1, LEN(_xlpm.state),1,1),1) = ";"),0,";")))</f>
        <v>9A260C;832A00;B53F65;9A400D;9A3B1F;9C286F;9A2A59;952423;B52B17;BA2425;8A2A00;B1365F;8A2600;8A2A00;9A2A59;812E00;8C4000;8A2400;B13320;8C2F00;9A4643;BA4076;8A2600;BA4057;B13651;BA266B;9A245E;9A3B76;8A4000;B74367;8A4000;B73B74;822500;8A4600;97432E;9C2876;BA405E;BA2667;BA406D;B12A5E</v>
      </c>
    </row>
    <row r="324" spans="2:10" ht="24.95" customHeight="1">
      <c r="B324" s="2">
        <v>124</v>
      </c>
      <c r="C324" s="2">
        <v>7</v>
      </c>
      <c r="D324" s="3">
        <v>10</v>
      </c>
      <c r="E324" s="1" t="str" cm="1">
        <f t="array" ref="E324">_xlfn.LET(
_xlpm.arr, _xlfn.REDUCE(G324, _xlfn.SEQUENCE(1,LEN(G324) / 6 - 1,7,7), _xlfn.LAMBDA(_xlpm.state,_xlpm.curr, REPLACE(_xlpm.state, _xlpm.curr + SUM(MID(_xlpm.state, _xlfn.SEQUENCE(1, LEN(_xlpm.state),1,1),1) = ";"),0,";"))),
_xlpm.channel, BIN2DEC(RIGHT(_xlfn.MAP(LEFT(_xlfn.TEXTSPLIT(_xlpm.arr,";"),2)&amp;"-"&amp;MID(_xlfn.TEXTSPLIT(_xlpm.arr,";"),3,2)&amp;"-"&amp;RIGHT(_xlfn.TEXTSPLIT(_xlpm.arr,";"),2), _xlfn.LAMBDA(_xlpm.cell, _xlfn.CHOOSECOLS(HEX2BIN(_xlfn.TEXTSPLIT(_xlpm.cell, "-")), 1))),4)),
_xlpm.note, _xlfn.XLOOKUP(BIN2DEC(_xlfn.MAP(LEFT(_xlfn.TEXTSPLIT(_xlpm.arr,";"),2)&amp;"-"&amp;MID(_xlfn.TEXTSPLIT(_xlpm.arr,";"),3,2)&amp;"-"&amp;RIGHT(_xlfn.TEXTSPLIT(_xlpm.arr,";"),2), _xlfn.LAMBDA(_xlpm.cell, _xlfn.CHOOSECOLS(HEX2BIN(_xlfn.TEXTSPLIT(_xlpm.cell, "-")), 2)))),'Instruments and Notes'!$G$5:$G$103,'Instruments and Notes'!$F$5:$F$103,,0,1),
_xlpm.instruments, _xlfn.IFNA(_xlfn.XLOOKUP(_xlfn.TOCOL(_xlpm.channel) &amp; _xlfn.TOCOL(_xlpm.note),'Instruments and Notes'!$C$5:$C$17 &amp; 'Instruments and Notes'!$D$5:$D$17,'Instruments and Notes'!$B$5:$B$17,NA(), 0,1), _xlfn.XLOOKUP(_xlfn.TOCOL(_xlpm.channel) &amp; "Any",'Instruments and Notes'!$C$5:$C$17 &amp; 'Instruments and Notes'!$D$5:$D$17,'Instruments and Notes'!$B$5:$B$17,NA(),0,1)),
_xlpm.notIncluded, _xlfn._xlws.FILTER('Instruments and Notes'!$B$5:$B$17,_xlfn.BYROW('Instruments and Notes'!$B$5:$B$17=_xlfn.TOROW(_xlpm.instruments),_xlfn.LAMBDA(_xlpm.row,SUM(--_xlpm.row)))=0),
_xlpm.notIncluded)</f>
        <v>Piccolo</v>
      </c>
      <c r="F324" s="24"/>
      <c r="G324" s="83" t="s">
        <v>252</v>
      </c>
      <c r="H324" s="83"/>
      <c r="I324" s="5" t="s">
        <v>414</v>
      </c>
      <c r="J324" s="5" t="str" cm="1">
        <f t="array" ref="J324">_xlfn.REDUCE(G324, _xlfn.SEQUENCE(1,LEN(G324) / 6 - 1,7,7), _xlfn.LAMBDA(_xlpm.state,_xlpm.curr, REPLACE(_xlpm.state, _xlpm.curr + SUM(MID(_xlpm.state, _xlfn.SEQUENCE(1, LEN(_xlpm.state),1,1),1) = ";"),0,";")))</f>
        <v>B52E36;BA2A33;9A4037;BA3B4C;9A244E;BA2A5E;814600;8A3100;9A466C;923746;B33814;833C00;832600;9A316D;9A405C;BA3B31;BA2474;9A2A2A;8A4600;BA311E;953120;914637;BA4670;B13921;B54578;9A2436;9A3B1A;BA2626;8C2500;B5373F;954513;93243E;BC2752;BA2A5F;9A406E;BA313A;923D45;BC3F2C;B53170;813A00</v>
      </c>
    </row>
    <row r="325" spans="2:10" ht="24.95" customHeight="1">
      <c r="B325" s="2">
        <v>125</v>
      </c>
      <c r="C325" s="2">
        <v>7</v>
      </c>
      <c r="D325" s="3">
        <v>10</v>
      </c>
      <c r="E325" s="1" t="str" cm="1">
        <f t="array" ref="E325">_xlfn.LET(
_xlpm.arr, _xlfn.REDUCE(G325, _xlfn.SEQUENCE(1,LEN(G325) / 6 - 1,7,7), _xlfn.LAMBDA(_xlpm.state,_xlpm.curr, REPLACE(_xlpm.state, _xlpm.curr + SUM(MID(_xlpm.state, _xlfn.SEQUENCE(1, LEN(_xlpm.state),1,1),1) = ";"),0,";"))),
_xlpm.channel, BIN2DEC(RIGHT(_xlfn.MAP(LEFT(_xlfn.TEXTSPLIT(_xlpm.arr,";"),2)&amp;"-"&amp;MID(_xlfn.TEXTSPLIT(_xlpm.arr,";"),3,2)&amp;"-"&amp;RIGHT(_xlfn.TEXTSPLIT(_xlpm.arr,";"),2), _xlfn.LAMBDA(_xlpm.cell, _xlfn.CHOOSECOLS(HEX2BIN(_xlfn.TEXTSPLIT(_xlpm.cell, "-")), 1))),4)),
_xlpm.note, _xlfn.XLOOKUP(BIN2DEC(_xlfn.MAP(LEFT(_xlfn.TEXTSPLIT(_xlpm.arr,";"),2)&amp;"-"&amp;MID(_xlfn.TEXTSPLIT(_xlpm.arr,";"),3,2)&amp;"-"&amp;RIGHT(_xlfn.TEXTSPLIT(_xlpm.arr,";"),2), _xlfn.LAMBDA(_xlpm.cell, _xlfn.CHOOSECOLS(HEX2BIN(_xlfn.TEXTSPLIT(_xlpm.cell, "-")), 2)))),'Instruments and Notes'!$G$5:$G$103,'Instruments and Notes'!$F$5:$F$103,,0,1),
_xlpm.instruments, _xlfn.IFNA(_xlfn.XLOOKUP(_xlfn.TOCOL(_xlpm.channel) &amp; _xlfn.TOCOL(_xlpm.note),'Instruments and Notes'!$C$5:$C$17 &amp; 'Instruments and Notes'!$D$5:$D$17,'Instruments and Notes'!$B$5:$B$17,NA(), 0,1), _xlfn.XLOOKUP(_xlfn.TOCOL(_xlpm.channel) &amp; "Any",'Instruments and Notes'!$C$5:$C$17 &amp; 'Instruments and Notes'!$D$5:$D$17,'Instruments and Notes'!$B$5:$B$17,NA(),0,1)),
_xlpm.notIncluded, _xlfn._xlws.FILTER('Instruments and Notes'!$B$5:$B$17,_xlfn.BYROW('Instruments and Notes'!$B$5:$B$17=_xlfn.TOROW(_xlpm.instruments),_xlfn.LAMBDA(_xlpm.row,SUM(--_xlpm.row)))=0),
_xlpm.notIncluded)</f>
        <v>Maracas</v>
      </c>
      <c r="F325" s="24"/>
      <c r="G325" s="83" t="s">
        <v>253</v>
      </c>
      <c r="H325" s="83"/>
      <c r="I325" s="5" t="s">
        <v>414</v>
      </c>
      <c r="J325" s="5" t="str" cm="1">
        <f t="array" ref="J325">_xlfn.REDUCE(G325, _xlfn.SEQUENCE(1,LEN(G325) / 6 - 1,7,7), _xlfn.LAMBDA(_xlpm.state,_xlpm.curr, REPLACE(_xlpm.state, _xlpm.curr + SUM(MID(_xlpm.state, _xlfn.SEQUENCE(1, LEN(_xlpm.state),1,1),1) = ";"),0,";")))</f>
        <v>8A3100;BA4071;853800;8A2A00;9A2461;9A3111;9A3136;913725;BA4062;B3371F;9A3B70;9A2A6E;973976;9C286E;9C2D3F;B33D0F;B34141;9A2478;B34326;BA261B;BA2A3A;8A3B00;9A263F;972931;BC3517;813800;B33550;8A2600;9A264A;BA3149;B74655;823900;9C4529;9A4058;9A2A1F;BA4032;872700;9A3136;8A4000;822D00</v>
      </c>
    </row>
    <row r="326" spans="2:10" ht="24.95" customHeight="1">
      <c r="B326" s="2">
        <v>126</v>
      </c>
      <c r="C326" s="2">
        <v>7</v>
      </c>
      <c r="D326" s="3">
        <v>10</v>
      </c>
      <c r="E326" s="1" t="str" cm="1">
        <f t="array" ref="E326">_xlfn.LET(
_xlpm.arr, _xlfn.REDUCE(G326, _xlfn.SEQUENCE(1,LEN(G326) / 6 - 1,7,7), _xlfn.LAMBDA(_xlpm.state,_xlpm.curr, REPLACE(_xlpm.state, _xlpm.curr + SUM(MID(_xlpm.state, _xlfn.SEQUENCE(1, LEN(_xlpm.state),1,1),1) = ";"),0,";"))),
_xlpm.channel, BIN2DEC(RIGHT(_xlfn.MAP(LEFT(_xlfn.TEXTSPLIT(_xlpm.arr,";"),2)&amp;"-"&amp;MID(_xlfn.TEXTSPLIT(_xlpm.arr,";"),3,2)&amp;"-"&amp;RIGHT(_xlfn.TEXTSPLIT(_xlpm.arr,";"),2), _xlfn.LAMBDA(_xlpm.cell, _xlfn.CHOOSECOLS(HEX2BIN(_xlfn.TEXTSPLIT(_xlpm.cell, "-")), 1))),4)),
_xlpm.note, _xlfn.XLOOKUP(BIN2DEC(_xlfn.MAP(LEFT(_xlfn.TEXTSPLIT(_xlpm.arr,";"),2)&amp;"-"&amp;MID(_xlfn.TEXTSPLIT(_xlpm.arr,";"),3,2)&amp;"-"&amp;RIGHT(_xlfn.TEXTSPLIT(_xlpm.arr,";"),2), _xlfn.LAMBDA(_xlpm.cell, _xlfn.CHOOSECOLS(HEX2BIN(_xlfn.TEXTSPLIT(_xlpm.cell, "-")), 2)))),'Instruments and Notes'!$G$5:$G$103,'Instruments and Notes'!$F$5:$F$103,,0,1),
_xlpm.instruments, _xlfn.IFNA(_xlfn.XLOOKUP(_xlfn.TOCOL(_xlpm.channel) &amp; _xlfn.TOCOL(_xlpm.note),'Instruments and Notes'!$C$5:$C$17 &amp; 'Instruments and Notes'!$D$5:$D$17,'Instruments and Notes'!$B$5:$B$17,NA(), 0,1), _xlfn.XLOOKUP(_xlfn.TOCOL(_xlpm.channel) &amp; "Any",'Instruments and Notes'!$C$5:$C$17 &amp; 'Instruments and Notes'!$D$5:$D$17,'Instruments and Notes'!$B$5:$B$17,NA(),0,1)),
_xlpm.notIncluded, _xlfn._xlws.FILTER('Instruments and Notes'!$B$5:$B$17,_xlfn.BYROW('Instruments and Notes'!$B$5:$B$17=_xlfn.TOROW(_xlpm.instruments),_xlfn.LAMBDA(_xlpm.row,SUM(--_xlpm.row)))=0),
_xlpm.notIncluded)</f>
        <v>Piccolo</v>
      </c>
      <c r="F326" s="24"/>
      <c r="G326" s="83" t="s">
        <v>254</v>
      </c>
      <c r="H326" s="83"/>
      <c r="I326" s="5" t="s">
        <v>414</v>
      </c>
      <c r="J326" s="5" t="str" cm="1">
        <f t="array" ref="J326">_xlfn.REDUCE(G326, _xlfn.SEQUENCE(1,LEN(G326) / 6 - 1,7,7), _xlfn.LAMBDA(_xlpm.state,_xlpm.curr, REPLACE(_xlpm.state, _xlpm.curr + SUM(MID(_xlpm.state, _xlfn.SEQUENCE(1, LEN(_xlpm.state),1,1),1) = ";"),0,";")))</f>
        <v>BA4018;8A2A00;BA311C;B2330A;BA3154;8A3100;8A2600;8A2600;95255D;913529;B52F63;91393F;912A66;B13764;823F00;8A3B00;933A20;9A245E;9C3A39;8A4000;813400;8C4100;BA260A;B12C1E;913C59;9A241D;BA3B58;BA2451;934371;BA312C;9A2653;8A3B00;9A2A71;BA3B71;8A2600;8A4600;8A2400;BA465F;9C246C;8A4000</v>
      </c>
    </row>
    <row r="327" spans="2:10" ht="24.95" customHeight="1">
      <c r="B327" s="2">
        <v>127</v>
      </c>
      <c r="C327" s="2">
        <v>7</v>
      </c>
      <c r="D327" s="3">
        <v>10</v>
      </c>
      <c r="E327" s="1" t="str" cm="1">
        <f t="array" ref="E327">_xlfn.LET(
_xlpm.arr, _xlfn.REDUCE(G327, _xlfn.SEQUENCE(1,LEN(G327) / 6 - 1,7,7), _xlfn.LAMBDA(_xlpm.state,_xlpm.curr, REPLACE(_xlpm.state, _xlpm.curr + SUM(MID(_xlpm.state, _xlfn.SEQUENCE(1, LEN(_xlpm.state),1,1),1) = ";"),0,";"))),
_xlpm.channel, BIN2DEC(RIGHT(_xlfn.MAP(LEFT(_xlfn.TEXTSPLIT(_xlpm.arr,";"),2)&amp;"-"&amp;MID(_xlfn.TEXTSPLIT(_xlpm.arr,";"),3,2)&amp;"-"&amp;RIGHT(_xlfn.TEXTSPLIT(_xlpm.arr,";"),2), _xlfn.LAMBDA(_xlpm.cell, _xlfn.CHOOSECOLS(HEX2BIN(_xlfn.TEXTSPLIT(_xlpm.cell, "-")), 1))),4)),
_xlpm.note, _xlfn.XLOOKUP(BIN2DEC(_xlfn.MAP(LEFT(_xlfn.TEXTSPLIT(_xlpm.arr,";"),2)&amp;"-"&amp;MID(_xlfn.TEXTSPLIT(_xlpm.arr,";"),3,2)&amp;"-"&amp;RIGHT(_xlfn.TEXTSPLIT(_xlpm.arr,";"),2), _xlfn.LAMBDA(_xlpm.cell, _xlfn.CHOOSECOLS(HEX2BIN(_xlfn.TEXTSPLIT(_xlpm.cell, "-")), 2)))),'Instruments and Notes'!$G$5:$G$103,'Instruments and Notes'!$F$5:$F$103,,0,1),
_xlpm.instruments, _xlfn.IFNA(_xlfn.XLOOKUP(_xlfn.TOCOL(_xlpm.channel) &amp; _xlfn.TOCOL(_xlpm.note),'Instruments and Notes'!$C$5:$C$17 &amp; 'Instruments and Notes'!$D$5:$D$17,'Instruments and Notes'!$B$5:$B$17,NA(), 0,1), _xlfn.XLOOKUP(_xlfn.TOCOL(_xlpm.channel) &amp; "Any",'Instruments and Notes'!$C$5:$C$17 &amp; 'Instruments and Notes'!$D$5:$D$17,'Instruments and Notes'!$B$5:$B$17,NA(),0,1)),
_xlpm.notIncluded, _xlfn._xlws.FILTER('Instruments and Notes'!$B$5:$B$17,_xlfn.BYROW('Instruments and Notes'!$B$5:$B$17=_xlfn.TOROW(_xlpm.instruments),_xlfn.LAMBDA(_xlpm.row,SUM(--_xlpm.row)))=0),
_xlpm.notIncluded)</f>
        <v>Crash Cymbal</v>
      </c>
      <c r="F327" s="24"/>
      <c r="G327" s="83" t="s">
        <v>255</v>
      </c>
      <c r="H327" s="83"/>
      <c r="I327" s="5" t="s">
        <v>414</v>
      </c>
      <c r="J327" s="5" t="str" cm="1">
        <f t="array" ref="J327">_xlfn.REDUCE(G327, _xlfn.SEQUENCE(1,LEN(G327) / 6 - 1,7,7), _xlfn.LAMBDA(_xlpm.state,_xlpm.curr, REPLACE(_xlpm.state, _xlpm.curr + SUM(MID(_xlpm.state, _xlfn.SEQUENCE(1, LEN(_xlpm.state),1,1),1) = ";"),0,";")))</f>
        <v>9A2A61;B33675;BA2620;B73D4C;BA240C;BA4631;BA2A17;9A2A4D;923E14;872D00;8A2600;B7336C;BA2A62;9A2467;B34442;823200;972A20;9A2A4D;B23159;9A4634;BA2445;912927;8A4600;9A4650;BA464D;832500;8A3B00;9A406D;914340;B13244;9A401E;BA243E;BA4037;BA3B30;B52B30;8A2400;9C356B;913D49;B73A72;BA2A0C</v>
      </c>
    </row>
    <row r="328" spans="2:10" ht="24.95" customHeight="1">
      <c r="B328" s="2">
        <v>128</v>
      </c>
      <c r="C328" s="2">
        <v>7</v>
      </c>
      <c r="D328" s="3">
        <v>10</v>
      </c>
      <c r="E328" s="1" t="str" cm="1">
        <f t="array" ref="E328">_xlfn.LET(
_xlpm.arr, _xlfn.REDUCE(G328, _xlfn.SEQUENCE(1,LEN(G328) / 6 - 1,7,7), _xlfn.LAMBDA(_xlpm.state,_xlpm.curr, REPLACE(_xlpm.state, _xlpm.curr + SUM(MID(_xlpm.state, _xlfn.SEQUENCE(1, LEN(_xlpm.state),1,1),1) = ";"),0,";"))),
_xlpm.channel, BIN2DEC(RIGHT(_xlfn.MAP(LEFT(_xlfn.TEXTSPLIT(_xlpm.arr,";"),2)&amp;"-"&amp;MID(_xlfn.TEXTSPLIT(_xlpm.arr,";"),3,2)&amp;"-"&amp;RIGHT(_xlfn.TEXTSPLIT(_xlpm.arr,";"),2), _xlfn.LAMBDA(_xlpm.cell, _xlfn.CHOOSECOLS(HEX2BIN(_xlfn.TEXTSPLIT(_xlpm.cell, "-")), 1))),4)),
_xlpm.note, _xlfn.XLOOKUP(BIN2DEC(_xlfn.MAP(LEFT(_xlfn.TEXTSPLIT(_xlpm.arr,";"),2)&amp;"-"&amp;MID(_xlfn.TEXTSPLIT(_xlpm.arr,";"),3,2)&amp;"-"&amp;RIGHT(_xlfn.TEXTSPLIT(_xlpm.arr,";"),2), _xlfn.LAMBDA(_xlpm.cell, _xlfn.CHOOSECOLS(HEX2BIN(_xlfn.TEXTSPLIT(_xlpm.cell, "-")), 2)))),'Instruments and Notes'!$G$5:$G$103,'Instruments and Notes'!$F$5:$F$103,,0,1),
_xlpm.instruments, _xlfn.IFNA(_xlfn.XLOOKUP(_xlfn.TOCOL(_xlpm.channel) &amp; _xlfn.TOCOL(_xlpm.note),'Instruments and Notes'!$C$5:$C$17 &amp; 'Instruments and Notes'!$D$5:$D$17,'Instruments and Notes'!$B$5:$B$17,NA(), 0,1), _xlfn.XLOOKUP(_xlfn.TOCOL(_xlpm.channel) &amp; "Any",'Instruments and Notes'!$C$5:$C$17 &amp; 'Instruments and Notes'!$D$5:$D$17,'Instruments and Notes'!$B$5:$B$17,NA(),0,1)),
_xlpm.notIncluded, _xlfn._xlws.FILTER('Instruments and Notes'!$B$5:$B$17,_xlfn.BYROW('Instruments and Notes'!$B$5:$B$17=_xlfn.TOROW(_xlpm.instruments),_xlfn.LAMBDA(_xlpm.row,SUM(--_xlpm.row)))=0),
_xlpm.notIncluded)</f>
        <v>Guitar Electric</v>
      </c>
      <c r="F328" s="24"/>
      <c r="G328" s="83" t="s">
        <v>256</v>
      </c>
      <c r="H328" s="83"/>
      <c r="I328" s="5" t="s">
        <v>414</v>
      </c>
      <c r="J328" s="5" t="str" cm="1">
        <f t="array" ref="J328">_xlfn.REDUCE(G328, _xlfn.SEQUENCE(1,LEN(G328) / 6 - 1,7,7), _xlfn.LAMBDA(_xlpm.state,_xlpm.curr, REPLACE(_xlpm.state, _xlpm.curr + SUM(MID(_xlpm.state, _xlfn.SEQUENCE(1, LEN(_xlpm.state),1,1),1) = ";"),0,";")))</f>
        <v>BC393E;BC3139;8A2A00;BA2A4F;8A2600;9A4643;9A2A63;B12452;97246E;B23445;913440;9A2440;923E15;9A241A;9C4664;B3270F;BA242E;BA316E;9A2469;8A2400;8A2A00;822C00;8A2400;B13B0A;9A401F;8A2400;924139;8A2600;974351;9C325F;BA2417;BA3171;8A4000;9A3B29;9A404C;8A4600;9A2425;BA402C;9A3B1B;BA4024</v>
      </c>
    </row>
    <row r="329" spans="2:10" ht="24.95" customHeight="1">
      <c r="B329" s="2">
        <v>129</v>
      </c>
      <c r="C329" s="2">
        <v>7</v>
      </c>
      <c r="D329" s="3">
        <v>10</v>
      </c>
      <c r="E329" s="1" t="str" cm="1">
        <f t="array" ref="E329">_xlfn.LET(
_xlpm.arr, _xlfn.REDUCE(G329, _xlfn.SEQUENCE(1,LEN(G329) / 6 - 1,7,7), _xlfn.LAMBDA(_xlpm.state,_xlpm.curr, REPLACE(_xlpm.state, _xlpm.curr + SUM(MID(_xlpm.state, _xlfn.SEQUENCE(1, LEN(_xlpm.state),1,1),1) = ";"),0,";"))),
_xlpm.channel, BIN2DEC(RIGHT(_xlfn.MAP(LEFT(_xlfn.TEXTSPLIT(_xlpm.arr,";"),2)&amp;"-"&amp;MID(_xlfn.TEXTSPLIT(_xlpm.arr,";"),3,2)&amp;"-"&amp;RIGHT(_xlfn.TEXTSPLIT(_xlpm.arr,";"),2), _xlfn.LAMBDA(_xlpm.cell, _xlfn.CHOOSECOLS(HEX2BIN(_xlfn.TEXTSPLIT(_xlpm.cell, "-")), 1))),4)),
_xlpm.note, _xlfn.XLOOKUP(BIN2DEC(_xlfn.MAP(LEFT(_xlfn.TEXTSPLIT(_xlpm.arr,";"),2)&amp;"-"&amp;MID(_xlfn.TEXTSPLIT(_xlpm.arr,";"),3,2)&amp;"-"&amp;RIGHT(_xlfn.TEXTSPLIT(_xlpm.arr,";"),2), _xlfn.LAMBDA(_xlpm.cell, _xlfn.CHOOSECOLS(HEX2BIN(_xlfn.TEXTSPLIT(_xlpm.cell, "-")), 2)))),'Instruments and Notes'!$G$5:$G$103,'Instruments and Notes'!$F$5:$F$103,,0,1),
_xlpm.instruments, _xlfn.IFNA(_xlfn.XLOOKUP(_xlfn.TOCOL(_xlpm.channel) &amp; _xlfn.TOCOL(_xlpm.note),'Instruments and Notes'!$C$5:$C$17 &amp; 'Instruments and Notes'!$D$5:$D$17,'Instruments and Notes'!$B$5:$B$17,NA(), 0,1), _xlfn.XLOOKUP(_xlfn.TOCOL(_xlpm.channel) &amp; "Any",'Instruments and Notes'!$C$5:$C$17 &amp; 'Instruments and Notes'!$D$5:$D$17,'Instruments and Notes'!$B$5:$B$17,NA(),0,1)),
_xlpm.notIncluded, _xlfn._xlws.FILTER('Instruments and Notes'!$B$5:$B$17,_xlfn.BYROW('Instruments and Notes'!$B$5:$B$17=_xlfn.TOROW(_xlpm.instruments),_xlfn.LAMBDA(_xlpm.row,SUM(--_xlpm.row)))=0),
_xlpm.notIncluded)</f>
        <v>Bass Electric</v>
      </c>
      <c r="F329" s="24"/>
      <c r="G329" s="83" t="s">
        <v>257</v>
      </c>
      <c r="H329" s="83"/>
      <c r="I329" s="5" t="s">
        <v>414</v>
      </c>
      <c r="J329" s="5" t="str" cm="1">
        <f t="array" ref="J329">_xlfn.REDUCE(G329, _xlfn.SEQUENCE(1,LEN(G329) / 6 - 1,7,7), _xlfn.LAMBDA(_xlpm.state,_xlpm.curr, REPLACE(_xlpm.state, _xlpm.curr + SUM(MID(_xlpm.state, _xlfn.SEQUENCE(1, LEN(_xlpm.state),1,1),1) = ";"),0,";")))</f>
        <v>812900;B23355;8A4000;8A4000;853300;B22F0F;9C3B13;8A4000;972717;923233;9A2A20;B22511;9A2A13;9A265F;BC460F;8A3B00;B72625;B22444;8C2E00;8A2A00;8A3100;BA3B38;9A464E;B23A1A;8A2600;9A2423;9A4649;B73D3A;BA3121;9A460A;8A2A00;B22763;912521;8A2400;BA405C;BA3B44;BA245E;9A463B;9A4618;854600</v>
      </c>
    </row>
    <row r="330" spans="2:10" ht="24.95" customHeight="1">
      <c r="B330" s="2">
        <v>130</v>
      </c>
      <c r="C330" s="2">
        <v>7</v>
      </c>
      <c r="D330" s="3">
        <v>10</v>
      </c>
      <c r="E330" s="1" t="str" cm="1">
        <f t="array" ref="E330">_xlfn.LET(
_xlpm.arr, _xlfn.REDUCE(G330, _xlfn.SEQUENCE(1,LEN(G330) / 6 - 1,7,7), _xlfn.LAMBDA(_xlpm.state,_xlpm.curr, REPLACE(_xlpm.state, _xlpm.curr + SUM(MID(_xlpm.state, _xlfn.SEQUENCE(1, LEN(_xlpm.state),1,1),1) = ";"),0,";"))),
_xlpm.channel, BIN2DEC(RIGHT(_xlfn.MAP(LEFT(_xlfn.TEXTSPLIT(_xlpm.arr,";"),2)&amp;"-"&amp;MID(_xlfn.TEXTSPLIT(_xlpm.arr,";"),3,2)&amp;"-"&amp;RIGHT(_xlfn.TEXTSPLIT(_xlpm.arr,";"),2), _xlfn.LAMBDA(_xlpm.cell, _xlfn.CHOOSECOLS(HEX2BIN(_xlfn.TEXTSPLIT(_xlpm.cell, "-")), 1))),4)),
_xlpm.note, _xlfn.XLOOKUP(BIN2DEC(_xlfn.MAP(LEFT(_xlfn.TEXTSPLIT(_xlpm.arr,";"),2)&amp;"-"&amp;MID(_xlfn.TEXTSPLIT(_xlpm.arr,";"),3,2)&amp;"-"&amp;RIGHT(_xlfn.TEXTSPLIT(_xlpm.arr,";"),2), _xlfn.LAMBDA(_xlpm.cell, _xlfn.CHOOSECOLS(HEX2BIN(_xlfn.TEXTSPLIT(_xlpm.cell, "-")), 2)))),'Instruments and Notes'!$G$5:$G$103,'Instruments and Notes'!$F$5:$F$103,,0,1),
_xlpm.instruments, _xlfn.IFNA(_xlfn.XLOOKUP(_xlfn.TOCOL(_xlpm.channel) &amp; _xlfn.TOCOL(_xlpm.note),'Instruments and Notes'!$C$5:$C$17 &amp; 'Instruments and Notes'!$D$5:$D$17,'Instruments and Notes'!$B$5:$B$17,NA(), 0,1), _xlfn.XLOOKUP(_xlfn.TOCOL(_xlpm.channel) &amp; "Any",'Instruments and Notes'!$C$5:$C$17 &amp; 'Instruments and Notes'!$D$5:$D$17,'Instruments and Notes'!$B$5:$B$17,NA(),0,1)),
_xlpm.notIncluded, _xlfn._xlws.FILTER('Instruments and Notes'!$B$5:$B$17,_xlfn.BYROW('Instruments and Notes'!$B$5:$B$17=_xlfn.TOROW(_xlpm.instruments),_xlfn.LAMBDA(_xlpm.row,SUM(--_xlpm.row)))=0),
_xlpm.notIncluded)</f>
        <v>Snare Drum</v>
      </c>
      <c r="F330" s="24"/>
      <c r="G330" s="83" t="s">
        <v>258</v>
      </c>
      <c r="H330" s="83"/>
      <c r="I330" s="5" t="s">
        <v>414</v>
      </c>
      <c r="J330" s="5" t="str" cm="1">
        <f t="array" ref="J330">_xlfn.REDUCE(G330, _xlfn.SEQUENCE(1,LEN(G330) / 6 - 1,7,7), _xlfn.LAMBDA(_xlpm.state,_xlpm.curr, REPLACE(_xlpm.state, _xlpm.curr + SUM(MID(_xlpm.state, _xlfn.SEQUENCE(1, LEN(_xlpm.state),1,1),1) = ";"),0,";")))</f>
        <v>9A3166;9A4617;BC3568;9A2413;9A2A0E;9A463C;B22D18;8A3100;BA4042;813200;8A3B00;8A2A00;9A3130;BA3B0B;9A2443;B13E6A;8A4000;B72773;BA3114;912737;9A3B36;B24355;B72457;8A3100;91306C;852A00;B23448;93332E;BA461A;953C52;B23A2D;9A2A3B;B22A5D;9A2A3A;912639;952834;B32F1F;B5313C;B52530;922B54</v>
      </c>
    </row>
    <row r="331" spans="2:10" ht="24.95" customHeight="1">
      <c r="B331" s="2">
        <v>131</v>
      </c>
      <c r="C331" s="2">
        <v>7</v>
      </c>
      <c r="D331" s="3">
        <v>10</v>
      </c>
      <c r="E331" s="1" t="str" cm="1">
        <f t="array" ref="E331">_xlfn.LET(
_xlpm.arr, _xlfn.REDUCE(G331, _xlfn.SEQUENCE(1,LEN(G331) / 6 - 1,7,7), _xlfn.LAMBDA(_xlpm.state,_xlpm.curr, REPLACE(_xlpm.state, _xlpm.curr + SUM(MID(_xlpm.state, _xlfn.SEQUENCE(1, LEN(_xlpm.state),1,1),1) = ";"),0,";"))),
_xlpm.channel, BIN2DEC(RIGHT(_xlfn.MAP(LEFT(_xlfn.TEXTSPLIT(_xlpm.arr,";"),2)&amp;"-"&amp;MID(_xlfn.TEXTSPLIT(_xlpm.arr,";"),3,2)&amp;"-"&amp;RIGHT(_xlfn.TEXTSPLIT(_xlpm.arr,";"),2), _xlfn.LAMBDA(_xlpm.cell, _xlfn.CHOOSECOLS(HEX2BIN(_xlfn.TEXTSPLIT(_xlpm.cell, "-")), 1))),4)),
_xlpm.note, _xlfn.XLOOKUP(BIN2DEC(_xlfn.MAP(LEFT(_xlfn.TEXTSPLIT(_xlpm.arr,";"),2)&amp;"-"&amp;MID(_xlfn.TEXTSPLIT(_xlpm.arr,";"),3,2)&amp;"-"&amp;RIGHT(_xlfn.TEXTSPLIT(_xlpm.arr,";"),2), _xlfn.LAMBDA(_xlpm.cell, _xlfn.CHOOSECOLS(HEX2BIN(_xlfn.TEXTSPLIT(_xlpm.cell, "-")), 2)))),'Instruments and Notes'!$G$5:$G$103,'Instruments and Notes'!$F$5:$F$103,,0,1),
_xlpm.instruments, _xlfn.IFNA(_xlfn.XLOOKUP(_xlfn.TOCOL(_xlpm.channel) &amp; _xlfn.TOCOL(_xlpm.note),'Instruments and Notes'!$C$5:$C$17 &amp; 'Instruments and Notes'!$D$5:$D$17,'Instruments and Notes'!$B$5:$B$17,NA(), 0,1), _xlfn.XLOOKUP(_xlfn.TOCOL(_xlpm.channel) &amp; "Any",'Instruments and Notes'!$C$5:$C$17 &amp; 'Instruments and Notes'!$D$5:$D$17,'Instruments and Notes'!$B$5:$B$17,NA(),0,1)),
_xlpm.notIncluded, _xlfn._xlws.FILTER('Instruments and Notes'!$B$5:$B$17,_xlfn.BYROW('Instruments and Notes'!$B$5:$B$17=_xlfn.TOROW(_xlpm.instruments),_xlfn.LAMBDA(_xlpm.row,SUM(--_xlpm.row)))=0),
_xlpm.notIncluded)</f>
        <v>Timbale</v>
      </c>
      <c r="F331" s="24"/>
      <c r="G331" s="84" t="s">
        <v>259</v>
      </c>
      <c r="H331" s="84"/>
      <c r="I331" s="5" t="s">
        <v>414</v>
      </c>
      <c r="J331" s="5" t="str" cm="1">
        <f t="array" ref="J331">_xlfn.REDUCE(G331, _xlfn.SEQUENCE(1,LEN(G331) / 6 - 1,7,7), _xlfn.LAMBDA(_xlpm.state,_xlpm.curr, REPLACE(_xlpm.state, _xlpm.curr + SUM(MID(_xlpm.state, _xlfn.SEQUENCE(1, LEN(_xlpm.state),1,1),1) = ";"),0,";")))</f>
        <v>853100;BA2A53;923556;8C3F00;8A2600;B5316C;8A3B00;9A4633;9A3B4C;954576;9A4667;823600;8A2600;8A2A00;91282E;933B73;8A2600;BA3B15;932453;9A2430;922768;8C3200;8A3100;912B54;9A2465;BC355F;8A3B00;832A00;813600;872E00;9A462B;BA4638;B24122;832F00;9A3B3E;BA241B;973F0C;BA3B60;833700;B24231</v>
      </c>
    </row>
    <row r="332" spans="2:10" ht="24.95" customHeight="1">
      <c r="B332" s="2">
        <v>132</v>
      </c>
      <c r="C332" s="2">
        <v>7</v>
      </c>
      <c r="D332" s="3">
        <v>10</v>
      </c>
      <c r="E332" s="1" t="str" cm="1">
        <f t="array" ref="E332">_xlfn.LET(
_xlpm.arr, _xlfn.REDUCE(G332, _xlfn.SEQUENCE(1,LEN(G332) / 6 - 1,7,7), _xlfn.LAMBDA(_xlpm.state,_xlpm.curr, REPLACE(_xlpm.state, _xlpm.curr + SUM(MID(_xlpm.state, _xlfn.SEQUENCE(1, LEN(_xlpm.state),1,1),1) = ";"),0,";"))),
_xlpm.channel, BIN2DEC(RIGHT(_xlfn.MAP(LEFT(_xlfn.TEXTSPLIT(_xlpm.arr,";"),2)&amp;"-"&amp;MID(_xlfn.TEXTSPLIT(_xlpm.arr,";"),3,2)&amp;"-"&amp;RIGHT(_xlfn.TEXTSPLIT(_xlpm.arr,";"),2), _xlfn.LAMBDA(_xlpm.cell, _xlfn.CHOOSECOLS(HEX2BIN(_xlfn.TEXTSPLIT(_xlpm.cell, "-")), 1))),4)),
_xlpm.note, _xlfn.XLOOKUP(BIN2DEC(_xlfn.MAP(LEFT(_xlfn.TEXTSPLIT(_xlpm.arr,";"),2)&amp;"-"&amp;MID(_xlfn.TEXTSPLIT(_xlpm.arr,";"),3,2)&amp;"-"&amp;RIGHT(_xlfn.TEXTSPLIT(_xlpm.arr,";"),2), _xlfn.LAMBDA(_xlpm.cell, _xlfn.CHOOSECOLS(HEX2BIN(_xlfn.TEXTSPLIT(_xlpm.cell, "-")), 2)))),'Instruments and Notes'!$G$5:$G$103,'Instruments and Notes'!$F$5:$F$103,,0,1),
_xlpm.instruments, _xlfn.IFNA(_xlfn.XLOOKUP(_xlfn.TOCOL(_xlpm.channel) &amp; _xlfn.TOCOL(_xlpm.note),'Instruments and Notes'!$C$5:$C$17 &amp; 'Instruments and Notes'!$D$5:$D$17,'Instruments and Notes'!$B$5:$B$17,NA(), 0,1), _xlfn.XLOOKUP(_xlfn.TOCOL(_xlpm.channel) &amp; "Any",'Instruments and Notes'!$C$5:$C$17 &amp; 'Instruments and Notes'!$D$5:$D$17,'Instruments and Notes'!$B$5:$B$17,NA(),0,1)),
_xlpm.notIncluded, _xlfn._xlws.FILTER('Instruments and Notes'!$B$5:$B$17,_xlfn.BYROW('Instruments and Notes'!$B$5:$B$17=_xlfn.TOROW(_xlpm.instruments),_xlfn.LAMBDA(_xlpm.row,SUM(--_xlpm.row)))=0),
_xlpm.notIncluded)</f>
        <v>Acoustic Grand Piano</v>
      </c>
      <c r="F332" s="24"/>
      <c r="G332" s="84" t="s">
        <v>260</v>
      </c>
      <c r="H332" s="84"/>
      <c r="I332" s="5" t="s">
        <v>414</v>
      </c>
      <c r="J332" s="5" t="str" cm="1">
        <f t="array" ref="J332">_xlfn.REDUCE(G332, _xlfn.SEQUENCE(1,LEN(G332) / 6 - 1,7,7), _xlfn.LAMBDA(_xlpm.state,_xlpm.curr, REPLACE(_xlpm.state, _xlpm.curr + SUM(MID(_xlpm.state, _xlfn.SEQUENCE(1, LEN(_xlpm.state),1,1),1) = ";"),0,";")))</f>
        <v>B52528;833900;BA2471;BA2643;9C3E73;B54274;B52C30;8A4000;BA2A5F;9A262E;BA2A1A;8A3100;9A2633;974525;BA3B6D;9A4023;932963;BC2C41;823900;BA2459;8A4600;9A4057;8A3B00;BA462C;BA400F;BA3B10;B73334;B24533;BC371C;8C2700;852500;BA4021;8C3400;B2420D;B33C51;8A4600;974120;BA314A;923C43;8A4000</v>
      </c>
    </row>
    <row r="333" spans="2:10" ht="24.95" customHeight="1">
      <c r="B333" s="2">
        <v>133</v>
      </c>
      <c r="C333" s="2">
        <v>7</v>
      </c>
      <c r="D333" s="3">
        <v>10</v>
      </c>
      <c r="E333" s="1" t="str" cm="1">
        <f t="array" ref="E333">_xlfn.LET(
_xlpm.arr, _xlfn.REDUCE(G333, _xlfn.SEQUENCE(1,LEN(G333) / 6 - 1,7,7), _xlfn.LAMBDA(_xlpm.state,_xlpm.curr, REPLACE(_xlpm.state, _xlpm.curr + SUM(MID(_xlpm.state, _xlfn.SEQUENCE(1, LEN(_xlpm.state),1,1),1) = ";"),0,";"))),
_xlpm.channel, BIN2DEC(RIGHT(_xlfn.MAP(LEFT(_xlfn.TEXTSPLIT(_xlpm.arr,";"),2)&amp;"-"&amp;MID(_xlfn.TEXTSPLIT(_xlpm.arr,";"),3,2)&amp;"-"&amp;RIGHT(_xlfn.TEXTSPLIT(_xlpm.arr,";"),2), _xlfn.LAMBDA(_xlpm.cell, _xlfn.CHOOSECOLS(HEX2BIN(_xlfn.TEXTSPLIT(_xlpm.cell, "-")), 1))),4)),
_xlpm.note, _xlfn.XLOOKUP(BIN2DEC(_xlfn.MAP(LEFT(_xlfn.TEXTSPLIT(_xlpm.arr,";"),2)&amp;"-"&amp;MID(_xlfn.TEXTSPLIT(_xlpm.arr,";"),3,2)&amp;"-"&amp;RIGHT(_xlfn.TEXTSPLIT(_xlpm.arr,";"),2), _xlfn.LAMBDA(_xlpm.cell, _xlfn.CHOOSECOLS(HEX2BIN(_xlfn.TEXTSPLIT(_xlpm.cell, "-")), 2)))),'Instruments and Notes'!$G$5:$G$103,'Instruments and Notes'!$F$5:$F$103,,0,1),
_xlpm.instruments, _xlfn.IFNA(_xlfn.XLOOKUP(_xlfn.TOCOL(_xlpm.channel) &amp; _xlfn.TOCOL(_xlpm.note),'Instruments and Notes'!$C$5:$C$17 &amp; 'Instruments and Notes'!$D$5:$D$17,'Instruments and Notes'!$B$5:$B$17,NA(), 0,1), _xlfn.XLOOKUP(_xlfn.TOCOL(_xlpm.channel) &amp; "Any",'Instruments and Notes'!$C$5:$C$17 &amp; 'Instruments and Notes'!$D$5:$D$17,'Instruments and Notes'!$B$5:$B$17,NA(),0,1)),
_xlpm.notIncluded, _xlfn._xlws.FILTER('Instruments and Notes'!$B$5:$B$17,_xlfn.BYROW('Instruments and Notes'!$B$5:$B$17=_xlfn.TOROW(_xlpm.instruments),_xlfn.LAMBDA(_xlpm.row,SUM(--_xlpm.row)))=0),
_xlpm.notIncluded)</f>
        <v>Guitar Electric</v>
      </c>
      <c r="F333" s="24"/>
      <c r="G333" s="84" t="s">
        <v>261</v>
      </c>
      <c r="H333" s="84"/>
      <c r="I333" s="5" t="s">
        <v>414</v>
      </c>
      <c r="J333" s="5" t="str" cm="1">
        <f t="array" ref="J333">_xlfn.REDUCE(G333, _xlfn.SEQUENCE(1,LEN(G333) / 6 - 1,7,7), _xlfn.LAMBDA(_xlpm.state,_xlpm.curr, REPLACE(_xlpm.state, _xlpm.curr + SUM(MID(_xlpm.state, _xlfn.SEQUENCE(1, LEN(_xlpm.state),1,1),1) = ";"),0,";")))</f>
        <v>B13675;812E00;BA242F;813600;BA2A2E;BA2A54;BA4653;8A3B00;9A3B33;873400;BA2675;912D37;9A2A50;BA2430;8A3100;933E41;BC4412;BA3117;BC315A;BA3B37;B7386C;8A3100;8A3100;B33775;9A242A;9A4068;9A2413;BA3B5B;824500;9A311A;813500;B33150;8A2600;BA2636;BA4021;823C00;BA2473;BA2447;9C3C48;BA3B52</v>
      </c>
    </row>
    <row r="334" spans="2:10" ht="24.95" customHeight="1">
      <c r="B334" s="2">
        <v>134</v>
      </c>
      <c r="C334" s="2">
        <v>7</v>
      </c>
      <c r="D334" s="3">
        <v>10</v>
      </c>
      <c r="E334" s="1" t="str" cm="1">
        <f t="array" ref="E334">_xlfn.LET(
_xlpm.arr, _xlfn.REDUCE(G334, _xlfn.SEQUENCE(1,LEN(G334) / 6 - 1,7,7), _xlfn.LAMBDA(_xlpm.state,_xlpm.curr, REPLACE(_xlpm.state, _xlpm.curr + SUM(MID(_xlpm.state, _xlfn.SEQUENCE(1, LEN(_xlpm.state),1,1),1) = ";"),0,";"))),
_xlpm.channel, BIN2DEC(RIGHT(_xlfn.MAP(LEFT(_xlfn.TEXTSPLIT(_xlpm.arr,";"),2)&amp;"-"&amp;MID(_xlfn.TEXTSPLIT(_xlpm.arr,";"),3,2)&amp;"-"&amp;RIGHT(_xlfn.TEXTSPLIT(_xlpm.arr,";"),2), _xlfn.LAMBDA(_xlpm.cell, _xlfn.CHOOSECOLS(HEX2BIN(_xlfn.TEXTSPLIT(_xlpm.cell, "-")), 1))),4)),
_xlpm.note, _xlfn.XLOOKUP(BIN2DEC(_xlfn.MAP(LEFT(_xlfn.TEXTSPLIT(_xlpm.arr,";"),2)&amp;"-"&amp;MID(_xlfn.TEXTSPLIT(_xlpm.arr,";"),3,2)&amp;"-"&amp;RIGHT(_xlfn.TEXTSPLIT(_xlpm.arr,";"),2), _xlfn.LAMBDA(_xlpm.cell, _xlfn.CHOOSECOLS(HEX2BIN(_xlfn.TEXTSPLIT(_xlpm.cell, "-")), 2)))),'Instruments and Notes'!$G$5:$G$103,'Instruments and Notes'!$F$5:$F$103,,0,1),
_xlpm.instruments, _xlfn.IFNA(_xlfn.XLOOKUP(_xlfn.TOCOL(_xlpm.channel) &amp; _xlfn.TOCOL(_xlpm.note),'Instruments and Notes'!$C$5:$C$17 &amp; 'Instruments and Notes'!$D$5:$D$17,'Instruments and Notes'!$B$5:$B$17,NA(), 0,1), _xlfn.XLOOKUP(_xlfn.TOCOL(_xlpm.channel) &amp; "Any",'Instruments and Notes'!$C$5:$C$17 &amp; 'Instruments and Notes'!$D$5:$D$17,'Instruments and Notes'!$B$5:$B$17,NA(),0,1)),
_xlpm.notIncluded, _xlfn._xlws.FILTER('Instruments and Notes'!$B$5:$B$17,_xlfn.BYROW('Instruments and Notes'!$B$5:$B$17=_xlfn.TOROW(_xlpm.instruments),_xlfn.LAMBDA(_xlpm.row,SUM(--_xlpm.row)))=0),
_xlpm.notIncluded)</f>
        <v>Acoustic Grand Piano</v>
      </c>
      <c r="F334" s="24"/>
      <c r="G334" s="84" t="s">
        <v>262</v>
      </c>
      <c r="H334" s="84"/>
      <c r="I334" s="5" t="s">
        <v>414</v>
      </c>
      <c r="J334" s="5" t="str" cm="1">
        <f t="array" ref="J334">_xlfn.REDUCE(G334, _xlfn.SEQUENCE(1,LEN(G334) / 6 - 1,7,7), _xlfn.LAMBDA(_xlpm.state,_xlpm.curr, REPLACE(_xlpm.state, _xlpm.curr + SUM(MID(_xlpm.state, _xlfn.SEQUENCE(1, LEN(_xlpm.state),1,1),1) = ";"),0,";")))</f>
        <v>972948;953535;BC2B3A;9A3B49;8A3B00;832700;BA2A46;8A2600;834300;8A4600;8A2600;8A2600;8A3B00;874200;93362B;9A4652;9A242C;8A4600;9A2470;B3324F;874200;833600;BA2654;BC2969;B33755;8A3B00;B74012;8A3B00;852A00;952E45;8C3600;853B00;BA405D;BA315F;9A465A;922F5E;8A3B00;B53A15;923F0D;834300</v>
      </c>
    </row>
    <row r="335" spans="2:10" ht="24.95" customHeight="1">
      <c r="B335" s="2">
        <v>135</v>
      </c>
      <c r="C335" s="2">
        <v>7</v>
      </c>
      <c r="D335" s="3">
        <v>10</v>
      </c>
      <c r="E335" s="1" t="str" cm="1">
        <f t="array" ref="E335">_xlfn.LET(
_xlpm.arr, _xlfn.REDUCE(G335, _xlfn.SEQUENCE(1,LEN(G335) / 6 - 1,7,7), _xlfn.LAMBDA(_xlpm.state,_xlpm.curr, REPLACE(_xlpm.state, _xlpm.curr + SUM(MID(_xlpm.state, _xlfn.SEQUENCE(1, LEN(_xlpm.state),1,1),1) = ";"),0,";"))),
_xlpm.channel, BIN2DEC(RIGHT(_xlfn.MAP(LEFT(_xlfn.TEXTSPLIT(_xlpm.arr,";"),2)&amp;"-"&amp;MID(_xlfn.TEXTSPLIT(_xlpm.arr,";"),3,2)&amp;"-"&amp;RIGHT(_xlfn.TEXTSPLIT(_xlpm.arr,";"),2), _xlfn.LAMBDA(_xlpm.cell, _xlfn.CHOOSECOLS(HEX2BIN(_xlfn.TEXTSPLIT(_xlpm.cell, "-")), 1))),4)),
_xlpm.note, _xlfn.XLOOKUP(BIN2DEC(_xlfn.MAP(LEFT(_xlfn.TEXTSPLIT(_xlpm.arr,";"),2)&amp;"-"&amp;MID(_xlfn.TEXTSPLIT(_xlpm.arr,";"),3,2)&amp;"-"&amp;RIGHT(_xlfn.TEXTSPLIT(_xlpm.arr,";"),2), _xlfn.LAMBDA(_xlpm.cell, _xlfn.CHOOSECOLS(HEX2BIN(_xlfn.TEXTSPLIT(_xlpm.cell, "-")), 2)))),'Instruments and Notes'!$G$5:$G$103,'Instruments and Notes'!$F$5:$F$103,,0,1),
_xlpm.instruments, _xlfn.IFNA(_xlfn.XLOOKUP(_xlfn.TOCOL(_xlpm.channel) &amp; _xlfn.TOCOL(_xlpm.note),'Instruments and Notes'!$C$5:$C$17 &amp; 'Instruments and Notes'!$D$5:$D$17,'Instruments and Notes'!$B$5:$B$17,NA(), 0,1), _xlfn.XLOOKUP(_xlfn.TOCOL(_xlpm.channel) &amp; "Any",'Instruments and Notes'!$C$5:$C$17 &amp; 'Instruments and Notes'!$D$5:$D$17,'Instruments and Notes'!$B$5:$B$17,NA(),0,1)),
_xlpm.notIncluded, _xlfn._xlws.FILTER('Instruments and Notes'!$B$5:$B$17,_xlfn.BYROW('Instruments and Notes'!$B$5:$B$17=_xlfn.TOROW(_xlpm.instruments),_xlfn.LAMBDA(_xlpm.row,SUM(--_xlpm.row)))=0),
_xlpm.notIncluded)</f>
        <v>Drawbar Organ</v>
      </c>
      <c r="F335" s="24"/>
      <c r="G335" s="84" t="s">
        <v>263</v>
      </c>
      <c r="H335" s="84"/>
      <c r="I335" s="5" t="s">
        <v>414</v>
      </c>
      <c r="J335" s="5" t="str" cm="1">
        <f t="array" ref="J335">_xlfn.REDUCE(G335, _xlfn.SEQUENCE(1,LEN(G335) / 6 - 1,7,7), _xlfn.LAMBDA(_xlpm.state,_xlpm.curr, REPLACE(_xlpm.state, _xlpm.curr + SUM(MID(_xlpm.state, _xlfn.SEQUENCE(1, LEN(_xlpm.state),1,1),1) = ";"),0,";")))</f>
        <v>BA2A20;B13C5A;8A2A00;8A2400;B32741;852C00;8A3B00;BA2475;9A2431;B12440;BA244E;BA2637;BA310E;B73D12;BA314A;BA4655;BA3B2E;8A4000;9A265E;832C00;912F3B;834600;873100;974461;BA3177;8A2A00;B12A51;833E00;8C2600;8A3B00;832800;8A2A00;B12914;814200;932D59;832800;8A3B00;852800;BA2626;932C75</v>
      </c>
    </row>
    <row r="336" spans="2:10" ht="24.95" customHeight="1">
      <c r="B336" s="2">
        <v>136</v>
      </c>
      <c r="C336" s="2">
        <v>7</v>
      </c>
      <c r="D336" s="3">
        <v>10</v>
      </c>
      <c r="E336" s="1" t="str" cm="1">
        <f t="array" ref="E336">_xlfn.LET(
_xlpm.arr, _xlfn.REDUCE(G336, _xlfn.SEQUENCE(1,LEN(G336) / 6 - 1,7,7), _xlfn.LAMBDA(_xlpm.state,_xlpm.curr, REPLACE(_xlpm.state, _xlpm.curr + SUM(MID(_xlpm.state, _xlfn.SEQUENCE(1, LEN(_xlpm.state),1,1),1) = ";"),0,";"))),
_xlpm.channel, BIN2DEC(RIGHT(_xlfn.MAP(LEFT(_xlfn.TEXTSPLIT(_xlpm.arr,";"),2)&amp;"-"&amp;MID(_xlfn.TEXTSPLIT(_xlpm.arr,";"),3,2)&amp;"-"&amp;RIGHT(_xlfn.TEXTSPLIT(_xlpm.arr,";"),2), _xlfn.LAMBDA(_xlpm.cell, _xlfn.CHOOSECOLS(HEX2BIN(_xlfn.TEXTSPLIT(_xlpm.cell, "-")), 1))),4)),
_xlpm.note, _xlfn.XLOOKUP(BIN2DEC(_xlfn.MAP(LEFT(_xlfn.TEXTSPLIT(_xlpm.arr,";"),2)&amp;"-"&amp;MID(_xlfn.TEXTSPLIT(_xlpm.arr,";"),3,2)&amp;"-"&amp;RIGHT(_xlfn.TEXTSPLIT(_xlpm.arr,";"),2), _xlfn.LAMBDA(_xlpm.cell, _xlfn.CHOOSECOLS(HEX2BIN(_xlfn.TEXTSPLIT(_xlpm.cell, "-")), 2)))),'Instruments and Notes'!$G$5:$G$103,'Instruments and Notes'!$F$5:$F$103,,0,1),
_xlpm.instruments, _xlfn.IFNA(_xlfn.XLOOKUP(_xlfn.TOCOL(_xlpm.channel) &amp; _xlfn.TOCOL(_xlpm.note),'Instruments and Notes'!$C$5:$C$17 &amp; 'Instruments and Notes'!$D$5:$D$17,'Instruments and Notes'!$B$5:$B$17,NA(), 0,1), _xlfn.XLOOKUP(_xlfn.TOCOL(_xlpm.channel) &amp; "Any",'Instruments and Notes'!$C$5:$C$17 &amp; 'Instruments and Notes'!$D$5:$D$17,'Instruments and Notes'!$B$5:$B$17,NA(),0,1)),
_xlpm.notIncluded, _xlfn._xlws.FILTER('Instruments and Notes'!$B$5:$B$17,_xlfn.BYROW('Instruments and Notes'!$B$5:$B$17=_xlfn.TOROW(_xlpm.instruments),_xlfn.LAMBDA(_xlpm.row,SUM(--_xlpm.row)))=0),
_xlpm.notIncluded)</f>
        <v>Bass Electric</v>
      </c>
      <c r="F336" s="24"/>
      <c r="G336" s="84" t="s">
        <v>264</v>
      </c>
      <c r="H336" s="84"/>
      <c r="I336" s="5" t="s">
        <v>414</v>
      </c>
      <c r="J336" s="5" t="str" cm="1">
        <f t="array" ref="J336">_xlfn.REDUCE(G336, _xlfn.SEQUENCE(1,LEN(G336) / 6 - 1,7,7), _xlfn.LAMBDA(_xlpm.state,_xlpm.curr, REPLACE(_xlpm.state, _xlpm.curr + SUM(MID(_xlpm.state, _xlfn.SEQUENCE(1, LEN(_xlpm.state),1,1),1) = ";"),0,";")))</f>
        <v>9A2A58;8A3100;BA2445;BC3020;B23857;9A402C;9A2A2A;BA3B14;8A2600;8A3B00;8A2600;BA462E;912610;BC255D;954446;B53F68;9A310D;9A2654;8A3B00;B22A62;912468;97255E;9A2430;8A3B00;823800;BA261F;8A2400;B53329;B23968;824500;B12636;9A2658;8A3B00;973D15;BA310A;BA2A69;B13C66;853D00;BA402E;8A3B00</v>
      </c>
    </row>
    <row r="337" spans="2:10" ht="24.95" customHeight="1">
      <c r="B337" s="2">
        <v>137</v>
      </c>
      <c r="C337" s="2">
        <v>7</v>
      </c>
      <c r="D337" s="3">
        <v>10</v>
      </c>
      <c r="E337" s="1" t="str" cm="1">
        <f t="array" ref="E337">_xlfn.LET(
_xlpm.arr, _xlfn.REDUCE(G337, _xlfn.SEQUENCE(1,LEN(G337) / 6 - 1,7,7), _xlfn.LAMBDA(_xlpm.state,_xlpm.curr, REPLACE(_xlpm.state, _xlpm.curr + SUM(MID(_xlpm.state, _xlfn.SEQUENCE(1, LEN(_xlpm.state),1,1),1) = ";"),0,";"))),
_xlpm.channel, BIN2DEC(RIGHT(_xlfn.MAP(LEFT(_xlfn.TEXTSPLIT(_xlpm.arr,";"),2)&amp;"-"&amp;MID(_xlfn.TEXTSPLIT(_xlpm.arr,";"),3,2)&amp;"-"&amp;RIGHT(_xlfn.TEXTSPLIT(_xlpm.arr,";"),2), _xlfn.LAMBDA(_xlpm.cell, _xlfn.CHOOSECOLS(HEX2BIN(_xlfn.TEXTSPLIT(_xlpm.cell, "-")), 1))),4)),
_xlpm.note, _xlfn.XLOOKUP(BIN2DEC(_xlfn.MAP(LEFT(_xlfn.TEXTSPLIT(_xlpm.arr,";"),2)&amp;"-"&amp;MID(_xlfn.TEXTSPLIT(_xlpm.arr,";"),3,2)&amp;"-"&amp;RIGHT(_xlfn.TEXTSPLIT(_xlpm.arr,";"),2), _xlfn.LAMBDA(_xlpm.cell, _xlfn.CHOOSECOLS(HEX2BIN(_xlfn.TEXTSPLIT(_xlpm.cell, "-")), 2)))),'Instruments and Notes'!$G$5:$G$103,'Instruments and Notes'!$F$5:$F$103,,0,1),
_xlpm.instruments, _xlfn.IFNA(_xlfn.XLOOKUP(_xlfn.TOCOL(_xlpm.channel) &amp; _xlfn.TOCOL(_xlpm.note),'Instruments and Notes'!$C$5:$C$17 &amp; 'Instruments and Notes'!$D$5:$D$17,'Instruments and Notes'!$B$5:$B$17,NA(), 0,1), _xlfn.XLOOKUP(_xlfn.TOCOL(_xlpm.channel) &amp; "Any",'Instruments and Notes'!$C$5:$C$17 &amp; 'Instruments and Notes'!$D$5:$D$17,'Instruments and Notes'!$B$5:$B$17,NA(),0,1)),
_xlpm.notIncluded, _xlfn._xlws.FILTER('Instruments and Notes'!$B$5:$B$17,_xlfn.BYROW('Instruments and Notes'!$B$5:$B$17=_xlfn.TOROW(_xlpm.instruments),_xlfn.LAMBDA(_xlpm.row,SUM(--_xlpm.row)))=0),
_xlpm.notIncluded)</f>
        <v>Piccolo</v>
      </c>
      <c r="F337" s="24"/>
      <c r="G337" s="84" t="s">
        <v>265</v>
      </c>
      <c r="H337" s="84"/>
      <c r="I337" s="5" t="s">
        <v>414</v>
      </c>
      <c r="J337" s="5" t="str" cm="1">
        <f t="array" ref="J337">_xlfn.REDUCE(G337, _xlfn.SEQUENCE(1,LEN(G337) / 6 - 1,7,7), _xlfn.LAMBDA(_xlpm.state,_xlpm.curr, REPLACE(_xlpm.state, _xlpm.curr + SUM(MID(_xlpm.state, _xlfn.SEQUENCE(1, LEN(_xlpm.state),1,1),1) = ";"),0,";")))</f>
        <v>BC2E22;8A4000;BA262F;9A2443;923228;BA4654;9A266C;8A4600;8A4600;813800;B53344;8A3100;8C3800;BA4614;933677;BA4643;BA4614;8A2400;BC2717;B33A6B;BA3B3A;92405D;9A2A20;913927;9A2A77;8A2600;9A463F;B52771;932428;923C38;9A260D;B52434;833500;B53142;814600;B2312C;BA2664;B24047;8C3400;BA2620</v>
      </c>
    </row>
    <row r="338" spans="2:10" ht="24.95" customHeight="1">
      <c r="B338" s="2">
        <v>138</v>
      </c>
      <c r="C338" s="2">
        <v>7</v>
      </c>
      <c r="D338" s="3">
        <v>10</v>
      </c>
      <c r="E338" s="1" t="str" cm="1">
        <f t="array" ref="E338">_xlfn.LET(
_xlpm.arr, _xlfn.REDUCE(G338, _xlfn.SEQUENCE(1,LEN(G338) / 6 - 1,7,7), _xlfn.LAMBDA(_xlpm.state,_xlpm.curr, REPLACE(_xlpm.state, _xlpm.curr + SUM(MID(_xlpm.state, _xlfn.SEQUENCE(1, LEN(_xlpm.state),1,1),1) = ";"),0,";"))),
_xlpm.channel, BIN2DEC(RIGHT(_xlfn.MAP(LEFT(_xlfn.TEXTSPLIT(_xlpm.arr,";"),2)&amp;"-"&amp;MID(_xlfn.TEXTSPLIT(_xlpm.arr,";"),3,2)&amp;"-"&amp;RIGHT(_xlfn.TEXTSPLIT(_xlpm.arr,";"),2), _xlfn.LAMBDA(_xlpm.cell, _xlfn.CHOOSECOLS(HEX2BIN(_xlfn.TEXTSPLIT(_xlpm.cell, "-")), 1))),4)),
_xlpm.note, _xlfn.XLOOKUP(BIN2DEC(_xlfn.MAP(LEFT(_xlfn.TEXTSPLIT(_xlpm.arr,";"),2)&amp;"-"&amp;MID(_xlfn.TEXTSPLIT(_xlpm.arr,";"),3,2)&amp;"-"&amp;RIGHT(_xlfn.TEXTSPLIT(_xlpm.arr,";"),2), _xlfn.LAMBDA(_xlpm.cell, _xlfn.CHOOSECOLS(HEX2BIN(_xlfn.TEXTSPLIT(_xlpm.cell, "-")), 2)))),'Instruments and Notes'!$G$5:$G$103,'Instruments and Notes'!$F$5:$F$103,,0,1),
_xlpm.instruments, _xlfn.IFNA(_xlfn.XLOOKUP(_xlfn.TOCOL(_xlpm.channel) &amp; _xlfn.TOCOL(_xlpm.note),'Instruments and Notes'!$C$5:$C$17 &amp; 'Instruments and Notes'!$D$5:$D$17,'Instruments and Notes'!$B$5:$B$17,NA(), 0,1), _xlfn.XLOOKUP(_xlfn.TOCOL(_xlpm.channel) &amp; "Any",'Instruments and Notes'!$C$5:$C$17 &amp; 'Instruments and Notes'!$D$5:$D$17,'Instruments and Notes'!$B$5:$B$17,NA(),0,1)),
_xlpm.notIncluded, _xlfn._xlws.FILTER('Instruments and Notes'!$B$5:$B$17,_xlfn.BYROW('Instruments and Notes'!$B$5:$B$17=_xlfn.TOROW(_xlpm.instruments),_xlfn.LAMBDA(_xlpm.row,SUM(--_xlpm.row)))=0),
_xlpm.notIncluded)</f>
        <v>Bass Electric</v>
      </c>
      <c r="F338" s="24"/>
      <c r="G338" s="84" t="s">
        <v>266</v>
      </c>
      <c r="H338" s="84"/>
      <c r="I338" s="5" t="s">
        <v>414</v>
      </c>
      <c r="J338" s="5" t="str" cm="1">
        <f t="array" ref="J338">_xlfn.REDUCE(G338, _xlfn.SEQUENCE(1,LEN(G338) / 6 - 1,7,7), _xlfn.LAMBDA(_xlpm.state,_xlpm.curr, REPLACE(_xlpm.state, _xlpm.curr + SUM(MID(_xlpm.state, _xlfn.SEQUENCE(1, LEN(_xlpm.state),1,1),1) = ";"),0,";")))</f>
        <v>B13C1E;95432A;BA3135;9A314B;8A2600;913639;8A4600;BA3151;9A2639;BA261D;973271;813400;8C2D00;9A3B6A;8A3B00;874200;BA400A;9A2424;8A2600;BA2A40;8A2400;B2385B;BC2D21;973F59;B1255F;9A2614;914349;9A242C;9C2B53;9A2A1A;8A2400;BA3168;9C405E;813E00;953945;BC371B;8C4400;BA313E;8A2600;823400</v>
      </c>
    </row>
    <row r="339" spans="2:10" ht="24.95" customHeight="1">
      <c r="B339" s="2">
        <v>139</v>
      </c>
      <c r="C339" s="2">
        <v>7</v>
      </c>
      <c r="D339" s="3">
        <v>10</v>
      </c>
      <c r="E339" s="1" t="str" cm="1">
        <f t="array" ref="E339">_xlfn.LET(
_xlpm.arr, _xlfn.REDUCE(G339, _xlfn.SEQUENCE(1,LEN(G339) / 6 - 1,7,7), _xlfn.LAMBDA(_xlpm.state,_xlpm.curr, REPLACE(_xlpm.state, _xlpm.curr + SUM(MID(_xlpm.state, _xlfn.SEQUENCE(1, LEN(_xlpm.state),1,1),1) = ";"),0,";"))),
_xlpm.channel, BIN2DEC(RIGHT(_xlfn.MAP(LEFT(_xlfn.TEXTSPLIT(_xlpm.arr,";"),2)&amp;"-"&amp;MID(_xlfn.TEXTSPLIT(_xlpm.arr,";"),3,2)&amp;"-"&amp;RIGHT(_xlfn.TEXTSPLIT(_xlpm.arr,";"),2), _xlfn.LAMBDA(_xlpm.cell, _xlfn.CHOOSECOLS(HEX2BIN(_xlfn.TEXTSPLIT(_xlpm.cell, "-")), 1))),4)),
_xlpm.note, _xlfn.XLOOKUP(BIN2DEC(_xlfn.MAP(LEFT(_xlfn.TEXTSPLIT(_xlpm.arr,";"),2)&amp;"-"&amp;MID(_xlfn.TEXTSPLIT(_xlpm.arr,";"),3,2)&amp;"-"&amp;RIGHT(_xlfn.TEXTSPLIT(_xlpm.arr,";"),2), _xlfn.LAMBDA(_xlpm.cell, _xlfn.CHOOSECOLS(HEX2BIN(_xlfn.TEXTSPLIT(_xlpm.cell, "-")), 2)))),'Instruments and Notes'!$G$5:$G$103,'Instruments and Notes'!$F$5:$F$103,,0,1),
_xlpm.instruments, _xlfn.IFNA(_xlfn.XLOOKUP(_xlfn.TOCOL(_xlpm.channel) &amp; _xlfn.TOCOL(_xlpm.note),'Instruments and Notes'!$C$5:$C$17 &amp; 'Instruments and Notes'!$D$5:$D$17,'Instruments and Notes'!$B$5:$B$17,NA(), 0,1), _xlfn.XLOOKUP(_xlfn.TOCOL(_xlpm.channel) &amp; "Any",'Instruments and Notes'!$C$5:$C$17 &amp; 'Instruments and Notes'!$D$5:$D$17,'Instruments and Notes'!$B$5:$B$17,NA(),0,1)),
_xlpm.notIncluded, _xlfn._xlws.FILTER('Instruments and Notes'!$B$5:$B$17,_xlfn.BYROW('Instruments and Notes'!$B$5:$B$17=_xlfn.TOROW(_xlpm.instruments),_xlfn.LAMBDA(_xlpm.row,SUM(--_xlpm.row)))=0),
_xlpm.notIncluded)</f>
        <v>Hi-Hats</v>
      </c>
      <c r="F339" s="24"/>
      <c r="G339" s="84" t="s">
        <v>267</v>
      </c>
      <c r="H339" s="84"/>
      <c r="I339" s="5" t="s">
        <v>414</v>
      </c>
      <c r="J339" s="5" t="str" cm="1">
        <f t="array" ref="J339">_xlfn.REDUCE(G339, _xlfn.SEQUENCE(1,LEN(G339) / 6 - 1,7,7), _xlfn.LAMBDA(_xlpm.state,_xlpm.curr, REPLACE(_xlpm.state, _xlpm.curr + SUM(MID(_xlpm.state, _xlfn.SEQUENCE(1, LEN(_xlpm.state),1,1),1) = ";"),0,";")))</f>
        <v>8A2400;823300;9C294C;954118;9A4668;B1320E;973375;8A3B00;9A4028;9A4644;B12F16;8A2600;8A3100;B24276;9C2864;813C00;BA3B6D;B32A38;BA2423;872B00;9A2626;B12D14;BA4035;8A3B00;B22A6E;8A3100;B7416D;B13115;834400;8A3B00;8A3B00;BA3B25;9A2469;9A313E;8C3000;9A2674;B52775;972622;B33168;9A466B</v>
      </c>
    </row>
    <row r="340" spans="2:10" ht="24.95" customHeight="1">
      <c r="B340" s="2">
        <v>140</v>
      </c>
      <c r="C340" s="2">
        <v>7</v>
      </c>
      <c r="D340" s="3">
        <v>10</v>
      </c>
      <c r="E340" s="1" t="str" cm="1">
        <f t="array" ref="E340">_xlfn.LET(
_xlpm.arr, _xlfn.REDUCE(G340, _xlfn.SEQUENCE(1,LEN(G340) / 6 - 1,7,7), _xlfn.LAMBDA(_xlpm.state,_xlpm.curr, REPLACE(_xlpm.state, _xlpm.curr + SUM(MID(_xlpm.state, _xlfn.SEQUENCE(1, LEN(_xlpm.state),1,1),1) = ";"),0,";"))),
_xlpm.channel, BIN2DEC(RIGHT(_xlfn.MAP(LEFT(_xlfn.TEXTSPLIT(_xlpm.arr,";"),2)&amp;"-"&amp;MID(_xlfn.TEXTSPLIT(_xlpm.arr,";"),3,2)&amp;"-"&amp;RIGHT(_xlfn.TEXTSPLIT(_xlpm.arr,";"),2), _xlfn.LAMBDA(_xlpm.cell, _xlfn.CHOOSECOLS(HEX2BIN(_xlfn.TEXTSPLIT(_xlpm.cell, "-")), 1))),4)),
_xlpm.note, _xlfn.XLOOKUP(BIN2DEC(_xlfn.MAP(LEFT(_xlfn.TEXTSPLIT(_xlpm.arr,";"),2)&amp;"-"&amp;MID(_xlfn.TEXTSPLIT(_xlpm.arr,";"),3,2)&amp;"-"&amp;RIGHT(_xlfn.TEXTSPLIT(_xlpm.arr,";"),2), _xlfn.LAMBDA(_xlpm.cell, _xlfn.CHOOSECOLS(HEX2BIN(_xlfn.TEXTSPLIT(_xlpm.cell, "-")), 2)))),'Instruments and Notes'!$G$5:$G$103,'Instruments and Notes'!$F$5:$F$103,,0,1),
_xlpm.instruments, _xlfn.IFNA(_xlfn.XLOOKUP(_xlfn.TOCOL(_xlpm.channel) &amp; _xlfn.TOCOL(_xlpm.note),'Instruments and Notes'!$C$5:$C$17 &amp; 'Instruments and Notes'!$D$5:$D$17,'Instruments and Notes'!$B$5:$B$17,NA(), 0,1), _xlfn.XLOOKUP(_xlfn.TOCOL(_xlpm.channel) &amp; "Any",'Instruments and Notes'!$C$5:$C$17 &amp; 'Instruments and Notes'!$D$5:$D$17,'Instruments and Notes'!$B$5:$B$17,NA(),0,1)),
_xlpm.notIncluded, _xlfn._xlws.FILTER('Instruments and Notes'!$B$5:$B$17,_xlfn.BYROW('Instruments and Notes'!$B$5:$B$17=_xlfn.TOROW(_xlpm.instruments),_xlfn.LAMBDA(_xlpm.row,SUM(--_xlpm.row)))=0),
_xlpm.notIncluded)</f>
        <v>Snare Drum</v>
      </c>
      <c r="F340" s="24"/>
      <c r="G340" s="84" t="s">
        <v>268</v>
      </c>
      <c r="H340" s="84"/>
      <c r="I340" s="5" t="s">
        <v>414</v>
      </c>
      <c r="J340" s="5" t="str" cm="1">
        <f t="array" ref="J340">_xlfn.REDUCE(G340, _xlfn.SEQUENCE(1,LEN(G340) / 6 - 1,7,7), _xlfn.LAMBDA(_xlpm.state,_xlpm.curr, REPLACE(_xlpm.state, _xlpm.curr + SUM(MID(_xlpm.state, _xlfn.SEQUENCE(1, LEN(_xlpm.state),1,1),1) = ";"),0,";")))</f>
        <v>B24470;823A00;B34368;9A3157;853900;8A3B00;972C35;BA3164;9A4641;9A4032;813E00;9A3130;B5455E;9A2A56;9A2450;9A3B3A;974622;BC2970;852400;9A2433;8A4600;BA2A5C;8C3000;973E54;9A311F;B53677;BA4661;9C2640;8A4600;BA2A3A;B53349;9A2453;8A4600;B23121;932D56;9A2A45;822900;B24462;BA3B45;932E45</v>
      </c>
    </row>
    <row r="343" spans="2:10">
      <c r="I343" s="5" t="str" cm="1">
        <f t="array" ref="I343:I382">_xlfn.IFNA(_xlfn.XLOOKUP(_xlfn.TOCOL(_xlfn.ANCHORARRAY(J315)) &amp; _xlfn.TOCOL(_xlfn.ANCHORARRAY(J316)),'Instruments and Notes'!$C$5:$C$17 &amp; 'Instruments and Notes'!$D$5:$D$17,'Instruments and Notes'!$B$5:$B$17,NA(), 0,1), _xlfn.XLOOKUP(_xlfn.TOCOL(_xlfn.ANCHORARRAY(J315)) &amp; "Any",'Instruments and Notes'!$C$5:$C$17 &amp; 'Instruments and Notes'!$D$5:$D$17,'Instruments and Notes'!$B$5:$B$17,NA(),0,1))</f>
        <v>Piccolo</v>
      </c>
      <c r="J343" s="5" t="str" cm="1">
        <f t="array" ref="J343">_xlfn._xlws.FILTER('Instruments and Notes'!$B$5:$B$17,_xlfn.BYROW('Instruments and Notes'!$B$5:$B$17=_xlfn.TOROW(_xlfn.ANCHORARRAY(Case!I343)),_xlfn.LAMBDA(_xlpm.row,SUM(--_xlpm.row)))=0)</f>
        <v>Acoustic Grand Piano</v>
      </c>
    </row>
    <row r="344" spans="2:10">
      <c r="I344" s="5" t="str">
        <v>Bass Electric</v>
      </c>
    </row>
    <row r="345" spans="2:10">
      <c r="I345" s="5" t="str">
        <v>Timbale</v>
      </c>
    </row>
    <row r="346" spans="2:10">
      <c r="I346" s="5" t="str">
        <v>Hi-Hats</v>
      </c>
    </row>
    <row r="347" spans="2:10">
      <c r="I347" s="5" t="str">
        <v>Drawbar Organ</v>
      </c>
    </row>
    <row r="348" spans="2:10">
      <c r="I348" s="5" t="str">
        <v>Kick Drum</v>
      </c>
    </row>
    <row r="349" spans="2:10">
      <c r="I349" s="5" t="str">
        <v>Voice Oohs</v>
      </c>
    </row>
    <row r="350" spans="2:10">
      <c r="I350" s="5" t="str">
        <v>Drawbar Organ</v>
      </c>
    </row>
    <row r="351" spans="2:10">
      <c r="I351" s="5" t="str">
        <v>Drawbar Organ</v>
      </c>
    </row>
    <row r="352" spans="2:10">
      <c r="I352" s="5" t="str">
        <v>Ride Cymbal</v>
      </c>
    </row>
    <row r="353" spans="9:9">
      <c r="I353" s="5" t="str">
        <v>Bass Electric</v>
      </c>
    </row>
    <row r="354" spans="9:9">
      <c r="I354" s="5" t="str">
        <v>Guitar Electric</v>
      </c>
    </row>
    <row r="355" spans="9:9">
      <c r="I355" s="5" t="str">
        <v>Hi-Hats</v>
      </c>
    </row>
    <row r="356" spans="9:9">
      <c r="I356" s="5" t="str">
        <v>Timbale</v>
      </c>
    </row>
    <row r="357" spans="9:9">
      <c r="I357" s="5" t="str">
        <v>Maracas</v>
      </c>
    </row>
    <row r="358" spans="9:9">
      <c r="I358" s="5" t="str">
        <v>Snare Drum</v>
      </c>
    </row>
    <row r="359" spans="9:9">
      <c r="I359" s="5" t="str">
        <v>Piccolo</v>
      </c>
    </row>
    <row r="360" spans="9:9">
      <c r="I360" s="5" t="str">
        <v>Drawbar Organ</v>
      </c>
    </row>
    <row r="361" spans="9:9">
      <c r="I361" s="5" t="str">
        <v>Voice Oohs</v>
      </c>
    </row>
    <row r="362" spans="9:9">
      <c r="I362" s="5" t="str">
        <v>Bass Electric</v>
      </c>
    </row>
    <row r="363" spans="9:9">
      <c r="I363" s="5" t="str">
        <v>Bass Electric</v>
      </c>
    </row>
    <row r="364" spans="9:9">
      <c r="I364" s="5" t="str">
        <v>Kick Drum</v>
      </c>
    </row>
    <row r="365" spans="9:9">
      <c r="I365" s="5" t="str">
        <v>Kick Drum</v>
      </c>
    </row>
    <row r="366" spans="9:9">
      <c r="I366" s="5" t="str">
        <v>Drawbar Organ</v>
      </c>
    </row>
    <row r="367" spans="9:9">
      <c r="I367" s="5" t="str">
        <v>Hi-Hats</v>
      </c>
    </row>
    <row r="368" spans="9:9">
      <c r="I368" s="5" t="str">
        <v>Ride Cymbal</v>
      </c>
    </row>
    <row r="369" spans="9:9">
      <c r="I369" s="5" t="str">
        <v>Bass Electric</v>
      </c>
    </row>
    <row r="370" spans="9:9">
      <c r="I370" s="5" t="str">
        <v>Timbale</v>
      </c>
    </row>
    <row r="371" spans="9:9">
      <c r="I371" s="5" t="str">
        <v>Crash Cymbal</v>
      </c>
    </row>
    <row r="372" spans="9:9">
      <c r="I372" s="5" t="str">
        <v>Kick Drum</v>
      </c>
    </row>
    <row r="373" spans="9:9">
      <c r="I373" s="5" t="str">
        <v>Timbale</v>
      </c>
    </row>
    <row r="374" spans="9:9">
      <c r="I374" s="5" t="str">
        <v>Maracas</v>
      </c>
    </row>
    <row r="375" spans="9:9">
      <c r="I375" s="5" t="str">
        <v>Bass Electric</v>
      </c>
    </row>
    <row r="376" spans="9:9">
      <c r="I376" s="5" t="str">
        <v>Voice Oohs</v>
      </c>
    </row>
    <row r="377" spans="9:9">
      <c r="I377" s="5" t="str">
        <v>Bass Electric</v>
      </c>
    </row>
    <row r="378" spans="9:9">
      <c r="I378" s="5" t="str">
        <v>Crash Cymbal</v>
      </c>
    </row>
    <row r="379" spans="9:9">
      <c r="I379" s="5" t="str">
        <v>Kick Drum</v>
      </c>
    </row>
    <row r="380" spans="9:9">
      <c r="I380" s="5" t="str">
        <v>Ride Cymbal</v>
      </c>
    </row>
    <row r="381" spans="9:9">
      <c r="I381" s="5" t="str">
        <v>Timbale</v>
      </c>
    </row>
    <row r="382" spans="9:9">
      <c r="I382" s="5" t="str">
        <v>Piccolo</v>
      </c>
    </row>
    <row r="1000" spans="648:648" ht="15.75">
      <c r="XX1000" s="126">
        <v>125713</v>
      </c>
    </row>
  </sheetData>
  <sortState xmlns:xlrd2="http://schemas.microsoft.com/office/spreadsheetml/2017/richdata2" ref="L112:L121">
    <sortCondition ref="L112:L121"/>
  </sortState>
  <mergeCells count="2">
    <mergeCell ref="G50:L50"/>
    <mergeCell ref="G52:L52"/>
  </mergeCells>
  <phoneticPr fontId="24" type="noConversion"/>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iconSet" priority="35" id="{157A61D4-F08B-4998-B794-99036A1606A7}">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F48:F52</xm:sqref>
        </x14:conditionalFormatting>
        <x14:conditionalFormatting xmlns:xm="http://schemas.microsoft.com/office/excel/2006/main">
          <x14:cfRule type="iconSet" priority="46" id="{1C420B43-2924-4646-92C7-9279C355D56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F58:F62</xm:sqref>
        </x14:conditionalFormatting>
        <x14:conditionalFormatting xmlns:xm="http://schemas.microsoft.com/office/excel/2006/main">
          <x14:cfRule type="iconSet" priority="43" id="{F7CEA8DE-84B8-427D-8DD8-07D4BA699F2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F65:F67</xm:sqref>
        </x14:conditionalFormatting>
        <x14:conditionalFormatting xmlns:xm="http://schemas.microsoft.com/office/excel/2006/main">
          <x14:cfRule type="iconSet" priority="44" id="{76E4C17F-1284-4C74-A833-ADCBBC57672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F68</xm:sqref>
        </x14:conditionalFormatting>
        <x14:conditionalFormatting xmlns:xm="http://schemas.microsoft.com/office/excel/2006/main">
          <x14:cfRule type="iconSet" priority="34" id="{0DBB6009-7564-408D-BB41-E9BD5706C35B}">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F71</xm:sqref>
        </x14:conditionalFormatting>
        <x14:conditionalFormatting xmlns:xm="http://schemas.microsoft.com/office/excel/2006/main">
          <x14:cfRule type="iconSet" priority="7" id="{C2E667C7-AE06-49CF-BCF1-F842F37A1ED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F73:F92</xm:sqref>
        </x14:conditionalFormatting>
        <x14:conditionalFormatting xmlns:xm="http://schemas.microsoft.com/office/excel/2006/main">
          <x14:cfRule type="iconSet" priority="42" id="{295DAB33-26C6-4C08-A8FB-975C3CFCFB1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F103:F106</xm:sqref>
        </x14:conditionalFormatting>
        <x14:conditionalFormatting xmlns:xm="http://schemas.microsoft.com/office/excel/2006/main">
          <x14:cfRule type="iconSet" priority="32" id="{FDB6596A-6283-47B3-AB4B-1728FCD5D647}">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F110</xm:sqref>
        </x14:conditionalFormatting>
        <x14:conditionalFormatting xmlns:xm="http://schemas.microsoft.com/office/excel/2006/main">
          <x14:cfRule type="iconSet" priority="6" id="{5B104F0B-8F9A-4D1B-B836-86468C2BC970}">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F112:F131</xm:sqref>
        </x14:conditionalFormatting>
        <x14:conditionalFormatting xmlns:xm="http://schemas.microsoft.com/office/excel/2006/main">
          <x14:cfRule type="iconSet" priority="11" id="{FF3B256C-040A-49CF-A7E9-2565D3ABD813}">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F141:F145</xm:sqref>
        </x14:conditionalFormatting>
        <x14:conditionalFormatting xmlns:xm="http://schemas.microsoft.com/office/excel/2006/main">
          <x14:cfRule type="iconSet" priority="10" id="{63071855-06D0-475B-9E51-EE2F0D2F8FE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F149</xm:sqref>
        </x14:conditionalFormatting>
        <x14:conditionalFormatting xmlns:xm="http://schemas.microsoft.com/office/excel/2006/main">
          <x14:cfRule type="iconSet" priority="5" id="{BE445AA6-1D4A-41EA-9665-88BE32B6C42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F151:F170</xm:sqref>
        </x14:conditionalFormatting>
        <x14:conditionalFormatting xmlns:xm="http://schemas.microsoft.com/office/excel/2006/main">
          <x14:cfRule type="iconSet" priority="29" id="{8D7B9B38-F33B-4FFD-9F0F-83AEE635FC4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F193:F194</xm:sqref>
        </x14:conditionalFormatting>
        <x14:conditionalFormatting xmlns:xm="http://schemas.microsoft.com/office/excel/2006/main">
          <x14:cfRule type="iconSet" priority="4" id="{3AB8AD24-2038-46DA-855A-6AA335F91EF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F196:F215</xm:sqref>
        </x14:conditionalFormatting>
        <x14:conditionalFormatting xmlns:xm="http://schemas.microsoft.com/office/excel/2006/main">
          <x14:cfRule type="iconSet" priority="49" id="{94D9C98E-91A7-436C-A855-7653391CD7A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F229:F232</xm:sqref>
        </x14:conditionalFormatting>
        <x14:conditionalFormatting xmlns:xm="http://schemas.microsoft.com/office/excel/2006/main">
          <x14:cfRule type="iconSet" priority="26" id="{A33A14EB-7129-4A89-96AB-F2226E772FD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F235</xm:sqref>
        </x14:conditionalFormatting>
        <x14:conditionalFormatting xmlns:xm="http://schemas.microsoft.com/office/excel/2006/main">
          <x14:cfRule type="iconSet" priority="3" id="{D795CFA9-F3AA-448D-90F1-BD7C5B2BA72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F237:F256</xm:sqref>
        </x14:conditionalFormatting>
        <x14:conditionalFormatting xmlns:xm="http://schemas.microsoft.com/office/excel/2006/main">
          <x14:cfRule type="iconSet" priority="39" id="{55D145FF-215E-4663-A7EF-E2298EB4D910}">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F270:F273</xm:sqref>
        </x14:conditionalFormatting>
        <x14:conditionalFormatting xmlns:xm="http://schemas.microsoft.com/office/excel/2006/main">
          <x14:cfRule type="iconSet" priority="23" id="{636A548B-4093-407F-9DA6-774D5542B57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F277</xm:sqref>
        </x14:conditionalFormatting>
        <x14:conditionalFormatting xmlns:xm="http://schemas.microsoft.com/office/excel/2006/main">
          <x14:cfRule type="iconSet" priority="2" id="{4921735C-6D36-44E4-AB82-3061772E855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F279:F298</xm:sqref>
        </x14:conditionalFormatting>
        <x14:conditionalFormatting xmlns:xm="http://schemas.microsoft.com/office/excel/2006/main">
          <x14:cfRule type="iconSet" priority="38" id="{6B6CDBC7-682F-45BE-944F-3D9914E32BB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F313:F315</xm:sqref>
        </x14:conditionalFormatting>
        <x14:conditionalFormatting xmlns:xm="http://schemas.microsoft.com/office/excel/2006/main">
          <x14:cfRule type="iconSet" priority="50" id="{394CB93E-B0B9-46E4-9453-E547BFE27B4B}">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F316:F320 F49:F57 F63:F64 F69:F72 F233:F236 F274:F278 F107:F111 F146:F150 F93:F102 F132:F140 F216:F228 F257:F269 F299:F312 F341 F171:F195</xm:sqref>
        </x14:conditionalFormatting>
        <x14:conditionalFormatting xmlns:xm="http://schemas.microsoft.com/office/excel/2006/main">
          <x14:cfRule type="iconSet" priority="20" id="{B03E92B2-E556-40BB-8FE5-4663B6DCAC07}">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F319</xm:sqref>
        </x14:conditionalFormatting>
        <x14:conditionalFormatting xmlns:xm="http://schemas.microsoft.com/office/excel/2006/main">
          <x14:cfRule type="iconSet" priority="1" id="{97D7DDAD-4916-4DAE-83A2-836A1BE23B1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F321:F340</xm:sqref>
        </x14:conditionalFormatting>
        <x14:conditionalFormatting xmlns:xm="http://schemas.microsoft.com/office/excel/2006/main">
          <x14:cfRule type="iconSet" priority="47" id="{27E19E23-605A-4751-BD60-7B975E7E0B3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F383:F384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152002-AD71-482C-92BC-0F234AD22A3C}">
  <sheetPr codeName="Sheet2"/>
  <dimension ref="B2:XX1000"/>
  <sheetViews>
    <sheetView showGridLines="0" topLeftCell="B1" zoomScale="70" zoomScaleNormal="70" workbookViewId="0">
      <selection activeCell="C9" sqref="C9:D9"/>
    </sheetView>
  </sheetViews>
  <sheetFormatPr defaultRowHeight="15"/>
  <cols>
    <col min="1" max="1" width="5.5703125" customWidth="1"/>
    <col min="2" max="2" width="24.85546875" customWidth="1"/>
    <col min="3" max="4" width="13.7109375" customWidth="1"/>
    <col min="5" max="5" width="5.5703125" customWidth="1"/>
    <col min="9" max="9" width="18.85546875" bestFit="1" customWidth="1"/>
    <col min="10" max="10" width="12.85546875" customWidth="1"/>
    <col min="11" max="11" width="13.7109375" bestFit="1" customWidth="1"/>
    <col min="12" max="12" width="80.28515625" bestFit="1" customWidth="1"/>
  </cols>
  <sheetData>
    <row r="2" spans="2:12" s="12" customFormat="1" ht="33" customHeight="1">
      <c r="B2" s="99" t="s">
        <v>269</v>
      </c>
      <c r="C2" s="47"/>
      <c r="D2" s="47"/>
      <c r="F2" s="99" t="s">
        <v>270</v>
      </c>
      <c r="G2" s="47"/>
      <c r="I2" s="99" t="s">
        <v>271</v>
      </c>
      <c r="J2" s="11"/>
      <c r="K2" s="11"/>
      <c r="L2" s="11"/>
    </row>
    <row r="3" spans="2:12" ht="15" customHeight="1" thickBot="1"/>
    <row r="4" spans="2:12" ht="15" customHeight="1" thickTop="1" thickBot="1">
      <c r="B4" s="16" t="s">
        <v>272</v>
      </c>
      <c r="C4" s="16" t="s">
        <v>273</v>
      </c>
      <c r="D4" s="16" t="s">
        <v>274</v>
      </c>
      <c r="F4" s="16" t="s">
        <v>274</v>
      </c>
      <c r="G4" s="16" t="s">
        <v>275</v>
      </c>
      <c r="I4" s="91" t="s">
        <v>276</v>
      </c>
      <c r="J4" s="86" t="s">
        <v>277</v>
      </c>
      <c r="K4" s="86" t="s">
        <v>278</v>
      </c>
      <c r="L4" s="87" t="s">
        <v>279</v>
      </c>
    </row>
    <row r="5" spans="2:12" ht="15" customHeight="1">
      <c r="B5" s="37" t="s">
        <v>247</v>
      </c>
      <c r="C5" s="37">
        <v>1</v>
      </c>
      <c r="D5" s="38" t="s">
        <v>280</v>
      </c>
      <c r="F5" s="37" t="s">
        <v>281</v>
      </c>
      <c r="G5" s="37">
        <v>21</v>
      </c>
      <c r="I5" s="92" t="s">
        <v>282</v>
      </c>
      <c r="J5" t="s">
        <v>283</v>
      </c>
      <c r="K5" t="s">
        <v>284</v>
      </c>
      <c r="L5" s="88" t="s">
        <v>285</v>
      </c>
    </row>
    <row r="6" spans="2:12" ht="15" customHeight="1">
      <c r="B6" s="37" t="s">
        <v>103</v>
      </c>
      <c r="C6" s="37">
        <v>2</v>
      </c>
      <c r="D6" s="38" t="s">
        <v>280</v>
      </c>
      <c r="F6" s="37" t="s">
        <v>286</v>
      </c>
      <c r="G6" s="37">
        <v>22</v>
      </c>
      <c r="I6" s="92"/>
      <c r="L6" s="88"/>
    </row>
    <row r="7" spans="2:12" ht="15" customHeight="1">
      <c r="B7" s="37" t="s">
        <v>287</v>
      </c>
      <c r="C7" s="37">
        <v>3</v>
      </c>
      <c r="D7" s="38" t="s">
        <v>280</v>
      </c>
      <c r="F7" s="37" t="s">
        <v>288</v>
      </c>
      <c r="G7" s="37">
        <v>23</v>
      </c>
      <c r="I7" s="92" t="s">
        <v>289</v>
      </c>
      <c r="J7" t="s">
        <v>290</v>
      </c>
      <c r="K7" t="s">
        <v>291</v>
      </c>
      <c r="L7" s="88" t="s">
        <v>292</v>
      </c>
    </row>
    <row r="8" spans="2:12" ht="15" customHeight="1">
      <c r="B8" s="37" t="s">
        <v>142</v>
      </c>
      <c r="C8" s="37">
        <v>5</v>
      </c>
      <c r="D8" s="38" t="s">
        <v>280</v>
      </c>
      <c r="F8" s="37" t="s">
        <v>293</v>
      </c>
      <c r="G8" s="37">
        <v>24</v>
      </c>
      <c r="I8" s="92"/>
      <c r="L8" s="88" t="s">
        <v>294</v>
      </c>
    </row>
    <row r="9" spans="2:12" ht="15" customHeight="1">
      <c r="B9" s="37" t="s">
        <v>295</v>
      </c>
      <c r="C9" s="37">
        <v>7</v>
      </c>
      <c r="D9" s="38" t="s">
        <v>280</v>
      </c>
      <c r="F9" s="37" t="s">
        <v>296</v>
      </c>
      <c r="G9" s="37">
        <v>25</v>
      </c>
      <c r="I9" s="92"/>
      <c r="L9" s="88" t="s">
        <v>297</v>
      </c>
    </row>
    <row r="10" spans="2:12" ht="15" customHeight="1">
      <c r="B10" s="37" t="s">
        <v>298</v>
      </c>
      <c r="C10" s="37">
        <v>12</v>
      </c>
      <c r="D10" s="38" t="s">
        <v>280</v>
      </c>
      <c r="F10" s="37" t="s">
        <v>299</v>
      </c>
      <c r="G10" s="37">
        <v>26</v>
      </c>
      <c r="I10" s="92"/>
      <c r="L10" s="88" t="s">
        <v>300</v>
      </c>
    </row>
    <row r="11" spans="2:12" ht="15" customHeight="1">
      <c r="B11" s="37" t="s">
        <v>301</v>
      </c>
      <c r="C11" s="37">
        <v>10</v>
      </c>
      <c r="D11" s="38" t="s">
        <v>302</v>
      </c>
      <c r="F11" s="37" t="s">
        <v>303</v>
      </c>
      <c r="G11" s="37">
        <v>27</v>
      </c>
      <c r="I11" s="92"/>
      <c r="L11" s="88"/>
    </row>
    <row r="12" spans="2:12" ht="15" customHeight="1">
      <c r="B12" s="37" t="s">
        <v>139</v>
      </c>
      <c r="C12" s="37">
        <v>10</v>
      </c>
      <c r="D12" s="38" t="s">
        <v>211</v>
      </c>
      <c r="F12" s="37" t="s">
        <v>304</v>
      </c>
      <c r="G12" s="37">
        <v>28</v>
      </c>
      <c r="I12" s="92"/>
      <c r="K12" t="s">
        <v>305</v>
      </c>
      <c r="L12" s="88" t="s">
        <v>306</v>
      </c>
    </row>
    <row r="13" spans="2:12" ht="15" customHeight="1">
      <c r="B13" s="37" t="s">
        <v>307</v>
      </c>
      <c r="C13" s="37">
        <v>10</v>
      </c>
      <c r="D13" s="38" t="s">
        <v>308</v>
      </c>
      <c r="F13" s="37" t="s">
        <v>309</v>
      </c>
      <c r="G13" s="37">
        <v>29</v>
      </c>
      <c r="I13" s="92"/>
      <c r="L13" s="88"/>
    </row>
    <row r="14" spans="2:12" ht="15" customHeight="1">
      <c r="B14" s="37" t="s">
        <v>310</v>
      </c>
      <c r="C14" s="37">
        <v>10</v>
      </c>
      <c r="D14" s="38" t="s">
        <v>311</v>
      </c>
      <c r="F14" s="37" t="s">
        <v>312</v>
      </c>
      <c r="G14" s="37">
        <v>30</v>
      </c>
      <c r="I14" s="92" t="s">
        <v>313</v>
      </c>
      <c r="J14" t="s">
        <v>314</v>
      </c>
      <c r="K14" t="s">
        <v>315</v>
      </c>
      <c r="L14" s="88" t="s">
        <v>316</v>
      </c>
    </row>
    <row r="15" spans="2:12" ht="15" customHeight="1">
      <c r="B15" s="37" t="s">
        <v>317</v>
      </c>
      <c r="C15" s="37">
        <v>10</v>
      </c>
      <c r="D15" s="38" t="s">
        <v>318</v>
      </c>
      <c r="F15" s="37" t="s">
        <v>319</v>
      </c>
      <c r="G15" s="37">
        <v>31</v>
      </c>
      <c r="I15" s="92"/>
      <c r="L15" s="88" t="s">
        <v>320</v>
      </c>
    </row>
    <row r="16" spans="2:12" ht="15" customHeight="1">
      <c r="B16" s="37" t="s">
        <v>321</v>
      </c>
      <c r="C16" s="37">
        <v>10</v>
      </c>
      <c r="D16" s="38" t="s">
        <v>322</v>
      </c>
      <c r="F16" s="37" t="s">
        <v>323</v>
      </c>
      <c r="G16" s="37">
        <v>32</v>
      </c>
      <c r="I16" s="92"/>
      <c r="L16" s="88" t="s">
        <v>324</v>
      </c>
    </row>
    <row r="17" spans="2:12" ht="15" customHeight="1">
      <c r="B17" s="37" t="s">
        <v>325</v>
      </c>
      <c r="C17" s="37">
        <v>10</v>
      </c>
      <c r="D17" s="38" t="s">
        <v>326</v>
      </c>
      <c r="F17" s="37" t="s">
        <v>327</v>
      </c>
      <c r="G17" s="37">
        <v>33</v>
      </c>
      <c r="I17" s="92"/>
      <c r="L17" s="88"/>
    </row>
    <row r="18" spans="2:12" ht="15.75">
      <c r="F18" s="37" t="s">
        <v>328</v>
      </c>
      <c r="G18" s="37">
        <v>34</v>
      </c>
      <c r="I18" s="92" t="s">
        <v>329</v>
      </c>
      <c r="J18" t="s">
        <v>330</v>
      </c>
      <c r="K18" t="s">
        <v>331</v>
      </c>
      <c r="L18" s="88" t="s">
        <v>332</v>
      </c>
    </row>
    <row r="19" spans="2:12" ht="15.75">
      <c r="F19" s="37" t="s">
        <v>333</v>
      </c>
      <c r="G19" s="37">
        <v>35</v>
      </c>
      <c r="I19" s="92"/>
      <c r="L19" s="88" t="s">
        <v>334</v>
      </c>
    </row>
    <row r="20" spans="2:12" ht="16.5" thickBot="1">
      <c r="F20" s="37" t="s">
        <v>211</v>
      </c>
      <c r="G20" s="37">
        <v>36</v>
      </c>
      <c r="I20" s="93"/>
      <c r="J20" s="89"/>
      <c r="K20" s="89"/>
      <c r="L20" s="90" t="s">
        <v>335</v>
      </c>
    </row>
    <row r="21" spans="2:12" ht="16.5" thickTop="1">
      <c r="F21" s="37" t="s">
        <v>336</v>
      </c>
      <c r="G21" s="37">
        <v>37</v>
      </c>
    </row>
    <row r="22" spans="2:12" ht="15.75">
      <c r="F22" s="37" t="s">
        <v>302</v>
      </c>
      <c r="G22" s="37">
        <v>38</v>
      </c>
    </row>
    <row r="23" spans="2:12" ht="15.75">
      <c r="F23" s="37" t="s">
        <v>337</v>
      </c>
      <c r="G23" s="37">
        <v>39</v>
      </c>
    </row>
    <row r="24" spans="2:12" ht="15.75">
      <c r="F24" s="37" t="s">
        <v>338</v>
      </c>
      <c r="G24" s="37">
        <v>40</v>
      </c>
    </row>
    <row r="25" spans="2:12" ht="15.75">
      <c r="F25" s="37" t="s">
        <v>339</v>
      </c>
      <c r="G25" s="37">
        <v>41</v>
      </c>
    </row>
    <row r="26" spans="2:12" ht="15.75">
      <c r="F26" s="37" t="s">
        <v>308</v>
      </c>
      <c r="G26" s="37">
        <v>42</v>
      </c>
    </row>
    <row r="27" spans="2:12" ht="15.75">
      <c r="F27" s="37" t="s">
        <v>340</v>
      </c>
      <c r="G27" s="37">
        <v>43</v>
      </c>
    </row>
    <row r="28" spans="2:12" ht="15.75">
      <c r="F28" s="37" t="s">
        <v>341</v>
      </c>
      <c r="G28" s="37">
        <v>44</v>
      </c>
    </row>
    <row r="29" spans="2:12" ht="15.75">
      <c r="F29" s="37" t="s">
        <v>342</v>
      </c>
      <c r="G29" s="37">
        <v>45</v>
      </c>
    </row>
    <row r="30" spans="2:12" ht="15.75">
      <c r="F30" s="37" t="s">
        <v>343</v>
      </c>
      <c r="G30" s="37">
        <v>46</v>
      </c>
    </row>
    <row r="31" spans="2:12" ht="15.75">
      <c r="F31" s="37" t="s">
        <v>344</v>
      </c>
      <c r="G31" s="37">
        <v>47</v>
      </c>
    </row>
    <row r="32" spans="2:12" ht="15.75">
      <c r="F32" s="37" t="s">
        <v>345</v>
      </c>
      <c r="G32" s="37">
        <v>48</v>
      </c>
    </row>
    <row r="33" spans="6:7" ht="15.75">
      <c r="F33" s="37" t="s">
        <v>311</v>
      </c>
      <c r="G33" s="37">
        <v>49</v>
      </c>
    </row>
    <row r="34" spans="6:7" ht="15.75">
      <c r="F34" s="37" t="s">
        <v>346</v>
      </c>
      <c r="G34" s="37">
        <v>50</v>
      </c>
    </row>
    <row r="35" spans="6:7" ht="15.75">
      <c r="F35" s="37" t="s">
        <v>347</v>
      </c>
      <c r="G35" s="37">
        <v>51</v>
      </c>
    </row>
    <row r="36" spans="6:7" ht="15.75">
      <c r="F36" s="37" t="s">
        <v>348</v>
      </c>
      <c r="G36" s="37">
        <v>52</v>
      </c>
    </row>
    <row r="37" spans="6:7" ht="15.75">
      <c r="F37" s="37" t="s">
        <v>349</v>
      </c>
      <c r="G37" s="37">
        <v>53</v>
      </c>
    </row>
    <row r="38" spans="6:7" ht="15.75">
      <c r="F38" s="37" t="s">
        <v>350</v>
      </c>
      <c r="G38" s="37">
        <v>54</v>
      </c>
    </row>
    <row r="39" spans="6:7" ht="15.75">
      <c r="F39" s="37" t="s">
        <v>351</v>
      </c>
      <c r="G39" s="37">
        <v>55</v>
      </c>
    </row>
    <row r="40" spans="6:7" ht="15.75">
      <c r="F40" s="37" t="s">
        <v>352</v>
      </c>
      <c r="G40" s="37">
        <v>56</v>
      </c>
    </row>
    <row r="41" spans="6:7" ht="15.75">
      <c r="F41" s="37" t="s">
        <v>353</v>
      </c>
      <c r="G41" s="37">
        <v>57</v>
      </c>
    </row>
    <row r="42" spans="6:7" ht="15.75">
      <c r="F42" s="37" t="s">
        <v>354</v>
      </c>
      <c r="G42" s="37">
        <v>58</v>
      </c>
    </row>
    <row r="43" spans="6:7" ht="15.75">
      <c r="F43" s="37" t="s">
        <v>318</v>
      </c>
      <c r="G43" s="37">
        <v>59</v>
      </c>
    </row>
    <row r="44" spans="6:7" ht="15.75">
      <c r="F44" s="37" t="s">
        <v>355</v>
      </c>
      <c r="G44" s="37">
        <v>60</v>
      </c>
    </row>
    <row r="45" spans="6:7" ht="15.75">
      <c r="F45" s="37" t="s">
        <v>356</v>
      </c>
      <c r="G45" s="37">
        <v>61</v>
      </c>
    </row>
    <row r="46" spans="6:7" ht="15.75">
      <c r="F46" s="37" t="s">
        <v>357</v>
      </c>
      <c r="G46" s="37">
        <v>62</v>
      </c>
    </row>
    <row r="47" spans="6:7" ht="15.75">
      <c r="F47" s="37" t="s">
        <v>358</v>
      </c>
      <c r="G47" s="37">
        <v>63</v>
      </c>
    </row>
    <row r="48" spans="6:7" ht="15.75">
      <c r="F48" s="37" t="s">
        <v>322</v>
      </c>
      <c r="G48" s="37">
        <v>64</v>
      </c>
    </row>
    <row r="49" spans="6:7" ht="15.75">
      <c r="F49" s="37" t="s">
        <v>359</v>
      </c>
      <c r="G49" s="37">
        <v>65</v>
      </c>
    </row>
    <row r="50" spans="6:7" ht="15.75">
      <c r="F50" s="37" t="s">
        <v>360</v>
      </c>
      <c r="G50" s="37">
        <v>66</v>
      </c>
    </row>
    <row r="51" spans="6:7" ht="15.75">
      <c r="F51" s="37" t="s">
        <v>361</v>
      </c>
      <c r="G51" s="37">
        <v>67</v>
      </c>
    </row>
    <row r="52" spans="6:7" ht="15.75">
      <c r="F52" s="37" t="s">
        <v>362</v>
      </c>
      <c r="G52" s="37">
        <v>68</v>
      </c>
    </row>
    <row r="53" spans="6:7" ht="15.75">
      <c r="F53" s="37" t="s">
        <v>363</v>
      </c>
      <c r="G53" s="37">
        <v>69</v>
      </c>
    </row>
    <row r="54" spans="6:7" ht="15.75">
      <c r="F54" s="37" t="s">
        <v>326</v>
      </c>
      <c r="G54" s="37">
        <v>70</v>
      </c>
    </row>
    <row r="55" spans="6:7" ht="15.75">
      <c r="F55" s="37" t="s">
        <v>364</v>
      </c>
      <c r="G55" s="37">
        <v>71</v>
      </c>
    </row>
    <row r="56" spans="6:7" ht="15.75">
      <c r="F56" s="37" t="s">
        <v>365</v>
      </c>
      <c r="G56" s="37">
        <v>72</v>
      </c>
    </row>
    <row r="57" spans="6:7" ht="15.75">
      <c r="F57" s="37" t="s">
        <v>366</v>
      </c>
      <c r="G57" s="37">
        <v>73</v>
      </c>
    </row>
    <row r="58" spans="6:7" ht="15.75">
      <c r="F58" s="37" t="s">
        <v>367</v>
      </c>
      <c r="G58" s="37">
        <v>74</v>
      </c>
    </row>
    <row r="59" spans="6:7" ht="15.75">
      <c r="F59" s="37" t="s">
        <v>368</v>
      </c>
      <c r="G59" s="37">
        <v>75</v>
      </c>
    </row>
    <row r="60" spans="6:7" ht="15.75">
      <c r="F60" s="37" t="s">
        <v>369</v>
      </c>
      <c r="G60" s="37">
        <v>76</v>
      </c>
    </row>
    <row r="61" spans="6:7" ht="15.75">
      <c r="F61" s="37" t="s">
        <v>370</v>
      </c>
      <c r="G61" s="37">
        <v>77</v>
      </c>
    </row>
    <row r="62" spans="6:7" ht="15.75">
      <c r="F62" s="37" t="s">
        <v>371</v>
      </c>
      <c r="G62" s="37">
        <v>78</v>
      </c>
    </row>
    <row r="63" spans="6:7" ht="15.75">
      <c r="F63" s="37" t="s">
        <v>372</v>
      </c>
      <c r="G63" s="37">
        <v>79</v>
      </c>
    </row>
    <row r="64" spans="6:7" ht="15.75">
      <c r="F64" s="37" t="s">
        <v>373</v>
      </c>
      <c r="G64" s="37">
        <v>80</v>
      </c>
    </row>
    <row r="65" spans="6:7" ht="15.75">
      <c r="F65" s="37" t="s">
        <v>374</v>
      </c>
      <c r="G65" s="37">
        <v>81</v>
      </c>
    </row>
    <row r="66" spans="6:7" ht="15.75">
      <c r="F66" s="37" t="s">
        <v>375</v>
      </c>
      <c r="G66" s="37">
        <v>82</v>
      </c>
    </row>
    <row r="67" spans="6:7" ht="15.75">
      <c r="F67" s="37" t="s">
        <v>376</v>
      </c>
      <c r="G67" s="37">
        <v>83</v>
      </c>
    </row>
    <row r="68" spans="6:7" ht="15.75">
      <c r="F68" s="37" t="s">
        <v>377</v>
      </c>
      <c r="G68" s="37">
        <v>84</v>
      </c>
    </row>
    <row r="69" spans="6:7" ht="15.75">
      <c r="F69" s="37" t="s">
        <v>378</v>
      </c>
      <c r="G69" s="37">
        <v>85</v>
      </c>
    </row>
    <row r="70" spans="6:7" ht="15.75">
      <c r="F70" s="37" t="s">
        <v>379</v>
      </c>
      <c r="G70" s="37">
        <v>86</v>
      </c>
    </row>
    <row r="71" spans="6:7" ht="15.75">
      <c r="F71" s="37" t="s">
        <v>380</v>
      </c>
      <c r="G71" s="37">
        <v>87</v>
      </c>
    </row>
    <row r="72" spans="6:7" ht="15.75">
      <c r="F72" s="37" t="s">
        <v>381</v>
      </c>
      <c r="G72" s="37">
        <v>88</v>
      </c>
    </row>
    <row r="73" spans="6:7" ht="15.75">
      <c r="F73" s="37" t="s">
        <v>382</v>
      </c>
      <c r="G73" s="37">
        <v>89</v>
      </c>
    </row>
    <row r="74" spans="6:7" ht="15.75">
      <c r="F74" s="37" t="s">
        <v>383</v>
      </c>
      <c r="G74" s="37">
        <v>90</v>
      </c>
    </row>
    <row r="75" spans="6:7" ht="15.75">
      <c r="F75" s="37" t="s">
        <v>384</v>
      </c>
      <c r="G75" s="37">
        <v>91</v>
      </c>
    </row>
    <row r="76" spans="6:7" ht="15.75">
      <c r="F76" s="37" t="s">
        <v>385</v>
      </c>
      <c r="G76" s="37">
        <v>92</v>
      </c>
    </row>
    <row r="77" spans="6:7" ht="15.75">
      <c r="F77" s="37" t="s">
        <v>386</v>
      </c>
      <c r="G77" s="37">
        <v>93</v>
      </c>
    </row>
    <row r="78" spans="6:7" ht="15.75">
      <c r="F78" s="37" t="s">
        <v>387</v>
      </c>
      <c r="G78" s="37">
        <v>94</v>
      </c>
    </row>
    <row r="79" spans="6:7" ht="15.75">
      <c r="F79" s="37" t="s">
        <v>388</v>
      </c>
      <c r="G79" s="37">
        <v>95</v>
      </c>
    </row>
    <row r="80" spans="6:7" ht="15.75">
      <c r="F80" s="37" t="s">
        <v>389</v>
      </c>
      <c r="G80" s="37">
        <v>96</v>
      </c>
    </row>
    <row r="81" spans="6:7" ht="15.75">
      <c r="F81" s="37" t="s">
        <v>390</v>
      </c>
      <c r="G81" s="37">
        <v>97</v>
      </c>
    </row>
    <row r="82" spans="6:7" ht="15.75">
      <c r="F82" s="37" t="s">
        <v>391</v>
      </c>
      <c r="G82" s="37">
        <v>98</v>
      </c>
    </row>
    <row r="83" spans="6:7" ht="15.75">
      <c r="F83" s="37" t="s">
        <v>392</v>
      </c>
      <c r="G83" s="37">
        <v>99</v>
      </c>
    </row>
    <row r="84" spans="6:7" ht="15.75">
      <c r="F84" s="37" t="s">
        <v>393</v>
      </c>
      <c r="G84" s="37">
        <v>100</v>
      </c>
    </row>
    <row r="85" spans="6:7" ht="15.75">
      <c r="F85" s="37" t="s">
        <v>394</v>
      </c>
      <c r="G85" s="37">
        <v>101</v>
      </c>
    </row>
    <row r="86" spans="6:7" ht="15.75">
      <c r="F86" s="37" t="s">
        <v>395</v>
      </c>
      <c r="G86" s="37">
        <v>102</v>
      </c>
    </row>
    <row r="87" spans="6:7" ht="15.75">
      <c r="F87" s="37" t="s">
        <v>396</v>
      </c>
      <c r="G87" s="37">
        <v>103</v>
      </c>
    </row>
    <row r="88" spans="6:7" ht="15.75">
      <c r="F88" s="37" t="s">
        <v>397</v>
      </c>
      <c r="G88" s="37">
        <v>104</v>
      </c>
    </row>
    <row r="89" spans="6:7" ht="15.75">
      <c r="F89" s="37" t="s">
        <v>398</v>
      </c>
      <c r="G89" s="37">
        <v>105</v>
      </c>
    </row>
    <row r="90" spans="6:7" ht="15.75">
      <c r="F90" s="37" t="s">
        <v>399</v>
      </c>
      <c r="G90" s="37">
        <v>106</v>
      </c>
    </row>
    <row r="91" spans="6:7" ht="15.75">
      <c r="F91" s="37" t="s">
        <v>400</v>
      </c>
      <c r="G91" s="37">
        <v>107</v>
      </c>
    </row>
    <row r="92" spans="6:7" ht="15.75">
      <c r="F92" s="37" t="s">
        <v>401</v>
      </c>
      <c r="G92" s="37">
        <v>108</v>
      </c>
    </row>
    <row r="93" spans="6:7" ht="15.75">
      <c r="F93" s="37" t="s">
        <v>402</v>
      </c>
      <c r="G93" s="37">
        <v>109</v>
      </c>
    </row>
    <row r="94" spans="6:7" ht="15.75">
      <c r="F94" s="37" t="s">
        <v>403</v>
      </c>
      <c r="G94" s="37">
        <v>110</v>
      </c>
    </row>
    <row r="95" spans="6:7" ht="15.75">
      <c r="F95" s="37" t="s">
        <v>404</v>
      </c>
      <c r="G95" s="37">
        <v>111</v>
      </c>
    </row>
    <row r="96" spans="6:7" ht="15.75">
      <c r="F96" s="37" t="s">
        <v>405</v>
      </c>
      <c r="G96" s="37">
        <v>112</v>
      </c>
    </row>
    <row r="97" spans="6:7" ht="15.75">
      <c r="F97" s="37" t="s">
        <v>406</v>
      </c>
      <c r="G97" s="37">
        <v>113</v>
      </c>
    </row>
    <row r="98" spans="6:7" ht="15.75">
      <c r="F98" s="37" t="s">
        <v>407</v>
      </c>
      <c r="G98" s="37">
        <v>114</v>
      </c>
    </row>
    <row r="99" spans="6:7" ht="15.75">
      <c r="F99" s="37" t="s">
        <v>408</v>
      </c>
      <c r="G99" s="37">
        <v>115</v>
      </c>
    </row>
    <row r="100" spans="6:7" ht="15.75">
      <c r="F100" s="37" t="s">
        <v>409</v>
      </c>
      <c r="G100" s="37">
        <v>116</v>
      </c>
    </row>
    <row r="101" spans="6:7" ht="15.75">
      <c r="F101" s="37" t="s">
        <v>410</v>
      </c>
      <c r="G101" s="37">
        <v>117</v>
      </c>
    </row>
    <row r="102" spans="6:7" ht="15.75">
      <c r="F102" s="37" t="s">
        <v>411</v>
      </c>
      <c r="G102" s="37">
        <v>118</v>
      </c>
    </row>
    <row r="103" spans="6:7" ht="15.75">
      <c r="F103" s="37" t="s">
        <v>412</v>
      </c>
      <c r="G103" s="37">
        <v>119</v>
      </c>
    </row>
    <row r="1000" spans="648:648" ht="15.75">
      <c r="XX1000" s="126">
        <v>125713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2DE66-1732-48AE-8DEA-844E816A62A5}">
  <dimension ref="A1:T147"/>
  <sheetViews>
    <sheetView showGridLines="0" zoomScale="70" zoomScaleNormal="70" workbookViewId="0"/>
  </sheetViews>
  <sheetFormatPr defaultColWidth="8.28515625" defaultRowHeight="23.25" customHeight="1"/>
  <cols>
    <col min="1" max="1" width="3.140625" style="110" customWidth="1"/>
    <col min="2" max="2" width="12.42578125" style="122" customWidth="1"/>
    <col min="3" max="3" width="54.42578125" style="123" customWidth="1"/>
    <col min="4" max="4" width="9.42578125" style="110" customWidth="1"/>
    <col min="5" max="20" width="5.42578125" style="110" customWidth="1"/>
    <col min="21" max="44" width="8.140625" style="113" customWidth="1"/>
    <col min="45" max="70" width="6.140625" style="113" customWidth="1"/>
    <col min="71" max="16384" width="8.28515625" style="113"/>
  </cols>
  <sheetData>
    <row r="1" spans="2:20" ht="23.25" customHeight="1" thickBot="1">
      <c r="B1" s="108" t="s">
        <v>413</v>
      </c>
      <c r="C1" s="109"/>
      <c r="F1" s="111"/>
      <c r="G1" s="111"/>
      <c r="H1" s="111"/>
      <c r="I1" s="112"/>
      <c r="J1" s="112"/>
      <c r="K1" s="113"/>
      <c r="L1" s="113"/>
      <c r="M1" s="113"/>
      <c r="N1" s="113"/>
      <c r="O1" s="113"/>
      <c r="P1" s="113"/>
      <c r="Q1" s="113"/>
      <c r="R1" s="113"/>
      <c r="S1" s="113"/>
      <c r="T1" s="113"/>
    </row>
    <row r="2" spans="2:20" ht="23.25" customHeight="1" thickBot="1">
      <c r="B2" s="114" t="s">
        <v>17</v>
      </c>
      <c r="C2" s="115" t="s">
        <v>20</v>
      </c>
      <c r="D2" s="114" t="s">
        <v>19</v>
      </c>
      <c r="Q2" s="113"/>
      <c r="R2" s="113"/>
      <c r="S2" s="113"/>
      <c r="T2" s="113"/>
    </row>
    <row r="3" spans="2:20" ht="23.25" customHeight="1">
      <c r="B3" s="116" t="s">
        <v>22</v>
      </c>
      <c r="C3" s="117">
        <f>IF(ISBLANK(Case!E48),"",Case!E48)</f>
        <v>44</v>
      </c>
      <c r="D3" s="118">
        <v>30</v>
      </c>
      <c r="E3" s="113"/>
      <c r="F3" s="113"/>
      <c r="G3" s="113"/>
      <c r="H3" s="113"/>
      <c r="I3" s="113"/>
      <c r="J3" s="113"/>
      <c r="K3" s="113"/>
      <c r="L3" s="113"/>
      <c r="M3" s="113"/>
      <c r="N3" s="113"/>
      <c r="O3" s="113"/>
      <c r="P3" s="113"/>
      <c r="Q3" s="113"/>
      <c r="R3" s="113"/>
      <c r="S3" s="113"/>
      <c r="T3" s="113"/>
    </row>
    <row r="4" spans="2:20" ht="23.25" customHeight="1">
      <c r="B4" s="119" t="s">
        <v>24</v>
      </c>
      <c r="C4" s="117" t="str">
        <f>IF(ISBLANK(Case!E49),"",Case!E49)</f>
        <v>i</v>
      </c>
      <c r="D4" s="120">
        <v>40</v>
      </c>
      <c r="E4" s="113"/>
      <c r="F4" s="113"/>
      <c r="G4" s="113"/>
      <c r="H4" s="113"/>
      <c r="I4" s="113"/>
      <c r="J4" s="113"/>
      <c r="K4" s="113"/>
      <c r="L4" s="113"/>
      <c r="M4" s="113"/>
      <c r="N4" s="113"/>
      <c r="O4" s="113"/>
      <c r="P4" s="113"/>
      <c r="Q4" s="113"/>
      <c r="R4" s="113"/>
      <c r="S4" s="113"/>
      <c r="T4" s="113"/>
    </row>
    <row r="5" spans="2:20" ht="23.25" customHeight="1">
      <c r="B5" s="119" t="s">
        <v>26</v>
      </c>
      <c r="C5" s="117" t="str">
        <f>IF(ISBLANK(Case!E50),"",Case!E50)</f>
        <v>r</v>
      </c>
      <c r="D5" s="120">
        <v>50</v>
      </c>
      <c r="E5" s="113"/>
      <c r="F5" s="113"/>
      <c r="G5" s="113"/>
      <c r="H5" s="113"/>
      <c r="I5" s="113"/>
      <c r="J5" s="113"/>
      <c r="K5" s="113"/>
      <c r="L5" s="113"/>
      <c r="M5" s="113"/>
      <c r="N5" s="113"/>
      <c r="O5" s="113"/>
      <c r="P5" s="113"/>
      <c r="Q5" s="113"/>
      <c r="R5" s="113"/>
      <c r="S5" s="113"/>
      <c r="T5" s="113"/>
    </row>
    <row r="6" spans="2:20" ht="23.25" customHeight="1">
      <c r="B6" s="119" t="s">
        <v>28</v>
      </c>
      <c r="C6" s="117">
        <f>IF(ISBLANK(Case!E51),"",Case!E51)</f>
        <v>1429</v>
      </c>
      <c r="D6" s="120">
        <v>60</v>
      </c>
      <c r="E6" s="113"/>
      <c r="F6" s="113"/>
      <c r="G6" s="113"/>
      <c r="H6" s="113"/>
      <c r="I6" s="113"/>
      <c r="J6" s="113"/>
      <c r="K6" s="113"/>
      <c r="L6" s="113"/>
      <c r="M6" s="113"/>
      <c r="N6" s="113"/>
      <c r="O6" s="113"/>
      <c r="P6" s="113"/>
      <c r="Q6" s="113"/>
      <c r="R6" s="113"/>
      <c r="S6" s="113"/>
      <c r="T6" s="113"/>
    </row>
    <row r="7" spans="2:20" ht="23.25" customHeight="1">
      <c r="B7" s="119" t="s">
        <v>30</v>
      </c>
      <c r="C7" s="117">
        <f>IF(ISBLANK(Case!E52),"",Case!E52)</f>
        <v>401335071</v>
      </c>
      <c r="D7" s="120">
        <v>70</v>
      </c>
      <c r="E7" s="113"/>
      <c r="F7" s="113"/>
      <c r="G7" s="113"/>
      <c r="H7" s="113"/>
      <c r="I7" s="113"/>
      <c r="J7" s="113"/>
      <c r="K7" s="113"/>
      <c r="L7" s="113"/>
      <c r="M7" s="113"/>
      <c r="N7" s="113"/>
      <c r="O7" s="113"/>
      <c r="P7" s="113"/>
      <c r="Q7" s="113"/>
      <c r="R7" s="113"/>
      <c r="S7" s="113"/>
      <c r="T7" s="113"/>
    </row>
    <row r="8" spans="2:20" ht="23.25" customHeight="1">
      <c r="B8" s="121">
        <v>1</v>
      </c>
      <c r="C8" s="117">
        <f>IF(ISBLANK(Case!E73),"",Case!E73)</f>
        <v>11</v>
      </c>
      <c r="D8" s="116">
        <v>5</v>
      </c>
      <c r="F8" s="113"/>
      <c r="G8" s="113"/>
      <c r="H8" s="113"/>
      <c r="I8" s="113"/>
      <c r="J8" s="113"/>
      <c r="K8" s="113"/>
      <c r="L8" s="113"/>
      <c r="M8" s="113"/>
      <c r="N8" s="113"/>
      <c r="O8" s="113"/>
      <c r="P8" s="113"/>
      <c r="Q8" s="113"/>
      <c r="R8" s="113"/>
      <c r="S8" s="113"/>
      <c r="T8" s="113"/>
    </row>
    <row r="9" spans="2:20" ht="23.25" customHeight="1">
      <c r="B9" s="121">
        <f t="shared" ref="B9:B72" si="0">B8+1</f>
        <v>2</v>
      </c>
      <c r="C9" s="117">
        <f>IF(ISBLANK(Case!E74),"",Case!E74)</f>
        <v>0</v>
      </c>
      <c r="D9" s="116">
        <v>5</v>
      </c>
      <c r="F9" s="113"/>
      <c r="G9" s="113"/>
      <c r="H9" s="113"/>
      <c r="I9" s="113"/>
      <c r="J9" s="113"/>
      <c r="K9" s="113"/>
      <c r="L9" s="113"/>
      <c r="M9" s="113"/>
      <c r="N9" s="113"/>
      <c r="O9" s="113"/>
      <c r="P9" s="113"/>
      <c r="Q9" s="113"/>
      <c r="R9" s="113"/>
      <c r="S9" s="113"/>
      <c r="T9" s="113"/>
    </row>
    <row r="10" spans="2:20" ht="23.25" customHeight="1">
      <c r="B10" s="121">
        <f t="shared" si="0"/>
        <v>3</v>
      </c>
      <c r="C10" s="117">
        <f>IF(ISBLANK(Case!E75),"",Case!E75)</f>
        <v>6</v>
      </c>
      <c r="D10" s="116">
        <v>5</v>
      </c>
      <c r="F10" s="113"/>
      <c r="G10" s="113"/>
      <c r="H10" s="113"/>
      <c r="I10" s="113"/>
      <c r="J10" s="113"/>
      <c r="K10" s="113"/>
      <c r="L10" s="113"/>
      <c r="M10" s="113"/>
      <c r="N10" s="113"/>
      <c r="O10" s="113"/>
      <c r="P10" s="113"/>
      <c r="Q10" s="113"/>
      <c r="R10" s="113"/>
      <c r="S10" s="113"/>
      <c r="T10" s="113"/>
    </row>
    <row r="11" spans="2:20" ht="23.25" customHeight="1">
      <c r="B11" s="121">
        <f t="shared" si="0"/>
        <v>4</v>
      </c>
      <c r="C11" s="117">
        <f>IF(ISBLANK(Case!E76),"",Case!E76)</f>
        <v>14</v>
      </c>
      <c r="D11" s="116">
        <v>5</v>
      </c>
      <c r="F11" s="113"/>
      <c r="G11" s="113"/>
      <c r="H11" s="113"/>
      <c r="I11" s="113"/>
      <c r="J11" s="113"/>
      <c r="K11" s="113"/>
      <c r="L11" s="113"/>
      <c r="M11" s="113"/>
      <c r="N11" s="113"/>
      <c r="O11" s="113"/>
      <c r="P11" s="113"/>
      <c r="Q11" s="113"/>
      <c r="R11" s="113"/>
      <c r="S11" s="113"/>
      <c r="T11" s="113"/>
    </row>
    <row r="12" spans="2:20" ht="23.25" customHeight="1">
      <c r="B12" s="121">
        <f t="shared" si="0"/>
        <v>5</v>
      </c>
      <c r="C12" s="117">
        <f>IF(ISBLANK(Case!E77),"",Case!E77)</f>
        <v>10</v>
      </c>
      <c r="D12" s="116">
        <v>5</v>
      </c>
      <c r="F12" s="113"/>
      <c r="G12" s="113"/>
      <c r="H12" s="113"/>
      <c r="I12" s="113"/>
      <c r="J12" s="113"/>
      <c r="K12" s="113"/>
      <c r="L12" s="113"/>
      <c r="M12" s="113"/>
      <c r="N12" s="113"/>
      <c r="O12" s="113"/>
      <c r="P12" s="113"/>
      <c r="Q12" s="113"/>
      <c r="R12" s="113"/>
      <c r="S12" s="113"/>
      <c r="T12" s="113"/>
    </row>
    <row r="13" spans="2:20" ht="23.25" customHeight="1">
      <c r="B13" s="121">
        <f t="shared" si="0"/>
        <v>6</v>
      </c>
      <c r="C13" s="117">
        <f>IF(ISBLANK(Case!E78),"",Case!E78)</f>
        <v>13</v>
      </c>
      <c r="D13" s="116">
        <v>5</v>
      </c>
      <c r="F13" s="113"/>
      <c r="G13" s="113"/>
      <c r="H13" s="113"/>
      <c r="I13" s="113"/>
      <c r="J13" s="113"/>
      <c r="K13" s="113"/>
      <c r="L13" s="113"/>
      <c r="M13" s="113"/>
      <c r="N13" s="113"/>
      <c r="O13" s="113"/>
      <c r="P13" s="113"/>
      <c r="Q13" s="113"/>
      <c r="R13" s="113"/>
      <c r="S13" s="113"/>
      <c r="T13" s="113"/>
    </row>
    <row r="14" spans="2:20" ht="23.25" customHeight="1">
      <c r="B14" s="121">
        <f t="shared" si="0"/>
        <v>7</v>
      </c>
      <c r="C14" s="117">
        <f>IF(ISBLANK(Case!E79),"",Case!E79)</f>
        <v>11</v>
      </c>
      <c r="D14" s="116">
        <v>5</v>
      </c>
      <c r="F14" s="113"/>
      <c r="G14" s="113"/>
      <c r="H14" s="113"/>
      <c r="I14" s="113"/>
      <c r="J14" s="113"/>
      <c r="K14" s="113"/>
      <c r="L14" s="113"/>
      <c r="M14" s="113"/>
      <c r="N14" s="113"/>
      <c r="O14" s="113"/>
      <c r="P14" s="113"/>
      <c r="Q14" s="113"/>
      <c r="R14" s="113"/>
      <c r="S14" s="113"/>
      <c r="T14" s="113"/>
    </row>
    <row r="15" spans="2:20" ht="23.25" customHeight="1">
      <c r="B15" s="121">
        <f t="shared" si="0"/>
        <v>8</v>
      </c>
      <c r="C15" s="117">
        <f>IF(ISBLANK(Case!E80),"",Case!E80)</f>
        <v>10</v>
      </c>
      <c r="D15" s="116">
        <v>5</v>
      </c>
      <c r="F15" s="113"/>
      <c r="G15" s="113"/>
      <c r="H15" s="113"/>
      <c r="I15" s="113"/>
      <c r="J15" s="113"/>
      <c r="K15" s="113"/>
      <c r="L15" s="113"/>
      <c r="M15" s="113"/>
      <c r="N15" s="113"/>
      <c r="O15" s="113"/>
      <c r="P15" s="113"/>
      <c r="Q15" s="113"/>
      <c r="R15" s="113"/>
      <c r="S15" s="113"/>
      <c r="T15" s="113"/>
    </row>
    <row r="16" spans="2:20" ht="23.25" customHeight="1">
      <c r="B16" s="121">
        <f t="shared" si="0"/>
        <v>9</v>
      </c>
      <c r="C16" s="117">
        <f>IF(ISBLANK(Case!E81),"",Case!E81)</f>
        <v>7</v>
      </c>
      <c r="D16" s="116">
        <v>5</v>
      </c>
      <c r="F16" s="113"/>
      <c r="G16" s="113"/>
      <c r="H16" s="113"/>
      <c r="I16" s="113"/>
      <c r="J16" s="113"/>
      <c r="K16" s="113"/>
      <c r="L16" s="113"/>
      <c r="M16" s="113"/>
      <c r="N16" s="113"/>
      <c r="O16" s="113"/>
      <c r="P16" s="113"/>
      <c r="Q16" s="113"/>
      <c r="R16" s="113"/>
      <c r="S16" s="113"/>
      <c r="T16" s="113"/>
    </row>
    <row r="17" spans="2:20" ht="23.25" customHeight="1">
      <c r="B17" s="121">
        <f t="shared" si="0"/>
        <v>10</v>
      </c>
      <c r="C17" s="117">
        <f>IF(ISBLANK(Case!E82),"",Case!E82)</f>
        <v>4</v>
      </c>
      <c r="D17" s="116">
        <v>5</v>
      </c>
      <c r="F17" s="113"/>
      <c r="G17" s="113"/>
      <c r="H17" s="113"/>
      <c r="I17" s="113"/>
      <c r="J17" s="113"/>
      <c r="K17" s="113"/>
      <c r="L17" s="113"/>
      <c r="M17" s="113"/>
      <c r="N17" s="113"/>
      <c r="O17" s="113"/>
      <c r="P17" s="113"/>
      <c r="Q17" s="113"/>
      <c r="R17" s="113"/>
      <c r="S17" s="113"/>
      <c r="T17" s="113"/>
    </row>
    <row r="18" spans="2:20" ht="23.25" customHeight="1">
      <c r="B18" s="121">
        <f t="shared" si="0"/>
        <v>11</v>
      </c>
      <c r="C18" s="117">
        <f>IF(ISBLANK(Case!E83),"",Case!E83)</f>
        <v>13</v>
      </c>
      <c r="D18" s="116">
        <v>5</v>
      </c>
      <c r="F18" s="113"/>
      <c r="G18" s="113"/>
      <c r="H18" s="113"/>
      <c r="I18" s="113"/>
      <c r="J18" s="113"/>
      <c r="K18" s="113"/>
      <c r="L18" s="113"/>
      <c r="M18" s="113"/>
      <c r="N18" s="113"/>
      <c r="O18" s="113"/>
      <c r="P18" s="113"/>
      <c r="Q18" s="113"/>
      <c r="R18" s="113"/>
      <c r="S18" s="113"/>
      <c r="T18" s="113"/>
    </row>
    <row r="19" spans="2:20" ht="23.25" customHeight="1">
      <c r="B19" s="121">
        <f t="shared" si="0"/>
        <v>12</v>
      </c>
      <c r="C19" s="117">
        <f>IF(ISBLANK(Case!E84),"",Case!E84)</f>
        <v>11</v>
      </c>
      <c r="D19" s="116">
        <v>5</v>
      </c>
      <c r="F19" s="113"/>
      <c r="G19" s="113"/>
      <c r="H19" s="113"/>
      <c r="I19" s="113"/>
      <c r="J19" s="113"/>
      <c r="K19" s="113"/>
      <c r="L19" s="113"/>
      <c r="M19" s="113"/>
      <c r="N19" s="113"/>
      <c r="O19" s="113"/>
      <c r="P19" s="113"/>
      <c r="Q19" s="113"/>
      <c r="R19" s="113"/>
      <c r="S19" s="113"/>
      <c r="T19" s="113"/>
    </row>
    <row r="20" spans="2:20" ht="23.25" customHeight="1">
      <c r="B20" s="121">
        <f t="shared" si="0"/>
        <v>13</v>
      </c>
      <c r="C20" s="117">
        <f>IF(ISBLANK(Case!E85),"",Case!E85)</f>
        <v>9</v>
      </c>
      <c r="D20" s="116">
        <v>5</v>
      </c>
      <c r="F20" s="113"/>
      <c r="G20" s="113"/>
      <c r="H20" s="113"/>
      <c r="I20" s="113"/>
      <c r="J20" s="113"/>
      <c r="K20" s="113"/>
      <c r="L20" s="113"/>
      <c r="M20" s="113"/>
      <c r="N20" s="113"/>
      <c r="O20" s="113"/>
      <c r="P20" s="113"/>
      <c r="Q20" s="113"/>
      <c r="R20" s="113"/>
      <c r="S20" s="113"/>
      <c r="T20" s="113"/>
    </row>
    <row r="21" spans="2:20" ht="23.25" customHeight="1">
      <c r="B21" s="121">
        <f t="shared" si="0"/>
        <v>14</v>
      </c>
      <c r="C21" s="117">
        <f>IF(ISBLANK(Case!E86),"",Case!E86)</f>
        <v>10</v>
      </c>
      <c r="D21" s="116">
        <v>5</v>
      </c>
      <c r="F21" s="113"/>
      <c r="G21" s="113"/>
      <c r="H21" s="113"/>
      <c r="I21" s="113"/>
      <c r="J21" s="113"/>
      <c r="K21" s="113"/>
      <c r="L21" s="113"/>
      <c r="M21" s="113"/>
      <c r="N21" s="113"/>
      <c r="O21" s="113"/>
      <c r="P21" s="113"/>
      <c r="Q21" s="113"/>
      <c r="R21" s="113"/>
      <c r="S21" s="113"/>
      <c r="T21" s="113"/>
    </row>
    <row r="22" spans="2:20" ht="23.25" customHeight="1">
      <c r="B22" s="121">
        <f t="shared" si="0"/>
        <v>15</v>
      </c>
      <c r="C22" s="117">
        <f>IF(ISBLANK(Case!E87),"",Case!E87)</f>
        <v>3</v>
      </c>
      <c r="D22" s="116">
        <v>5</v>
      </c>
      <c r="F22" s="113"/>
      <c r="G22" s="113"/>
      <c r="H22" s="113"/>
      <c r="I22" s="113"/>
      <c r="J22" s="113"/>
      <c r="K22" s="113"/>
      <c r="L22" s="113"/>
      <c r="M22" s="113"/>
      <c r="N22" s="113"/>
      <c r="O22" s="113"/>
      <c r="P22" s="113"/>
      <c r="Q22" s="113"/>
      <c r="R22" s="113"/>
      <c r="S22" s="113"/>
      <c r="T22" s="113"/>
    </row>
    <row r="23" spans="2:20" ht="23.25" customHeight="1">
      <c r="B23" s="121">
        <f t="shared" si="0"/>
        <v>16</v>
      </c>
      <c r="C23" s="117">
        <f>IF(ISBLANK(Case!E88),"",Case!E88)</f>
        <v>8</v>
      </c>
      <c r="D23" s="116">
        <v>5</v>
      </c>
      <c r="F23" s="113"/>
      <c r="G23" s="113"/>
      <c r="H23" s="113"/>
      <c r="I23" s="113"/>
      <c r="J23" s="113"/>
      <c r="K23" s="113"/>
      <c r="L23" s="113"/>
      <c r="M23" s="113"/>
      <c r="N23" s="113"/>
      <c r="O23" s="113"/>
      <c r="P23" s="113"/>
      <c r="Q23" s="113"/>
      <c r="R23" s="113"/>
      <c r="S23" s="113"/>
      <c r="T23" s="113"/>
    </row>
    <row r="24" spans="2:20" ht="23.25" customHeight="1">
      <c r="B24" s="121">
        <f t="shared" si="0"/>
        <v>17</v>
      </c>
      <c r="C24" s="117">
        <f>IF(ISBLANK(Case!E89),"",Case!E89)</f>
        <v>12</v>
      </c>
      <c r="D24" s="116">
        <v>5</v>
      </c>
      <c r="F24" s="113"/>
      <c r="G24" s="113"/>
      <c r="H24" s="113"/>
      <c r="I24" s="113"/>
      <c r="J24" s="113"/>
      <c r="K24" s="113"/>
      <c r="L24" s="113"/>
      <c r="M24" s="113"/>
      <c r="N24" s="113"/>
      <c r="O24" s="113"/>
      <c r="P24" s="113"/>
      <c r="Q24" s="113"/>
      <c r="R24" s="113"/>
      <c r="S24" s="113"/>
      <c r="T24" s="113"/>
    </row>
    <row r="25" spans="2:20" ht="23.25" customHeight="1">
      <c r="B25" s="121">
        <f t="shared" si="0"/>
        <v>18</v>
      </c>
      <c r="C25" s="117">
        <f>IF(ISBLANK(Case!E90),"",Case!E90)</f>
        <v>5</v>
      </c>
      <c r="D25" s="116">
        <v>5</v>
      </c>
      <c r="F25" s="113"/>
      <c r="G25" s="113"/>
      <c r="H25" s="113"/>
      <c r="I25" s="113"/>
      <c r="J25" s="113"/>
      <c r="K25" s="113"/>
      <c r="L25" s="113"/>
      <c r="M25" s="113"/>
      <c r="N25" s="113"/>
      <c r="O25" s="113"/>
      <c r="P25" s="113"/>
      <c r="Q25" s="113"/>
      <c r="R25" s="113"/>
      <c r="S25" s="113"/>
      <c r="T25" s="113"/>
    </row>
    <row r="26" spans="2:20" ht="23.25" customHeight="1">
      <c r="B26" s="121">
        <f t="shared" si="0"/>
        <v>19</v>
      </c>
      <c r="C26" s="117">
        <f>IF(ISBLANK(Case!E91),"",Case!E91)</f>
        <v>7</v>
      </c>
      <c r="D26" s="116">
        <v>5</v>
      </c>
      <c r="F26" s="113"/>
      <c r="G26" s="113"/>
      <c r="H26" s="113"/>
      <c r="I26" s="113"/>
      <c r="J26" s="113"/>
      <c r="K26" s="113"/>
      <c r="L26" s="113"/>
      <c r="M26" s="113"/>
      <c r="N26" s="113"/>
      <c r="O26" s="113"/>
      <c r="P26" s="113"/>
      <c r="Q26" s="113"/>
      <c r="R26" s="113"/>
      <c r="S26" s="113"/>
      <c r="T26" s="113"/>
    </row>
    <row r="27" spans="2:20" ht="23.25" customHeight="1">
      <c r="B27" s="121">
        <f t="shared" si="0"/>
        <v>20</v>
      </c>
      <c r="C27" s="117">
        <f>IF(ISBLANK(Case!E92),"",Case!E92)</f>
        <v>10</v>
      </c>
      <c r="D27" s="116">
        <v>5</v>
      </c>
      <c r="F27" s="113"/>
      <c r="G27" s="113"/>
      <c r="H27" s="113"/>
      <c r="I27" s="113"/>
      <c r="J27" s="113"/>
      <c r="K27" s="113"/>
      <c r="L27" s="113"/>
      <c r="M27" s="113"/>
      <c r="N27" s="113"/>
      <c r="O27" s="113"/>
      <c r="P27" s="113"/>
      <c r="Q27" s="113"/>
      <c r="R27" s="113"/>
      <c r="S27" s="113"/>
      <c r="T27" s="113"/>
    </row>
    <row r="28" spans="2:20" ht="23.25" customHeight="1">
      <c r="B28" s="121">
        <f t="shared" si="0"/>
        <v>21</v>
      </c>
      <c r="C28" s="117">
        <f>IF(ISBLANK(Case!E112),"",Case!E112)</f>
        <v>10221102</v>
      </c>
      <c r="D28" s="116">
        <v>5</v>
      </c>
    </row>
    <row r="29" spans="2:20" ht="23.25" customHeight="1">
      <c r="B29" s="121">
        <f t="shared" si="0"/>
        <v>22</v>
      </c>
      <c r="C29" s="117">
        <f>IF(ISBLANK(Case!E113),"",Case!E113)</f>
        <v>11132131</v>
      </c>
      <c r="D29" s="116">
        <v>5</v>
      </c>
    </row>
    <row r="30" spans="2:20" ht="23.25" customHeight="1">
      <c r="B30" s="121">
        <f t="shared" si="0"/>
        <v>23</v>
      </c>
      <c r="C30" s="117">
        <f>IF(ISBLANK(Case!E114),"",Case!E114)</f>
        <v>11132212</v>
      </c>
      <c r="D30" s="116">
        <v>5</v>
      </c>
    </row>
    <row r="31" spans="2:20" ht="23.25" customHeight="1">
      <c r="B31" s="121">
        <f t="shared" si="0"/>
        <v>24</v>
      </c>
      <c r="C31" s="117">
        <f>IF(ISBLANK(Case!E115),"",Case!E115)</f>
        <v>10132122</v>
      </c>
      <c r="D31" s="116">
        <v>5</v>
      </c>
    </row>
    <row r="32" spans="2:20" s="110" customFormat="1" ht="23.25" customHeight="1">
      <c r="B32" s="121">
        <f t="shared" si="0"/>
        <v>25</v>
      </c>
      <c r="C32" s="117">
        <f>IF(ISBLANK(Case!E116),"",Case!E116)</f>
        <v>11220102</v>
      </c>
      <c r="D32" s="116">
        <v>5</v>
      </c>
    </row>
    <row r="33" spans="2:4" s="110" customFormat="1" ht="23.25" customHeight="1">
      <c r="B33" s="121">
        <f t="shared" si="0"/>
        <v>26</v>
      </c>
      <c r="C33" s="117">
        <f>IF(ISBLANK(Case!E117),"",Case!E117)</f>
        <v>10232111</v>
      </c>
      <c r="D33" s="116">
        <v>5</v>
      </c>
    </row>
    <row r="34" spans="2:4" s="110" customFormat="1" ht="23.25" customHeight="1">
      <c r="B34" s="121">
        <f t="shared" si="0"/>
        <v>27</v>
      </c>
      <c r="C34" s="117">
        <f>IF(ISBLANK(Case!E118),"",Case!E118)</f>
        <v>12110221</v>
      </c>
      <c r="D34" s="116">
        <v>5</v>
      </c>
    </row>
    <row r="35" spans="2:4" s="110" customFormat="1" ht="23.25" customHeight="1">
      <c r="B35" s="121">
        <f t="shared" si="0"/>
        <v>28</v>
      </c>
      <c r="C35" s="117">
        <f>IF(ISBLANK(Case!E119),"",Case!E119)</f>
        <v>10131111</v>
      </c>
      <c r="D35" s="116">
        <v>5</v>
      </c>
    </row>
    <row r="36" spans="2:4" s="110" customFormat="1" ht="23.25" customHeight="1">
      <c r="B36" s="121">
        <f t="shared" si="0"/>
        <v>29</v>
      </c>
      <c r="C36" s="117">
        <f>IF(ISBLANK(Case!E120),"",Case!E120)</f>
        <v>11132222</v>
      </c>
      <c r="D36" s="116">
        <v>5</v>
      </c>
    </row>
    <row r="37" spans="2:4" s="110" customFormat="1" ht="23.25" customHeight="1">
      <c r="B37" s="121">
        <f t="shared" si="0"/>
        <v>30</v>
      </c>
      <c r="C37" s="117">
        <f>IF(ISBLANK(Case!E121),"",Case!E121)</f>
        <v>10222313</v>
      </c>
      <c r="D37" s="116">
        <v>5</v>
      </c>
    </row>
    <row r="38" spans="2:4" s="110" customFormat="1" ht="23.25" customHeight="1">
      <c r="B38" s="121">
        <f t="shared" si="0"/>
        <v>31</v>
      </c>
      <c r="C38" s="117">
        <f>IF(ISBLANK(Case!E122),"",Case!E122)</f>
        <v>10111222</v>
      </c>
      <c r="D38" s="116">
        <v>5</v>
      </c>
    </row>
    <row r="39" spans="2:4" s="110" customFormat="1" ht="23.25" customHeight="1">
      <c r="B39" s="121">
        <f t="shared" si="0"/>
        <v>32</v>
      </c>
      <c r="C39" s="117">
        <f>IF(ISBLANK(Case!E123),"",Case!E123)</f>
        <v>11122212</v>
      </c>
      <c r="D39" s="116">
        <v>5</v>
      </c>
    </row>
    <row r="40" spans="2:4" s="110" customFormat="1" ht="23.25" customHeight="1">
      <c r="B40" s="121">
        <f t="shared" si="0"/>
        <v>33</v>
      </c>
      <c r="C40" s="117">
        <f>IF(ISBLANK(Case!E124),"",Case!E124)</f>
        <v>11021302</v>
      </c>
      <c r="D40" s="116">
        <v>5</v>
      </c>
    </row>
    <row r="41" spans="2:4" s="110" customFormat="1" ht="23.25" customHeight="1">
      <c r="B41" s="121">
        <f t="shared" si="0"/>
        <v>34</v>
      </c>
      <c r="C41" s="117">
        <f>IF(ISBLANK(Case!E125),"",Case!E125)</f>
        <v>11131112</v>
      </c>
      <c r="D41" s="116">
        <v>5</v>
      </c>
    </row>
    <row r="42" spans="2:4" s="110" customFormat="1" ht="23.25" customHeight="1">
      <c r="B42" s="121">
        <f t="shared" si="0"/>
        <v>35</v>
      </c>
      <c r="C42" s="117">
        <f>IF(ISBLANK(Case!E126),"",Case!E126)</f>
        <v>11111322</v>
      </c>
      <c r="D42" s="116">
        <v>5</v>
      </c>
    </row>
    <row r="43" spans="2:4" s="110" customFormat="1" ht="23.25" customHeight="1">
      <c r="B43" s="121">
        <f t="shared" si="0"/>
        <v>36</v>
      </c>
      <c r="C43" s="117">
        <f>IF(ISBLANK(Case!E127),"",Case!E127)</f>
        <v>11222220</v>
      </c>
      <c r="D43" s="116">
        <v>5</v>
      </c>
    </row>
    <row r="44" spans="2:4" s="110" customFormat="1" ht="23.25" customHeight="1">
      <c r="B44" s="121">
        <f t="shared" si="0"/>
        <v>37</v>
      </c>
      <c r="C44" s="117">
        <f>IF(ISBLANK(Case!E128),"",Case!E128)</f>
        <v>11221012</v>
      </c>
      <c r="D44" s="116">
        <v>5</v>
      </c>
    </row>
    <row r="45" spans="2:4" s="110" customFormat="1" ht="23.25" customHeight="1">
      <c r="B45" s="121">
        <f t="shared" si="0"/>
        <v>38</v>
      </c>
      <c r="C45" s="117">
        <f>IF(ISBLANK(Case!E129),"",Case!E129)</f>
        <v>10122310</v>
      </c>
      <c r="D45" s="116">
        <v>5</v>
      </c>
    </row>
    <row r="46" spans="2:4" s="110" customFormat="1" ht="23.25" customHeight="1">
      <c r="B46" s="121">
        <f t="shared" si="0"/>
        <v>39</v>
      </c>
      <c r="C46" s="117">
        <f>IF(ISBLANK(Case!E130),"",Case!E130)</f>
        <v>10223300</v>
      </c>
      <c r="D46" s="116">
        <v>5</v>
      </c>
    </row>
    <row r="47" spans="2:4" s="110" customFormat="1" ht="23.25" customHeight="1">
      <c r="B47" s="121">
        <f t="shared" si="0"/>
        <v>40</v>
      </c>
      <c r="C47" s="117">
        <f>IF(ISBLANK(Case!E131),"",Case!E131)</f>
        <v>11131132</v>
      </c>
      <c r="D47" s="116">
        <v>5</v>
      </c>
    </row>
    <row r="48" spans="2:4" s="110" customFormat="1" ht="23.25" customHeight="1">
      <c r="B48" s="121">
        <f t="shared" si="0"/>
        <v>41</v>
      </c>
      <c r="C48" s="117" t="str">
        <f>IF(ISBLANK(Case!E151),"",Case!E151)</f>
        <v>Acoustic Grand Piano</v>
      </c>
      <c r="D48" s="116">
        <v>6</v>
      </c>
    </row>
    <row r="49" spans="2:4" s="110" customFormat="1" ht="23.25" customHeight="1">
      <c r="B49" s="121">
        <f t="shared" si="0"/>
        <v>42</v>
      </c>
      <c r="C49" s="117" t="str">
        <f>IF(ISBLANK(Case!E152),"",Case!E152)</f>
        <v>Drawbar Organ</v>
      </c>
      <c r="D49" s="116">
        <v>6</v>
      </c>
    </row>
    <row r="50" spans="2:4" s="110" customFormat="1" ht="23.25" customHeight="1">
      <c r="B50" s="121">
        <f t="shared" si="0"/>
        <v>43</v>
      </c>
      <c r="C50" s="117" t="str">
        <f>IF(ISBLANK(Case!E153),"",Case!E153)</f>
        <v>Acoustic Grand Piano</v>
      </c>
      <c r="D50" s="116">
        <v>6</v>
      </c>
    </row>
    <row r="51" spans="2:4" s="110" customFormat="1" ht="23.25" customHeight="1">
      <c r="B51" s="121">
        <f t="shared" si="0"/>
        <v>44</v>
      </c>
      <c r="C51" s="117" t="str">
        <f>IF(ISBLANK(Case!E154),"",Case!E154)</f>
        <v>Piccolo</v>
      </c>
      <c r="D51" s="116">
        <v>6</v>
      </c>
    </row>
    <row r="52" spans="2:4" s="110" customFormat="1" ht="23.25" customHeight="1">
      <c r="B52" s="121">
        <f t="shared" si="0"/>
        <v>45</v>
      </c>
      <c r="C52" s="117" t="str">
        <f>IF(ISBLANK(Case!E155),"",Case!E155)</f>
        <v>Acoustic Grand Piano</v>
      </c>
      <c r="D52" s="116">
        <v>6</v>
      </c>
    </row>
    <row r="53" spans="2:4" s="110" customFormat="1" ht="23.25" customHeight="1">
      <c r="B53" s="121">
        <f t="shared" si="0"/>
        <v>46</v>
      </c>
      <c r="C53" s="117" t="str">
        <f>IF(ISBLANK(Case!E156),"",Case!E156)</f>
        <v>Piccolo</v>
      </c>
      <c r="D53" s="116">
        <v>6</v>
      </c>
    </row>
    <row r="54" spans="2:4" s="110" customFormat="1" ht="23.25" customHeight="1">
      <c r="B54" s="121">
        <f t="shared" si="0"/>
        <v>47</v>
      </c>
      <c r="C54" s="117" t="str">
        <f>IF(ISBLANK(Case!E157),"",Case!E157)</f>
        <v>Drawbar Organ</v>
      </c>
      <c r="D54" s="116">
        <v>6</v>
      </c>
    </row>
    <row r="55" spans="2:4" s="110" customFormat="1" ht="23.25" customHeight="1">
      <c r="B55" s="121">
        <f t="shared" si="0"/>
        <v>48</v>
      </c>
      <c r="C55" s="117" t="str">
        <f>IF(ISBLANK(Case!E158),"",Case!E158)</f>
        <v>Drawbar Organ</v>
      </c>
      <c r="D55" s="116">
        <v>6</v>
      </c>
    </row>
    <row r="56" spans="2:4" s="110" customFormat="1" ht="23.25" customHeight="1">
      <c r="B56" s="121">
        <f t="shared" si="0"/>
        <v>49</v>
      </c>
      <c r="C56" s="117" t="str">
        <f>IF(ISBLANK(Case!E159),"",Case!E159)</f>
        <v>Piccolo</v>
      </c>
      <c r="D56" s="116">
        <v>6</v>
      </c>
    </row>
    <row r="57" spans="2:4" s="110" customFormat="1" ht="23.25" customHeight="1">
      <c r="B57" s="121">
        <f t="shared" si="0"/>
        <v>50</v>
      </c>
      <c r="C57" s="117" t="str">
        <f>IF(ISBLANK(Case!E160),"",Case!E160)</f>
        <v>Guitar Electric</v>
      </c>
      <c r="D57" s="116">
        <v>6</v>
      </c>
    </row>
    <row r="58" spans="2:4" s="110" customFormat="1" ht="23.25" customHeight="1">
      <c r="B58" s="121">
        <f t="shared" si="0"/>
        <v>51</v>
      </c>
      <c r="C58" s="117" t="str">
        <f>IF(ISBLANK(Case!E161),"",Case!E161)</f>
        <v>Drawbar Organ</v>
      </c>
      <c r="D58" s="116">
        <v>6</v>
      </c>
    </row>
    <row r="59" spans="2:4" s="110" customFormat="1" ht="23.25" customHeight="1">
      <c r="B59" s="121">
        <f t="shared" si="0"/>
        <v>52</v>
      </c>
      <c r="C59" s="117" t="str">
        <f>IF(ISBLANK(Case!E162),"",Case!E162)</f>
        <v>Acoustic Grand Piano</v>
      </c>
      <c r="D59" s="116">
        <v>6</v>
      </c>
    </row>
    <row r="60" spans="2:4" s="110" customFormat="1" ht="23.25" customHeight="1">
      <c r="B60" s="121">
        <f t="shared" si="0"/>
        <v>53</v>
      </c>
      <c r="C60" s="117" t="str">
        <f>IF(ISBLANK(Case!E163),"",Case!E163)</f>
        <v>Voice Oohs</v>
      </c>
      <c r="D60" s="116">
        <v>6</v>
      </c>
    </row>
    <row r="61" spans="2:4" s="110" customFormat="1" ht="23.25" customHeight="1">
      <c r="B61" s="121">
        <f t="shared" si="0"/>
        <v>54</v>
      </c>
      <c r="C61" s="117" t="str">
        <f>IF(ISBLANK(Case!E164),"",Case!E164)</f>
        <v>Acoustic Grand Piano</v>
      </c>
      <c r="D61" s="116">
        <v>6</v>
      </c>
    </row>
    <row r="62" spans="2:4" s="110" customFormat="1" ht="23.25" customHeight="1">
      <c r="B62" s="121">
        <f t="shared" si="0"/>
        <v>55</v>
      </c>
      <c r="C62" s="117" t="str">
        <f>IF(ISBLANK(Case!E165),"",Case!E165)</f>
        <v>Piccolo</v>
      </c>
      <c r="D62" s="116">
        <v>6</v>
      </c>
    </row>
    <row r="63" spans="2:4" s="110" customFormat="1" ht="23.25" customHeight="1">
      <c r="B63" s="121">
        <f t="shared" si="0"/>
        <v>56</v>
      </c>
      <c r="C63" s="117" t="str">
        <f>IF(ISBLANK(Case!E166),"",Case!E166)</f>
        <v>Voice Oohs</v>
      </c>
      <c r="D63" s="116">
        <v>6</v>
      </c>
    </row>
    <row r="64" spans="2:4" s="110" customFormat="1" ht="23.25" customHeight="1">
      <c r="B64" s="121">
        <f t="shared" si="0"/>
        <v>57</v>
      </c>
      <c r="C64" s="117" t="str">
        <f>IF(ISBLANK(Case!E167),"",Case!E167)</f>
        <v>Acoustic Grand Piano</v>
      </c>
      <c r="D64" s="116">
        <v>6</v>
      </c>
    </row>
    <row r="65" spans="2:4" s="110" customFormat="1" ht="23.25" customHeight="1">
      <c r="B65" s="121">
        <f t="shared" si="0"/>
        <v>58</v>
      </c>
      <c r="C65" s="117" t="str">
        <f>IF(ISBLANK(Case!E168),"",Case!E168)</f>
        <v>Voice Oohs</v>
      </c>
      <c r="D65" s="116">
        <v>6</v>
      </c>
    </row>
    <row r="66" spans="2:4" s="110" customFormat="1" ht="23.25" customHeight="1">
      <c r="B66" s="121">
        <f t="shared" si="0"/>
        <v>59</v>
      </c>
      <c r="C66" s="117" t="str">
        <f>IF(ISBLANK(Case!E169),"",Case!E169)</f>
        <v>Voice Oohs</v>
      </c>
      <c r="D66" s="116">
        <v>6</v>
      </c>
    </row>
    <row r="67" spans="2:4" s="110" customFormat="1" ht="23.25" customHeight="1">
      <c r="B67" s="121">
        <f t="shared" si="0"/>
        <v>60</v>
      </c>
      <c r="C67" s="117" t="str">
        <f>IF(ISBLANK(Case!E170),"",Case!E170)</f>
        <v>Drawbar Organ</v>
      </c>
      <c r="D67" s="116">
        <v>6</v>
      </c>
    </row>
    <row r="68" spans="2:4" s="110" customFormat="1" ht="23.25" customHeight="1">
      <c r="B68" s="121">
        <f t="shared" si="0"/>
        <v>61</v>
      </c>
      <c r="C68" s="117" t="str">
        <f>IF(ISBLANK(Case!E196),"",Case!E196)</f>
        <v>Acoustic Grand Piano</v>
      </c>
      <c r="D68" s="116">
        <v>7</v>
      </c>
    </row>
    <row r="69" spans="2:4" s="110" customFormat="1" ht="23.25" customHeight="1">
      <c r="B69" s="121">
        <f t="shared" si="0"/>
        <v>62</v>
      </c>
      <c r="C69" s="117" t="str">
        <f>IF(ISBLANK(Case!E197),"",Case!E197)</f>
        <v>Ride Cymbal</v>
      </c>
      <c r="D69" s="116">
        <v>7</v>
      </c>
    </row>
    <row r="70" spans="2:4" s="110" customFormat="1" ht="23.25" customHeight="1">
      <c r="B70" s="121">
        <f t="shared" si="0"/>
        <v>63</v>
      </c>
      <c r="C70" s="117" t="str">
        <f>IF(ISBLANK(Case!E198),"",Case!E198)</f>
        <v>Maracas</v>
      </c>
      <c r="D70" s="116">
        <v>7</v>
      </c>
    </row>
    <row r="71" spans="2:4" s="110" customFormat="1" ht="23.25" customHeight="1">
      <c r="B71" s="121">
        <f t="shared" si="0"/>
        <v>64</v>
      </c>
      <c r="C71" s="117" t="str">
        <f>IF(ISBLANK(Case!E199),"",Case!E199)</f>
        <v>Guitar Electric</v>
      </c>
      <c r="D71" s="116">
        <v>7</v>
      </c>
    </row>
    <row r="72" spans="2:4" s="110" customFormat="1" ht="23.25" customHeight="1">
      <c r="B72" s="121">
        <f t="shared" si="0"/>
        <v>65</v>
      </c>
      <c r="C72" s="117" t="str">
        <f>IF(ISBLANK(Case!E200),"",Case!E200)</f>
        <v>Acoustic Grand Piano</v>
      </c>
      <c r="D72" s="116">
        <v>7</v>
      </c>
    </row>
    <row r="73" spans="2:4" s="110" customFormat="1" ht="23.25" customHeight="1">
      <c r="B73" s="121">
        <f t="shared" ref="B73:B136" si="1">B72+1</f>
        <v>66</v>
      </c>
      <c r="C73" s="117" t="str">
        <f>IF(ISBLANK(Case!E201),"",Case!E201)</f>
        <v>Timbale</v>
      </c>
      <c r="D73" s="116">
        <v>7</v>
      </c>
    </row>
    <row r="74" spans="2:4" s="110" customFormat="1" ht="23.25" customHeight="1">
      <c r="B74" s="121">
        <f t="shared" si="1"/>
        <v>67</v>
      </c>
      <c r="C74" s="117" t="str">
        <f>IF(ISBLANK(Case!E202),"",Case!E202)</f>
        <v>Timbale</v>
      </c>
      <c r="D74" s="116">
        <v>7</v>
      </c>
    </row>
    <row r="75" spans="2:4" s="110" customFormat="1" ht="23.25" customHeight="1">
      <c r="B75" s="121">
        <f t="shared" si="1"/>
        <v>68</v>
      </c>
      <c r="C75" s="117" t="str">
        <f>IF(ISBLANK(Case!E203),"",Case!E203)</f>
        <v>Kick Drum</v>
      </c>
      <c r="D75" s="116">
        <v>7</v>
      </c>
    </row>
    <row r="76" spans="2:4" s="110" customFormat="1" ht="23.25" customHeight="1">
      <c r="B76" s="121">
        <f t="shared" si="1"/>
        <v>69</v>
      </c>
      <c r="C76" s="117" t="str">
        <f>IF(ISBLANK(Case!E204),"",Case!E204)</f>
        <v>Bass Electric</v>
      </c>
      <c r="D76" s="116">
        <v>7</v>
      </c>
    </row>
    <row r="77" spans="2:4" s="110" customFormat="1" ht="23.25" customHeight="1">
      <c r="B77" s="121">
        <f t="shared" si="1"/>
        <v>70</v>
      </c>
      <c r="C77" s="117" t="str">
        <f>IF(ISBLANK(Case!E205),"",Case!E205)</f>
        <v>Ride Cymbal</v>
      </c>
      <c r="D77" s="116">
        <v>7</v>
      </c>
    </row>
    <row r="78" spans="2:4" s="110" customFormat="1" ht="23.25" customHeight="1">
      <c r="B78" s="121">
        <f t="shared" si="1"/>
        <v>71</v>
      </c>
      <c r="C78" s="117" t="str">
        <f>IF(ISBLANK(Case!E206),"",Case!E206)</f>
        <v>Crash Cymbal</v>
      </c>
      <c r="D78" s="116">
        <v>7</v>
      </c>
    </row>
    <row r="79" spans="2:4" s="110" customFormat="1" ht="23.25" customHeight="1">
      <c r="B79" s="121">
        <f t="shared" si="1"/>
        <v>72</v>
      </c>
      <c r="C79" s="117" t="str">
        <f>IF(ISBLANK(Case!E207),"",Case!E207)</f>
        <v>Timbale</v>
      </c>
      <c r="D79" s="116">
        <v>7</v>
      </c>
    </row>
    <row r="80" spans="2:4" s="110" customFormat="1" ht="23.25" customHeight="1">
      <c r="B80" s="121">
        <f t="shared" si="1"/>
        <v>73</v>
      </c>
      <c r="C80" s="117" t="str">
        <f>IF(ISBLANK(Case!E208),"",Case!E208)</f>
        <v>Ride Cymbal</v>
      </c>
      <c r="D80" s="116">
        <v>7</v>
      </c>
    </row>
    <row r="81" spans="2:4" s="110" customFormat="1" ht="23.25" customHeight="1">
      <c r="B81" s="121">
        <f t="shared" si="1"/>
        <v>74</v>
      </c>
      <c r="C81" s="117" t="str">
        <f>IF(ISBLANK(Case!E209),"",Case!E209)</f>
        <v>Snare Drum</v>
      </c>
      <c r="D81" s="116">
        <v>7</v>
      </c>
    </row>
    <row r="82" spans="2:4" s="110" customFormat="1" ht="23.25" customHeight="1">
      <c r="B82" s="121">
        <f t="shared" si="1"/>
        <v>75</v>
      </c>
      <c r="C82" s="117" t="str">
        <f>IF(ISBLANK(Case!E210),"",Case!E210)</f>
        <v>Ride Cymbal</v>
      </c>
      <c r="D82" s="116">
        <v>7</v>
      </c>
    </row>
    <row r="83" spans="2:4" s="110" customFormat="1" ht="23.25" customHeight="1">
      <c r="B83" s="121">
        <f t="shared" si="1"/>
        <v>76</v>
      </c>
      <c r="C83" s="117" t="str">
        <f>IF(ISBLANK(Case!E211),"",Case!E211)</f>
        <v>Timbale</v>
      </c>
      <c r="D83" s="116">
        <v>7</v>
      </c>
    </row>
    <row r="84" spans="2:4" s="110" customFormat="1" ht="23.25" customHeight="1">
      <c r="B84" s="121">
        <f t="shared" si="1"/>
        <v>77</v>
      </c>
      <c r="C84" s="117" t="str">
        <f>IF(ISBLANK(Case!E212),"",Case!E212)</f>
        <v>Piccolo</v>
      </c>
      <c r="D84" s="116">
        <v>7</v>
      </c>
    </row>
    <row r="85" spans="2:4" s="110" customFormat="1" ht="23.25" customHeight="1">
      <c r="B85" s="121">
        <f t="shared" si="1"/>
        <v>78</v>
      </c>
      <c r="C85" s="117" t="str">
        <f>IF(ISBLANK(Case!E213),"",Case!E213)</f>
        <v>Kick Drum</v>
      </c>
      <c r="D85" s="116">
        <v>7</v>
      </c>
    </row>
    <row r="86" spans="2:4" s="110" customFormat="1" ht="23.25" customHeight="1">
      <c r="B86" s="121">
        <f t="shared" si="1"/>
        <v>79</v>
      </c>
      <c r="C86" s="117" t="str">
        <f>IF(ISBLANK(Case!E214),"",Case!E214)</f>
        <v>Snare Drum</v>
      </c>
      <c r="D86" s="116">
        <v>7</v>
      </c>
    </row>
    <row r="87" spans="2:4" s="110" customFormat="1" ht="23.25" customHeight="1">
      <c r="B87" s="121">
        <f t="shared" si="1"/>
        <v>80</v>
      </c>
      <c r="C87" s="117" t="str">
        <f>IF(ISBLANK(Case!E215),"",Case!E215)</f>
        <v>Drawbar Organ</v>
      </c>
      <c r="D87" s="116">
        <v>7</v>
      </c>
    </row>
    <row r="88" spans="2:4" s="110" customFormat="1" ht="23.25" customHeight="1">
      <c r="B88" s="121">
        <f t="shared" si="1"/>
        <v>81</v>
      </c>
      <c r="C88" s="117">
        <f>IF(ISBLANK(Case!E237),"",Case!E237)</f>
        <v>80</v>
      </c>
      <c r="D88" s="116">
        <v>8</v>
      </c>
    </row>
    <row r="89" spans="2:4" s="110" customFormat="1" ht="23.25" customHeight="1">
      <c r="B89" s="121">
        <f t="shared" si="1"/>
        <v>82</v>
      </c>
      <c r="C89" s="117">
        <f>IF(ISBLANK(Case!E238),"",Case!E238)</f>
        <v>74</v>
      </c>
      <c r="D89" s="116">
        <v>8</v>
      </c>
    </row>
    <row r="90" spans="2:4" s="110" customFormat="1" ht="23.25" customHeight="1">
      <c r="B90" s="121">
        <f t="shared" si="1"/>
        <v>83</v>
      </c>
      <c r="C90" s="117">
        <f>IF(ISBLANK(Case!E239),"",Case!E239)</f>
        <v>77</v>
      </c>
      <c r="D90" s="116">
        <v>8</v>
      </c>
    </row>
    <row r="91" spans="2:4" s="110" customFormat="1" ht="23.25" customHeight="1">
      <c r="B91" s="121">
        <f t="shared" si="1"/>
        <v>84</v>
      </c>
      <c r="C91" s="117">
        <f>IF(ISBLANK(Case!E240),"",Case!E240)</f>
        <v>51</v>
      </c>
      <c r="D91" s="116">
        <v>8</v>
      </c>
    </row>
    <row r="92" spans="2:4" s="110" customFormat="1" ht="23.25" customHeight="1">
      <c r="B92" s="121">
        <f t="shared" si="1"/>
        <v>85</v>
      </c>
      <c r="C92" s="117">
        <f>IF(ISBLANK(Case!E241),"",Case!E241)</f>
        <v>53</v>
      </c>
      <c r="D92" s="116">
        <v>8</v>
      </c>
    </row>
    <row r="93" spans="2:4" s="110" customFormat="1" ht="23.25" customHeight="1">
      <c r="B93" s="121">
        <f t="shared" si="1"/>
        <v>86</v>
      </c>
      <c r="C93" s="117">
        <f>IF(ISBLANK(Case!E242),"",Case!E242)</f>
        <v>63</v>
      </c>
      <c r="D93" s="116">
        <v>8</v>
      </c>
    </row>
    <row r="94" spans="2:4" s="110" customFormat="1" ht="23.25" customHeight="1">
      <c r="B94" s="121">
        <f t="shared" si="1"/>
        <v>87</v>
      </c>
      <c r="C94" s="117">
        <f>IF(ISBLANK(Case!E243),"",Case!E243)</f>
        <v>56</v>
      </c>
      <c r="D94" s="116">
        <v>8</v>
      </c>
    </row>
    <row r="95" spans="2:4" s="110" customFormat="1" ht="23.25" customHeight="1">
      <c r="B95" s="121">
        <f t="shared" si="1"/>
        <v>88</v>
      </c>
      <c r="C95" s="117">
        <f>IF(ISBLANK(Case!E244),"",Case!E244)</f>
        <v>60</v>
      </c>
      <c r="D95" s="116">
        <v>8</v>
      </c>
    </row>
    <row r="96" spans="2:4" s="110" customFormat="1" ht="23.25" customHeight="1">
      <c r="B96" s="121">
        <f t="shared" si="1"/>
        <v>89</v>
      </c>
      <c r="C96" s="117">
        <f>IF(ISBLANK(Case!E245),"",Case!E245)</f>
        <v>63</v>
      </c>
      <c r="D96" s="116">
        <v>8</v>
      </c>
    </row>
    <row r="97" spans="2:4" s="110" customFormat="1" ht="23.25" customHeight="1">
      <c r="B97" s="121">
        <f t="shared" si="1"/>
        <v>90</v>
      </c>
      <c r="C97" s="117">
        <f>IF(ISBLANK(Case!E246),"",Case!E246)</f>
        <v>69</v>
      </c>
      <c r="D97" s="116">
        <v>8</v>
      </c>
    </row>
    <row r="98" spans="2:4" s="110" customFormat="1" ht="23.25" customHeight="1">
      <c r="B98" s="121">
        <f t="shared" si="1"/>
        <v>91</v>
      </c>
      <c r="C98" s="117">
        <f>IF(ISBLANK(Case!E247),"",Case!E247)</f>
        <v>46</v>
      </c>
      <c r="D98" s="116">
        <v>8</v>
      </c>
    </row>
    <row r="99" spans="2:4" s="110" customFormat="1" ht="23.25" customHeight="1">
      <c r="B99" s="121">
        <f t="shared" si="1"/>
        <v>92</v>
      </c>
      <c r="C99" s="117">
        <f>IF(ISBLANK(Case!E248),"",Case!E248)</f>
        <v>68</v>
      </c>
      <c r="D99" s="116">
        <v>8</v>
      </c>
    </row>
    <row r="100" spans="2:4" s="110" customFormat="1" ht="23.25" customHeight="1">
      <c r="B100" s="121">
        <f t="shared" si="1"/>
        <v>93</v>
      </c>
      <c r="C100" s="117">
        <f>IF(ISBLANK(Case!E249),"",Case!E249)</f>
        <v>61</v>
      </c>
      <c r="D100" s="116">
        <v>8</v>
      </c>
    </row>
    <row r="101" spans="2:4" s="110" customFormat="1" ht="23.25" customHeight="1">
      <c r="B101" s="121">
        <f t="shared" si="1"/>
        <v>94</v>
      </c>
      <c r="C101" s="117">
        <f>IF(ISBLANK(Case!E250),"",Case!E250)</f>
        <v>70</v>
      </c>
      <c r="D101" s="116">
        <v>8</v>
      </c>
    </row>
    <row r="102" spans="2:4" s="110" customFormat="1" ht="23.25" customHeight="1">
      <c r="B102" s="121">
        <f t="shared" si="1"/>
        <v>95</v>
      </c>
      <c r="C102" s="117">
        <f>IF(ISBLANK(Case!E251),"",Case!E251)</f>
        <v>60</v>
      </c>
      <c r="D102" s="116">
        <v>8</v>
      </c>
    </row>
    <row r="103" spans="2:4" s="110" customFormat="1" ht="23.25" customHeight="1">
      <c r="B103" s="121">
        <f t="shared" si="1"/>
        <v>96</v>
      </c>
      <c r="C103" s="117">
        <f>IF(ISBLANK(Case!E252),"",Case!E252)</f>
        <v>63</v>
      </c>
      <c r="D103" s="116">
        <v>8</v>
      </c>
    </row>
    <row r="104" spans="2:4" s="110" customFormat="1" ht="23.25" customHeight="1">
      <c r="B104" s="121">
        <f t="shared" si="1"/>
        <v>97</v>
      </c>
      <c r="C104" s="117">
        <f>IF(ISBLANK(Case!E253),"",Case!E253)</f>
        <v>62</v>
      </c>
      <c r="D104" s="116">
        <v>8</v>
      </c>
    </row>
    <row r="105" spans="2:4" s="110" customFormat="1" ht="23.25" customHeight="1">
      <c r="B105" s="121">
        <f t="shared" si="1"/>
        <v>98</v>
      </c>
      <c r="C105" s="117">
        <f>IF(ISBLANK(Case!E254),"",Case!E254)</f>
        <v>57</v>
      </c>
      <c r="D105" s="116">
        <v>8</v>
      </c>
    </row>
    <row r="106" spans="2:4" s="110" customFormat="1" ht="23.25" customHeight="1">
      <c r="B106" s="121">
        <f t="shared" si="1"/>
        <v>99</v>
      </c>
      <c r="C106" s="117">
        <f>IF(ISBLANK(Case!E255),"",Case!E255)</f>
        <v>58</v>
      </c>
      <c r="D106" s="116">
        <v>8</v>
      </c>
    </row>
    <row r="107" spans="2:4" s="110" customFormat="1" ht="23.25" customHeight="1">
      <c r="B107" s="121">
        <f t="shared" si="1"/>
        <v>100</v>
      </c>
      <c r="C107" s="117">
        <f>IF(ISBLANK(Case!E256),"",Case!E256)</f>
        <v>75</v>
      </c>
      <c r="D107" s="116">
        <v>8</v>
      </c>
    </row>
    <row r="108" spans="2:4" s="110" customFormat="1" ht="23.25" customHeight="1">
      <c r="B108" s="121">
        <f t="shared" si="1"/>
        <v>101</v>
      </c>
      <c r="C108" s="117" t="str">
        <f>IF(ISBLANK(Case!E279),"",Case!E279)</f>
        <v>C#3</v>
      </c>
      <c r="D108" s="116">
        <v>9</v>
      </c>
    </row>
    <row r="109" spans="2:4" s="110" customFormat="1" ht="23.25" customHeight="1">
      <c r="B109" s="121">
        <f t="shared" si="1"/>
        <v>102</v>
      </c>
      <c r="C109" s="117" t="str">
        <f>IF(ISBLANK(Case!E280),"",Case!E280)</f>
        <v>C2</v>
      </c>
      <c r="D109" s="116">
        <v>9</v>
      </c>
    </row>
    <row r="110" spans="2:4" s="110" customFormat="1" ht="23.25" customHeight="1">
      <c r="B110" s="121">
        <f t="shared" si="1"/>
        <v>103</v>
      </c>
      <c r="C110" s="117" t="str">
        <f>IF(ISBLANK(Case!E281),"",Case!E281)</f>
        <v>F#2</v>
      </c>
      <c r="D110" s="116">
        <v>9</v>
      </c>
    </row>
    <row r="111" spans="2:4" s="110" customFormat="1" ht="23.25" customHeight="1">
      <c r="B111" s="121">
        <f t="shared" si="1"/>
        <v>104</v>
      </c>
      <c r="C111" s="117" t="str">
        <f>IF(ISBLANK(Case!E282),"",Case!E282)</f>
        <v>E4</v>
      </c>
      <c r="D111" s="116">
        <v>9</v>
      </c>
    </row>
    <row r="112" spans="2:4" s="110" customFormat="1" ht="23.25" customHeight="1">
      <c r="B112" s="121">
        <f t="shared" si="1"/>
        <v>105</v>
      </c>
      <c r="C112" s="117" t="str">
        <f>IF(ISBLANK(Case!E283),"",Case!E283)</f>
        <v>A#4</v>
      </c>
      <c r="D112" s="116">
        <v>9</v>
      </c>
    </row>
    <row r="113" spans="2:4" s="110" customFormat="1" ht="23.25" customHeight="1">
      <c r="B113" s="121">
        <f t="shared" si="1"/>
        <v>106</v>
      </c>
      <c r="C113" s="117" t="str">
        <f>IF(ISBLANK(Case!E284),"",Case!E284)</f>
        <v>B3</v>
      </c>
      <c r="D113" s="116">
        <v>9</v>
      </c>
    </row>
    <row r="114" spans="2:4" s="110" customFormat="1" ht="23.25" customHeight="1">
      <c r="B114" s="121">
        <f t="shared" si="1"/>
        <v>107</v>
      </c>
      <c r="C114" s="117" t="str">
        <f>IF(ISBLANK(Case!E285),"",Case!E285)</f>
        <v>B3</v>
      </c>
      <c r="D114" s="116">
        <v>9</v>
      </c>
    </row>
    <row r="115" spans="2:4" s="110" customFormat="1" ht="23.25" customHeight="1">
      <c r="B115" s="121">
        <f t="shared" si="1"/>
        <v>108</v>
      </c>
      <c r="C115" s="117" t="str">
        <f>IF(ISBLANK(Case!E286),"",Case!E286)</f>
        <v>F#2</v>
      </c>
      <c r="D115" s="116">
        <v>9</v>
      </c>
    </row>
    <row r="116" spans="2:4" s="110" customFormat="1" ht="23.25" customHeight="1">
      <c r="B116" s="121">
        <f t="shared" si="1"/>
        <v>109</v>
      </c>
      <c r="C116" s="117" t="str">
        <f>IF(ISBLANK(Case!E287),"",Case!E287)</f>
        <v>A#4</v>
      </c>
      <c r="D116" s="116">
        <v>9</v>
      </c>
    </row>
    <row r="117" spans="2:4" s="110" customFormat="1" ht="23.25" customHeight="1">
      <c r="B117" s="121">
        <f t="shared" si="1"/>
        <v>110</v>
      </c>
      <c r="C117" s="117" t="str">
        <f>IF(ISBLANK(Case!E288),"",Case!E288)</f>
        <v>C2</v>
      </c>
      <c r="D117" s="116">
        <v>9</v>
      </c>
    </row>
    <row r="118" spans="2:4" s="110" customFormat="1" ht="23.25" customHeight="1">
      <c r="B118" s="121">
        <f t="shared" si="1"/>
        <v>111</v>
      </c>
      <c r="C118" s="117" t="str">
        <f>IF(ISBLANK(Case!E289),"",Case!E289)</f>
        <v>C#3</v>
      </c>
      <c r="D118" s="116">
        <v>9</v>
      </c>
    </row>
    <row r="119" spans="2:4" s="110" customFormat="1" ht="23.25" customHeight="1">
      <c r="B119" s="121">
        <f t="shared" si="1"/>
        <v>112</v>
      </c>
      <c r="C119" s="117" t="str">
        <f>IF(ISBLANK(Case!E290),"",Case!E290)</f>
        <v>E4</v>
      </c>
      <c r="D119" s="116">
        <v>9</v>
      </c>
    </row>
    <row r="120" spans="2:4" s="110" customFormat="1" ht="23.25" customHeight="1">
      <c r="B120" s="121">
        <f t="shared" si="1"/>
        <v>113</v>
      </c>
      <c r="C120" s="117" t="str">
        <f>IF(ISBLANK(Case!E291),"",Case!E291)</f>
        <v>B3</v>
      </c>
      <c r="D120" s="116">
        <v>9</v>
      </c>
    </row>
    <row r="121" spans="2:4" s="110" customFormat="1" ht="23.25" customHeight="1">
      <c r="B121" s="121">
        <f t="shared" si="1"/>
        <v>114</v>
      </c>
      <c r="C121" s="117" t="str">
        <f>IF(ISBLANK(Case!E292),"",Case!E292)</f>
        <v>C2</v>
      </c>
      <c r="D121" s="116">
        <v>9</v>
      </c>
    </row>
    <row r="122" spans="2:4" s="110" customFormat="1" ht="23.25" customHeight="1">
      <c r="B122" s="121">
        <f t="shared" si="1"/>
        <v>115</v>
      </c>
      <c r="C122" s="117" t="str">
        <f>IF(ISBLANK(Case!E293),"",Case!E293)</f>
        <v>D2</v>
      </c>
      <c r="D122" s="116">
        <v>9</v>
      </c>
    </row>
    <row r="123" spans="2:4" s="110" customFormat="1" ht="23.25" customHeight="1">
      <c r="B123" s="121">
        <f t="shared" si="1"/>
        <v>116</v>
      </c>
      <c r="C123" s="117" t="str">
        <f>IF(ISBLANK(Case!E294),"",Case!E294)</f>
        <v>C#3</v>
      </c>
      <c r="D123" s="116">
        <v>9</v>
      </c>
    </row>
    <row r="124" spans="2:4" s="110" customFormat="1" ht="23.25" customHeight="1">
      <c r="B124" s="121">
        <f t="shared" si="1"/>
        <v>117</v>
      </c>
      <c r="C124" s="117" t="str">
        <f>IF(ISBLANK(Case!E295),"",Case!E295)</f>
        <v>A#4</v>
      </c>
      <c r="D124" s="116">
        <v>9</v>
      </c>
    </row>
    <row r="125" spans="2:4" s="110" customFormat="1" ht="23.25" customHeight="1">
      <c r="B125" s="121">
        <f t="shared" si="1"/>
        <v>118</v>
      </c>
      <c r="C125" s="117" t="str">
        <f>IF(ISBLANK(Case!E296),"",Case!E296)</f>
        <v>A#4</v>
      </c>
      <c r="D125" s="116">
        <v>9</v>
      </c>
    </row>
    <row r="126" spans="2:4" s="110" customFormat="1" ht="23.25" customHeight="1">
      <c r="B126" s="121">
        <f t="shared" si="1"/>
        <v>119</v>
      </c>
      <c r="C126" s="117" t="str">
        <f>IF(ISBLANK(Case!E297),"",Case!E297)</f>
        <v>D2</v>
      </c>
      <c r="D126" s="116">
        <v>9</v>
      </c>
    </row>
    <row r="127" spans="2:4" s="110" customFormat="1" ht="23.25" customHeight="1">
      <c r="B127" s="121">
        <f t="shared" si="1"/>
        <v>120</v>
      </c>
      <c r="C127" s="117" t="str">
        <f>IF(ISBLANK(Case!E298),"",Case!E298)</f>
        <v>C#3</v>
      </c>
      <c r="D127" s="116">
        <v>9</v>
      </c>
    </row>
    <row r="128" spans="2:4" s="110" customFormat="1" ht="23.25" customHeight="1">
      <c r="B128" s="121">
        <f t="shared" si="1"/>
        <v>121</v>
      </c>
      <c r="C128" s="117" t="str">
        <f>IF(ISBLANK(Case!E321),"",Case!E321)</f>
        <v>Timbale</v>
      </c>
      <c r="D128" s="116">
        <v>10</v>
      </c>
    </row>
    <row r="129" spans="2:4" ht="23.25" customHeight="1">
      <c r="B129" s="121">
        <f t="shared" si="1"/>
        <v>122</v>
      </c>
      <c r="C129" s="117" t="str">
        <f>IF(ISBLANK(Case!E322),"",Case!E322)</f>
        <v>Ride Cymbal</v>
      </c>
      <c r="D129" s="116">
        <v>10</v>
      </c>
    </row>
    <row r="130" spans="2:4" ht="23.25" customHeight="1">
      <c r="B130" s="121">
        <f t="shared" si="1"/>
        <v>123</v>
      </c>
      <c r="C130" s="117" t="str">
        <f>IF(ISBLANK(Case!E323),"",Case!E323)</f>
        <v>Crash Cymbal</v>
      </c>
      <c r="D130" s="116">
        <v>10</v>
      </c>
    </row>
    <row r="131" spans="2:4" ht="23.25" customHeight="1">
      <c r="B131" s="121">
        <f t="shared" si="1"/>
        <v>124</v>
      </c>
      <c r="C131" s="117" t="str">
        <f>IF(ISBLANK(Case!E324),"",Case!E324)</f>
        <v>Piccolo</v>
      </c>
      <c r="D131" s="116">
        <v>10</v>
      </c>
    </row>
    <row r="132" spans="2:4" ht="23.25" customHeight="1">
      <c r="B132" s="121">
        <f t="shared" si="1"/>
        <v>125</v>
      </c>
      <c r="C132" s="117" t="str">
        <f>IF(ISBLANK(Case!E325),"",Case!E325)</f>
        <v>Maracas</v>
      </c>
      <c r="D132" s="116">
        <v>10</v>
      </c>
    </row>
    <row r="133" spans="2:4" ht="23.25" customHeight="1">
      <c r="B133" s="121">
        <f t="shared" si="1"/>
        <v>126</v>
      </c>
      <c r="C133" s="117" t="str">
        <f>IF(ISBLANK(Case!E326),"",Case!E326)</f>
        <v>Piccolo</v>
      </c>
      <c r="D133" s="116">
        <v>10</v>
      </c>
    </row>
    <row r="134" spans="2:4" ht="23.25" customHeight="1">
      <c r="B134" s="121">
        <f t="shared" si="1"/>
        <v>127</v>
      </c>
      <c r="C134" s="117" t="str">
        <f>IF(ISBLANK(Case!E327),"",Case!E327)</f>
        <v>Crash Cymbal</v>
      </c>
      <c r="D134" s="116">
        <v>10</v>
      </c>
    </row>
    <row r="135" spans="2:4" ht="23.25" customHeight="1">
      <c r="B135" s="121">
        <f t="shared" si="1"/>
        <v>128</v>
      </c>
      <c r="C135" s="117" t="str">
        <f>IF(ISBLANK(Case!E328),"",Case!E328)</f>
        <v>Guitar Electric</v>
      </c>
      <c r="D135" s="116">
        <v>10</v>
      </c>
    </row>
    <row r="136" spans="2:4" ht="23.25" customHeight="1">
      <c r="B136" s="121">
        <f t="shared" si="1"/>
        <v>129</v>
      </c>
      <c r="C136" s="117" t="str">
        <f>IF(ISBLANK(Case!E329),"",Case!E329)</f>
        <v>Bass Electric</v>
      </c>
      <c r="D136" s="116">
        <v>10</v>
      </c>
    </row>
    <row r="137" spans="2:4" ht="23.25" customHeight="1">
      <c r="B137" s="121">
        <f t="shared" ref="B137:B147" si="2">B136+1</f>
        <v>130</v>
      </c>
      <c r="C137" s="117" t="str">
        <f>IF(ISBLANK(Case!E330),"",Case!E330)</f>
        <v>Snare Drum</v>
      </c>
      <c r="D137" s="116">
        <v>10</v>
      </c>
    </row>
    <row r="138" spans="2:4" ht="23.25" customHeight="1">
      <c r="B138" s="121">
        <f t="shared" si="2"/>
        <v>131</v>
      </c>
      <c r="C138" s="117" t="str">
        <f>IF(ISBLANK(Case!E331),"",Case!E331)</f>
        <v>Timbale</v>
      </c>
      <c r="D138" s="116">
        <v>10</v>
      </c>
    </row>
    <row r="139" spans="2:4" ht="23.25" customHeight="1">
      <c r="B139" s="121">
        <f t="shared" si="2"/>
        <v>132</v>
      </c>
      <c r="C139" s="117" t="str">
        <f>IF(ISBLANK(Case!E332),"",Case!E332)</f>
        <v>Acoustic Grand Piano</v>
      </c>
      <c r="D139" s="116">
        <v>10</v>
      </c>
    </row>
    <row r="140" spans="2:4" ht="23.25" customHeight="1">
      <c r="B140" s="121">
        <f t="shared" si="2"/>
        <v>133</v>
      </c>
      <c r="C140" s="117" t="str">
        <f>IF(ISBLANK(Case!E333),"",Case!E333)</f>
        <v>Guitar Electric</v>
      </c>
      <c r="D140" s="116">
        <v>10</v>
      </c>
    </row>
    <row r="141" spans="2:4" ht="23.25" customHeight="1">
      <c r="B141" s="121">
        <f t="shared" si="2"/>
        <v>134</v>
      </c>
      <c r="C141" s="117" t="str">
        <f>IF(ISBLANK(Case!E334),"",Case!E334)</f>
        <v>Acoustic Grand Piano</v>
      </c>
      <c r="D141" s="116">
        <v>10</v>
      </c>
    </row>
    <row r="142" spans="2:4" ht="23.25" customHeight="1">
      <c r="B142" s="121">
        <f t="shared" si="2"/>
        <v>135</v>
      </c>
      <c r="C142" s="117" t="str">
        <f>IF(ISBLANK(Case!E335),"",Case!E335)</f>
        <v>Drawbar Organ</v>
      </c>
      <c r="D142" s="116">
        <v>10</v>
      </c>
    </row>
    <row r="143" spans="2:4" ht="23.25" customHeight="1">
      <c r="B143" s="121">
        <f t="shared" si="2"/>
        <v>136</v>
      </c>
      <c r="C143" s="117" t="str">
        <f>IF(ISBLANK(Case!E336),"",Case!E336)</f>
        <v>Bass Electric</v>
      </c>
      <c r="D143" s="116">
        <v>10</v>
      </c>
    </row>
    <row r="144" spans="2:4" ht="23.25" customHeight="1">
      <c r="B144" s="121">
        <f t="shared" si="2"/>
        <v>137</v>
      </c>
      <c r="C144" s="117" t="str">
        <f>IF(ISBLANK(Case!E337),"",Case!E337)</f>
        <v>Piccolo</v>
      </c>
      <c r="D144" s="116">
        <v>10</v>
      </c>
    </row>
    <row r="145" spans="2:4" ht="23.25" customHeight="1">
      <c r="B145" s="121">
        <f t="shared" si="2"/>
        <v>138</v>
      </c>
      <c r="C145" s="117" t="str">
        <f>IF(ISBLANK(Case!E338),"",Case!E338)</f>
        <v>Bass Electric</v>
      </c>
      <c r="D145" s="116">
        <v>10</v>
      </c>
    </row>
    <row r="146" spans="2:4" ht="23.25" customHeight="1">
      <c r="B146" s="121">
        <f t="shared" si="2"/>
        <v>139</v>
      </c>
      <c r="C146" s="117" t="str">
        <f>IF(ISBLANK(Case!E339),"",Case!E339)</f>
        <v>Hi-Hats</v>
      </c>
      <c r="D146" s="116">
        <v>10</v>
      </c>
    </row>
    <row r="147" spans="2:4" ht="23.25" customHeight="1">
      <c r="B147" s="121">
        <f t="shared" si="2"/>
        <v>140</v>
      </c>
      <c r="C147" s="117" t="str">
        <f>IF(ISBLANK(Case!E340),"",Case!E340)</f>
        <v>Snare Drum</v>
      </c>
      <c r="D147" s="116">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Case</vt:lpstr>
      <vt:lpstr>Instruments and Notes</vt:lpstr>
      <vt:lpstr>Graded Answers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FMWC;James Curtis</dc:creator>
  <cp:keywords/>
  <dc:description/>
  <cp:lastModifiedBy>Maciej Kopczyński</cp:lastModifiedBy>
  <cp:revision/>
  <dcterms:created xsi:type="dcterms:W3CDTF">2023-04-18T22:18:28Z</dcterms:created>
  <dcterms:modified xsi:type="dcterms:W3CDTF">2025-05-30T11:49:04Z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1a6c3db-1667-4f49-995a-8b9973972958_Enabled">
    <vt:lpwstr>true</vt:lpwstr>
  </property>
  <property fmtid="{D5CDD505-2E9C-101B-9397-08002B2CF9AE}" pid="3" name="MSIP_Label_51a6c3db-1667-4f49-995a-8b9973972958_SetDate">
    <vt:lpwstr>2025-04-09T05:02:40Z</vt:lpwstr>
  </property>
  <property fmtid="{D5CDD505-2E9C-101B-9397-08002B2CF9AE}" pid="4" name="MSIP_Label_51a6c3db-1667-4f49-995a-8b9973972958_Method">
    <vt:lpwstr>Standard</vt:lpwstr>
  </property>
  <property fmtid="{D5CDD505-2E9C-101B-9397-08002B2CF9AE}" pid="5" name="MSIP_Label_51a6c3db-1667-4f49-995a-8b9973972958_Name">
    <vt:lpwstr>UTS-Internal</vt:lpwstr>
  </property>
  <property fmtid="{D5CDD505-2E9C-101B-9397-08002B2CF9AE}" pid="6" name="MSIP_Label_51a6c3db-1667-4f49-995a-8b9973972958_SiteId">
    <vt:lpwstr>e8911c26-cf9f-4a9c-878e-527807be8791</vt:lpwstr>
  </property>
  <property fmtid="{D5CDD505-2E9C-101B-9397-08002B2CF9AE}" pid="7" name="MSIP_Label_51a6c3db-1667-4f49-995a-8b9973972958_ActionId">
    <vt:lpwstr>e9292c4e-6ff0-4651-9762-8c94702ba6c7</vt:lpwstr>
  </property>
  <property fmtid="{D5CDD505-2E9C-101B-9397-08002B2CF9AE}" pid="8" name="MSIP_Label_51a6c3db-1667-4f49-995a-8b9973972958_ContentBits">
    <vt:lpwstr>0</vt:lpwstr>
  </property>
  <property fmtid="{D5CDD505-2E9C-101B-9397-08002B2CF9AE}" pid="9" name="MSIP_Label_51a6c3db-1667-4f49-995a-8b9973972958_Tag">
    <vt:lpwstr>10, 3, 0, 1</vt:lpwstr>
  </property>
</Properties>
</file>