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eur\Desktop\"/>
    </mc:Choice>
  </mc:AlternateContent>
  <bookViews>
    <workbookView xWindow="1560" yWindow="0" windowWidth="19440" windowHeight="12240" tabRatio="724"/>
  </bookViews>
  <sheets>
    <sheet name="Geostandards (Source)" sheetId="1" r:id="rId1"/>
  </sheets>
  <definedNames>
    <definedName name="_xlnm.Print_Titles" localSheetId="0">'Geostandards (Source)'!$1:$5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4" i="1" l="1"/>
  <c r="CL104" i="1"/>
  <c r="CL90" i="1"/>
  <c r="CL89" i="1"/>
  <c r="V90" i="1"/>
  <c r="V89" i="1"/>
  <c r="CL82" i="1"/>
  <c r="V82" i="1"/>
  <c r="CL81" i="1"/>
  <c r="V81" i="1"/>
  <c r="AA127" i="1" l="1"/>
  <c r="BW127" i="1"/>
  <c r="CI127" i="1" l="1"/>
  <c r="AJ127" i="1" l="1"/>
  <c r="CL127" i="1" s="1"/>
  <c r="S126" i="1"/>
  <c r="V126" i="1" s="1"/>
  <c r="U125" i="1"/>
  <c r="U124" i="1"/>
  <c r="S121" i="1"/>
  <c r="S119" i="1"/>
  <c r="V119" i="1" s="1"/>
  <c r="P125" i="1"/>
  <c r="P124" i="1"/>
  <c r="O125" i="1"/>
  <c r="O124" i="1"/>
  <c r="N125" i="1"/>
  <c r="CL125" i="1" s="1"/>
  <c r="N124" i="1"/>
  <c r="CL124" i="1" s="1"/>
  <c r="N121" i="1"/>
  <c r="CL121" i="1" s="1"/>
  <c r="CL120" i="1"/>
  <c r="CL122" i="1"/>
  <c r="CL123" i="1"/>
  <c r="CL126" i="1"/>
  <c r="CL129" i="1"/>
  <c r="CL130" i="1"/>
  <c r="CL131" i="1"/>
  <c r="CL132" i="1"/>
  <c r="CL133" i="1"/>
  <c r="CL134" i="1"/>
  <c r="CL135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19" i="1"/>
  <c r="T123" i="1"/>
  <c r="V120" i="1"/>
  <c r="V121" i="1"/>
  <c r="V122" i="1"/>
  <c r="V123" i="1"/>
  <c r="V127" i="1"/>
  <c r="V129" i="1"/>
  <c r="V130" i="1"/>
  <c r="V131" i="1"/>
  <c r="V132" i="1"/>
  <c r="V133" i="1"/>
  <c r="V134" i="1"/>
  <c r="V135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24" i="1" l="1"/>
  <c r="V125" i="1"/>
  <c r="CL8" i="1" l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32" i="1"/>
  <c r="CL29" i="1"/>
  <c r="CL30" i="1"/>
  <c r="CL31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6" i="1"/>
  <c r="CL77" i="1"/>
  <c r="CL78" i="1"/>
  <c r="CL80" i="1"/>
  <c r="CL83" i="1"/>
  <c r="CL84" i="1"/>
  <c r="CL85" i="1"/>
  <c r="CL86" i="1"/>
  <c r="CL87" i="1"/>
  <c r="CL88" i="1"/>
  <c r="CL91" i="1"/>
  <c r="CL92" i="1"/>
  <c r="CL93" i="1"/>
  <c r="CL94" i="1"/>
  <c r="CL95" i="1"/>
  <c r="CL96" i="1"/>
  <c r="CL97" i="1"/>
  <c r="CL99" i="1"/>
  <c r="CL100" i="1"/>
  <c r="CL101" i="1"/>
  <c r="CL102" i="1"/>
  <c r="CL103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7" i="1"/>
  <c r="BI74" i="1" l="1"/>
  <c r="BE74" i="1"/>
  <c r="CL74" i="1" s="1"/>
  <c r="AQ75" i="1"/>
  <c r="CL75" i="1" s="1"/>
  <c r="AH60" i="1"/>
  <c r="CL60" i="1" s="1"/>
  <c r="V117" i="1" l="1"/>
  <c r="V14" i="1"/>
  <c r="V116" i="1"/>
  <c r="V72" i="1"/>
  <c r="V80" i="1"/>
  <c r="V73" i="1"/>
  <c r="V48" i="1"/>
  <c r="V46" i="1"/>
  <c r="V44" i="1"/>
  <c r="V42" i="1"/>
  <c r="V41" i="1"/>
  <c r="V39" i="1"/>
  <c r="V32" i="1"/>
  <c r="V29" i="1"/>
  <c r="V30" i="1"/>
  <c r="V31" i="1"/>
  <c r="V35" i="1"/>
  <c r="V58" i="1"/>
  <c r="V57" i="1"/>
  <c r="V78" i="1"/>
  <c r="V77" i="1"/>
  <c r="V69" i="1"/>
  <c r="V70" i="1"/>
  <c r="V68" i="1"/>
  <c r="V115" i="1"/>
  <c r="V53" i="1"/>
  <c r="V52" i="1"/>
  <c r="V51" i="1"/>
  <c r="V50" i="1"/>
  <c r="V49" i="1"/>
  <c r="V97" i="1"/>
  <c r="V110" i="1"/>
  <c r="V113" i="1"/>
  <c r="V111" i="1"/>
  <c r="V15" i="1"/>
  <c r="V21" i="1"/>
  <c r="V96" i="1"/>
  <c r="V54" i="1"/>
  <c r="V108" i="1"/>
  <c r="V84" i="1"/>
  <c r="V8" i="1"/>
  <c r="V9" i="1"/>
  <c r="V10" i="1"/>
  <c r="V11" i="1"/>
  <c r="V12" i="1"/>
  <c r="V13" i="1"/>
  <c r="V16" i="1"/>
  <c r="V17" i="1"/>
  <c r="V18" i="1"/>
  <c r="V19" i="1"/>
  <c r="V20" i="1"/>
  <c r="V22" i="1"/>
  <c r="V23" i="1"/>
  <c r="V24" i="1"/>
  <c r="V25" i="1"/>
  <c r="V26" i="1"/>
  <c r="V27" i="1"/>
  <c r="V28" i="1"/>
  <c r="V33" i="1"/>
  <c r="V34" i="1"/>
  <c r="V36" i="1"/>
  <c r="V37" i="1"/>
  <c r="V38" i="1"/>
  <c r="V40" i="1"/>
  <c r="V43" i="1"/>
  <c r="V45" i="1"/>
  <c r="V47" i="1"/>
  <c r="V55" i="1"/>
  <c r="V56" i="1"/>
  <c r="V59" i="1"/>
  <c r="V60" i="1"/>
  <c r="V61" i="1"/>
  <c r="V62" i="1"/>
  <c r="V64" i="1"/>
  <c r="V65" i="1"/>
  <c r="V66" i="1"/>
  <c r="V67" i="1"/>
  <c r="V71" i="1"/>
  <c r="V74" i="1"/>
  <c r="V75" i="1"/>
  <c r="V76" i="1"/>
  <c r="V85" i="1"/>
  <c r="V86" i="1"/>
  <c r="V87" i="1"/>
  <c r="V88" i="1"/>
  <c r="V91" i="1"/>
  <c r="V92" i="1"/>
  <c r="V93" i="1"/>
  <c r="V94" i="1"/>
  <c r="V95" i="1"/>
  <c r="V99" i="1"/>
  <c r="V100" i="1"/>
  <c r="V101" i="1"/>
  <c r="V102" i="1"/>
  <c r="V103" i="1"/>
  <c r="V105" i="1"/>
  <c r="V106" i="1"/>
  <c r="V107" i="1"/>
  <c r="V112" i="1"/>
  <c r="V114" i="1"/>
  <c r="U98" i="1"/>
  <c r="T98" i="1"/>
  <c r="S98" i="1"/>
  <c r="R98" i="1"/>
  <c r="Q98" i="1"/>
  <c r="O98" i="1"/>
  <c r="M98" i="1"/>
  <c r="L98" i="1"/>
  <c r="V7" i="1"/>
  <c r="CL98" i="1" l="1"/>
  <c r="V98" i="1"/>
</calcChain>
</file>

<file path=xl/comments1.xml><?xml version="1.0" encoding="utf-8"?>
<comments xmlns="http://schemas.openxmlformats.org/spreadsheetml/2006/main">
  <authors>
    <author>Delmelle Nicolas</author>
    <author>Nicolas Delmelle</author>
    <author>TFS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Delmelle Nicolas:</t>
        </r>
        <r>
          <rPr>
            <sz val="9"/>
            <color indexed="81"/>
            <rFont val="Tahoma"/>
            <family val="2"/>
          </rPr>
          <t xml:space="preserve">
05/12/2019 : fusionnné Majeurs et traces.
Ajouter pour les traces pour les standards suivants :
G2
JB-1a
JdO-1
JF-2
JGB2
JLS-1
PCC1
Sarm32;39,47</t>
        </r>
      </text>
    </comment>
    <comment ref="CK11" authorId="1" shapeId="0">
      <text>
        <r>
          <rPr>
            <b/>
            <sz val="9"/>
            <color indexed="81"/>
            <rFont val="Tahoma"/>
            <charset val="1"/>
          </rPr>
          <t>(1,67</t>
        </r>
      </text>
    </comment>
    <comment ref="BW14" authorId="1" shapeId="0">
      <text>
        <r>
          <rPr>
            <b/>
            <sz val="9"/>
            <color indexed="81"/>
            <rFont val="Tahoma"/>
            <charset val="1"/>
          </rPr>
          <t>Nicolas Delmelle:
11/01/2020
Pas mieux 266 ?
Valeur Géostandard 2660 certifié, probable erreur de frappe.</t>
        </r>
      </text>
    </comment>
    <comment ref="B60" authorId="1" shapeId="0">
      <text>
        <r>
          <rPr>
            <sz val="9"/>
            <color indexed="81"/>
            <rFont val="Tahoma"/>
            <charset val="1"/>
          </rPr>
          <t>- Year: 1995
- Origin: Myokanjitoge, 7 km NNW of Sasebo City, Japan
Institution:
 Geological Survey of Japan
1-1-3 Higashi
Tsukuba
Ibaraki 305-0046
Terashima S., Taniguchi M., Mikoshiba M., Imai N.
"Preparation of two new GSJ geochemical reference materials: Basalt JB-1b and coal fly ash JCFA-1"
Geostandards Newsletter: The Journal of Geostandards and Geoanalysis 22 (1) [1998] 113-117</t>
        </r>
      </text>
    </comment>
    <comment ref="B74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Source Geostandard
+ 
http://www.keytometals.com/fluxana/fluxana.aspx?ID=ReferenceMaterials&amp;LN=EN
+
http://georem.mpch-mainz.gwdg.de/sample_query.asp</t>
        </r>
      </text>
    </comment>
    <comment ref="B81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Donnation ULB juin 2020 via Nadine Matielli et Triantafyllou Antoine</t>
        </r>
      </text>
    </comment>
    <comment ref="B82" authorId="0" shapeId="0">
      <text>
        <r>
          <rPr>
            <b/>
            <sz val="9"/>
            <color indexed="81"/>
            <rFont val="Tahoma"/>
            <charset val="1"/>
          </rPr>
          <t xml:space="preserve">Delmelle Nicolas:
</t>
        </r>
        <r>
          <rPr>
            <sz val="9"/>
            <color indexed="81"/>
            <rFont val="Tahoma"/>
            <family val="2"/>
          </rPr>
          <t>Donnation ULB juin 2020 via Nadine Matielli et Triantafyllou Antoine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Delmelle Nicolas:</t>
        </r>
        <r>
          <rPr>
            <sz val="9"/>
            <color indexed="81"/>
            <rFont val="Tahoma"/>
            <family val="2"/>
          </rPr>
          <t xml:space="preserve">
Donnation ULB juin 2020 via Nadine Matielli et Triantafyllou Antoine
Standard de 1979, compilation de janvier 1986.
https://www.govinfo.gov/content/pkg/GOVPUB-C13-feefcb95cacd564a844019fc366d205a/pdf/GOVPUB-C13-feefcb95cacd564a844019fc366d205a.pdf</t>
        </r>
      </text>
    </comment>
    <comment ref="AA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AF89" authorId="0" shapeId="0">
      <text>
        <r>
          <rPr>
            <b/>
            <sz val="9"/>
            <color indexed="81"/>
            <rFont val="Tahoma"/>
            <charset val="1"/>
          </rPr>
          <t>Valeur ICPES</t>
        </r>
      </text>
    </comment>
    <comment ref="AG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AI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AJ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AK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AM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AN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AO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AR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AT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AV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AZ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BB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BF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BK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BM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BS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BU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BX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BY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CA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CC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CD89" authorId="0" shapeId="0">
      <text>
        <r>
          <rPr>
            <b/>
            <sz val="9"/>
            <color indexed="81"/>
            <rFont val="Tahoma"/>
            <charset val="1"/>
          </rPr>
          <t>Valeur ITNA</t>
        </r>
      </text>
    </comment>
    <comment ref="CG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CH89" authorId="0" shapeId="0">
      <text>
        <r>
          <rPr>
            <b/>
            <sz val="9"/>
            <color indexed="81"/>
            <rFont val="Tahoma"/>
            <charset val="1"/>
          </rPr>
          <t>Delmelle Nicolas:</t>
        </r>
        <r>
          <rPr>
            <sz val="9"/>
            <color indexed="81"/>
            <rFont val="Tahoma"/>
            <charset val="1"/>
          </rPr>
          <t xml:space="preserve">
Valeur ICPES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Delmelle Nicolas:</t>
        </r>
        <r>
          <rPr>
            <sz val="9"/>
            <color indexed="81"/>
            <rFont val="Tahoma"/>
            <family val="2"/>
          </rPr>
          <t xml:space="preserve">
Donnation ULB juin 2020 via Nadine Matielli et Triantafyllou Antoine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Delmelle Nicolas:</t>
        </r>
        <r>
          <rPr>
            <sz val="9"/>
            <color indexed="81"/>
            <rFont val="Tahoma"/>
            <family val="2"/>
          </rPr>
          <t xml:space="preserve">
Donnation ULB juin 2020 via Nadine Matielli et Triantafyllou Antoine</t>
        </r>
      </text>
    </comment>
    <comment ref="AJ106" authorId="2" shapeId="0">
      <text>
        <r>
          <rPr>
            <b/>
            <sz val="9"/>
            <color indexed="81"/>
            <rFont val="Tahoma"/>
            <family val="2"/>
          </rPr>
          <t>0,1% m/m Cr2O3</t>
        </r>
      </text>
    </comment>
    <comment ref="CE106" authorId="2" shapeId="0">
      <text>
        <r>
          <rPr>
            <b/>
            <sz val="9"/>
            <color indexed="81"/>
            <rFont val="Tahoma"/>
            <family val="2"/>
          </rPr>
          <t>0,25% m/m V2O5</t>
        </r>
      </text>
    </comment>
    <comment ref="B119" authorId="1" shapeId="0">
      <text>
        <r>
          <rPr>
            <b/>
            <sz val="9"/>
            <color indexed="81"/>
            <rFont val="Tahoma"/>
            <charset val="1"/>
          </rPr>
          <t>Nicolas Delmelle:</t>
        </r>
        <r>
          <rPr>
            <sz val="9"/>
            <color indexed="81"/>
            <rFont val="Tahoma"/>
            <charset val="1"/>
          </rPr>
          <t xml:space="preserve">
(alias: GSESII-6)
- Year: 1996
Institution:
 Institute of Geophysical and Geochemical Exploration (IGGE)
Langfang, Hebei 065000
Mingcai Y., Qinghua C., Chunshu W., Wenhua Z., Gu Tie-xin
"Chinese synthetic silicate and limestone certified reference materials for spectral analysis"
Geostandards Newsletter 20 (1) [1996] 57-64 </t>
        </r>
      </text>
    </comment>
    <comment ref="B133" authorId="1" shapeId="0">
      <text>
        <r>
          <rPr>
            <b/>
            <sz val="9"/>
            <color indexed="81"/>
            <rFont val="Tahoma"/>
            <charset val="1"/>
          </rPr>
          <t>Nicolas Delmelle:</t>
        </r>
        <r>
          <rPr>
            <sz val="9"/>
            <color indexed="81"/>
            <rFont val="Tahoma"/>
            <charset val="1"/>
          </rPr>
          <t xml:space="preserve">
House Standard</t>
        </r>
      </text>
    </comment>
    <comment ref="B134" authorId="1" shapeId="0">
      <text>
        <r>
          <rPr>
            <b/>
            <sz val="9"/>
            <color indexed="81"/>
            <rFont val="Tahoma"/>
            <charset val="1"/>
          </rPr>
          <t>Nicolas Delmelle:</t>
        </r>
        <r>
          <rPr>
            <sz val="9"/>
            <color indexed="81"/>
            <rFont val="Tahoma"/>
            <charset val="1"/>
          </rPr>
          <t xml:space="preserve">
House Standard</t>
        </r>
      </text>
    </comment>
  </commentList>
</comments>
</file>

<file path=xl/sharedStrings.xml><?xml version="1.0" encoding="utf-8"?>
<sst xmlns="http://schemas.openxmlformats.org/spreadsheetml/2006/main" count="969" uniqueCount="407">
  <si>
    <t>MnO</t>
  </si>
  <si>
    <t>MgO</t>
  </si>
  <si>
    <t>CaO</t>
  </si>
  <si>
    <t>AC-E</t>
  </si>
  <si>
    <t>AL-I</t>
  </si>
  <si>
    <t>AN-G</t>
  </si>
  <si>
    <t>AW-I</t>
  </si>
  <si>
    <t>BCR-1</t>
  </si>
  <si>
    <t>BHVO-1</t>
  </si>
  <si>
    <t>BR</t>
  </si>
  <si>
    <t>BX-N</t>
  </si>
  <si>
    <t>CCH-1</t>
  </si>
  <si>
    <t>CHR-Bkg</t>
  </si>
  <si>
    <t>CHR-Pt+</t>
  </si>
  <si>
    <t>DR-N</t>
  </si>
  <si>
    <t>DT-N</t>
  </si>
  <si>
    <t>DWA-1</t>
  </si>
  <si>
    <t>FK-N</t>
  </si>
  <si>
    <t>G2</t>
  </si>
  <si>
    <t>GH</t>
  </si>
  <si>
    <t>GSP-1</t>
  </si>
  <si>
    <t>GSR-2</t>
  </si>
  <si>
    <t>GSR-3</t>
  </si>
  <si>
    <t>GSR-4</t>
  </si>
  <si>
    <t>GSR-6</t>
  </si>
  <si>
    <t>GSS-3</t>
  </si>
  <si>
    <t>GSS-5</t>
  </si>
  <si>
    <t>GSS-7</t>
  </si>
  <si>
    <t>IF-G</t>
  </si>
  <si>
    <t>JA-1</t>
  </si>
  <si>
    <t>JB-1a</t>
  </si>
  <si>
    <t>JB-1b</t>
  </si>
  <si>
    <t>JB-2</t>
  </si>
  <si>
    <t>JB-3</t>
  </si>
  <si>
    <t>JCh-1</t>
  </si>
  <si>
    <t>JF-1</t>
  </si>
  <si>
    <t>JF-2</t>
  </si>
  <si>
    <t>JGb-2</t>
  </si>
  <si>
    <t>JP-1</t>
  </si>
  <si>
    <t>MA-N</t>
  </si>
  <si>
    <t>Mica-Fe</t>
  </si>
  <si>
    <t>Mica-Mg</t>
  </si>
  <si>
    <t>MRG-1</t>
  </si>
  <si>
    <t>NIM-D</t>
  </si>
  <si>
    <t>NIM-G</t>
  </si>
  <si>
    <t>NIM-L</t>
  </si>
  <si>
    <t>NIM-N</t>
  </si>
  <si>
    <t>NIM-P</t>
  </si>
  <si>
    <t>OU-6</t>
  </si>
  <si>
    <t>PCC-1</t>
  </si>
  <si>
    <t>PRI-1</t>
  </si>
  <si>
    <t>SARM-12</t>
  </si>
  <si>
    <t>SARM-32</t>
  </si>
  <si>
    <t>SBO-1</t>
  </si>
  <si>
    <t>STM-1</t>
  </si>
  <si>
    <t>SY-2</t>
  </si>
  <si>
    <t>UB-N</t>
  </si>
  <si>
    <t>F</t>
  </si>
  <si>
    <t>Li</t>
  </si>
  <si>
    <t>Zr</t>
  </si>
  <si>
    <t>Ag</t>
  </si>
  <si>
    <t>As</t>
  </si>
  <si>
    <t>Au</t>
  </si>
  <si>
    <t>B</t>
  </si>
  <si>
    <t>Ba</t>
  </si>
  <si>
    <t>Be</t>
  </si>
  <si>
    <t>Bi</t>
  </si>
  <si>
    <t>Br</t>
  </si>
  <si>
    <t>C</t>
  </si>
  <si>
    <t>Cd</t>
  </si>
  <si>
    <t>Co</t>
  </si>
  <si>
    <t>Cl</t>
  </si>
  <si>
    <t>Cr</t>
  </si>
  <si>
    <t>Cs</t>
  </si>
  <si>
    <t>Cu</t>
  </si>
  <si>
    <t>Dy</t>
  </si>
  <si>
    <t>Er</t>
  </si>
  <si>
    <t>Eu</t>
  </si>
  <si>
    <t>Ga</t>
  </si>
  <si>
    <t>Gd</t>
  </si>
  <si>
    <t>Ge</t>
  </si>
  <si>
    <t>Hf</t>
  </si>
  <si>
    <t>Hg</t>
  </si>
  <si>
    <t>Ho</t>
  </si>
  <si>
    <t>I</t>
  </si>
  <si>
    <t>In</t>
  </si>
  <si>
    <t>Ir</t>
  </si>
  <si>
    <t>La</t>
  </si>
  <si>
    <t>Lu</t>
  </si>
  <si>
    <t>Mo</t>
  </si>
  <si>
    <t>N</t>
  </si>
  <si>
    <t>Nb</t>
  </si>
  <si>
    <t>Nd</t>
  </si>
  <si>
    <t>Ni</t>
  </si>
  <si>
    <t>Os</t>
  </si>
  <si>
    <t>Pb</t>
  </si>
  <si>
    <t>Pd</t>
  </si>
  <si>
    <t>Pr</t>
  </si>
  <si>
    <t>Pt</t>
  </si>
  <si>
    <t>Rb</t>
  </si>
  <si>
    <t>Re</t>
  </si>
  <si>
    <t>Rh</t>
  </si>
  <si>
    <t>Ru</t>
  </si>
  <si>
    <t>S</t>
  </si>
  <si>
    <t>Sb</t>
  </si>
  <si>
    <t>Sc</t>
  </si>
  <si>
    <t>Se</t>
  </si>
  <si>
    <t>Sm</t>
  </si>
  <si>
    <t>Sn</t>
  </si>
  <si>
    <t>Sr</t>
  </si>
  <si>
    <t>Ta</t>
  </si>
  <si>
    <t>Tb</t>
  </si>
  <si>
    <t>Te</t>
  </si>
  <si>
    <t>Th</t>
  </si>
  <si>
    <t>Tl</t>
  </si>
  <si>
    <t>Tm</t>
  </si>
  <si>
    <t>U</t>
  </si>
  <si>
    <t>V</t>
  </si>
  <si>
    <t>W</t>
  </si>
  <si>
    <t>Y</t>
  </si>
  <si>
    <t>Yb</t>
  </si>
  <si>
    <t>Zn</t>
  </si>
  <si>
    <t>LOI</t>
  </si>
  <si>
    <t>Ce</t>
  </si>
  <si>
    <t>(3</t>
  </si>
  <si>
    <t>(80</t>
  </si>
  <si>
    <t>(0.18</t>
  </si>
  <si>
    <t>(0.000004</t>
  </si>
  <si>
    <t>(0.002</t>
  </si>
  <si>
    <t>(0.001</t>
  </si>
  <si>
    <t>Geostandards Newletter Vol XVIII, Special Issue, July 1994. ISSN : 0150 - 5505</t>
  </si>
  <si>
    <t>Unit : %</t>
  </si>
  <si>
    <t>Number</t>
  </si>
  <si>
    <r>
      <t>SiO</t>
    </r>
    <r>
      <rPr>
        <b/>
        <vertAlign val="subscript"/>
        <sz val="10"/>
        <rFont val="Arial"/>
        <family val="2"/>
      </rPr>
      <t>2</t>
    </r>
  </si>
  <si>
    <r>
      <t>Al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</si>
  <si>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r>
      <t>Na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</si>
  <si>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r>
      <t>K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</si>
  <si>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r>
      <t>TiO</t>
    </r>
    <r>
      <rPr>
        <b/>
        <vertAlign val="subscript"/>
        <sz val="10"/>
        <rFont val="Arial"/>
        <family val="2"/>
      </rPr>
      <t>2</t>
    </r>
  </si>
  <si>
    <r>
      <t>P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5</t>
    </r>
  </si>
  <si>
    <r>
      <t>Fe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T</t>
    </r>
  </si>
  <si>
    <t>JMn-1</t>
  </si>
  <si>
    <t>GA</t>
  </si>
  <si>
    <t>georem.mpch-mainz.gwdg.de</t>
  </si>
  <si>
    <t>BIR-1</t>
  </si>
  <si>
    <t>DNC-1</t>
  </si>
  <si>
    <t>GSD-10</t>
  </si>
  <si>
    <t>GSD-11</t>
  </si>
  <si>
    <t>GSD-12</t>
  </si>
  <si>
    <t>GSR-1</t>
  </si>
  <si>
    <t>GSR-5</t>
  </si>
  <si>
    <t>GSS-1</t>
  </si>
  <si>
    <t>GSS-2</t>
  </si>
  <si>
    <t>GSS-4</t>
  </si>
  <si>
    <t>GSS-6</t>
  </si>
  <si>
    <t>GSS-8</t>
  </si>
  <si>
    <t>GXR-1</t>
  </si>
  <si>
    <t>GXR-2</t>
  </si>
  <si>
    <t>GXR-3</t>
  </si>
  <si>
    <t>GXR-4</t>
  </si>
  <si>
    <t>GXR-5</t>
  </si>
  <si>
    <t>GXR-6</t>
  </si>
  <si>
    <t>JA-2</t>
  </si>
  <si>
    <t>JA-3</t>
  </si>
  <si>
    <t>JCFA-1</t>
  </si>
  <si>
    <t>JSO-1</t>
  </si>
  <si>
    <t>SY-3</t>
  </si>
  <si>
    <t>Unit : µg/g = mg/L = ppm</t>
  </si>
  <si>
    <t>SDC-1</t>
  </si>
  <si>
    <t>SDO-1</t>
  </si>
  <si>
    <t>http://georem.mpch-mainz.gwdg.de/sample_query.asp</t>
  </si>
  <si>
    <t>*</t>
  </si>
  <si>
    <t>Total 1</t>
  </si>
  <si>
    <t>Total 2</t>
  </si>
  <si>
    <t>%</t>
  </si>
  <si>
    <t>Compléter</t>
  </si>
  <si>
    <t>Granite</t>
  </si>
  <si>
    <t>Albite</t>
  </si>
  <si>
    <t>Anorthosite</t>
  </si>
  <si>
    <t>Shale</t>
  </si>
  <si>
    <t>Basalt</t>
  </si>
  <si>
    <t>BE-N</t>
  </si>
  <si>
    <t>(0,4</t>
  </si>
  <si>
    <t>(0,71</t>
  </si>
  <si>
    <t>(98</t>
  </si>
  <si>
    <t>(0,13</t>
  </si>
  <si>
    <t>(1,64</t>
  </si>
  <si>
    <t>(0,0056</t>
  </si>
  <si>
    <t>(0,18</t>
  </si>
  <si>
    <t>(0,00044</t>
  </si>
  <si>
    <t>(23</t>
  </si>
  <si>
    <t>(0,002</t>
  </si>
  <si>
    <t>(0,0002</t>
  </si>
  <si>
    <t>(0,074</t>
  </si>
  <si>
    <t>BIL-1</t>
  </si>
  <si>
    <t>Baikal Bottom Silt</t>
  </si>
  <si>
    <t>(0,036</t>
  </si>
  <si>
    <t>(0,0016</t>
  </si>
  <si>
    <t>(0,33</t>
  </si>
  <si>
    <t>(0,02</t>
  </si>
  <si>
    <t>(0,007</t>
  </si>
  <si>
    <t>(0,00015</t>
  </si>
  <si>
    <t>(0,5</t>
  </si>
  <si>
    <t>(0,0028</t>
  </si>
  <si>
    <t>(0,00035</t>
  </si>
  <si>
    <t>Bauxite</t>
  </si>
  <si>
    <t>Limestone</t>
  </si>
  <si>
    <t>Chromitite</t>
  </si>
  <si>
    <t>Dolerite</t>
  </si>
  <si>
    <t>Diorite</t>
  </si>
  <si>
    <t>Disthene</t>
  </si>
  <si>
    <t>Dolomite</t>
  </si>
  <si>
    <t>K-Feldspar</t>
  </si>
  <si>
    <t>GSD-9</t>
  </si>
  <si>
    <t>Sediment</t>
  </si>
  <si>
    <t>GS-N</t>
  </si>
  <si>
    <t>Granodiorite</t>
  </si>
  <si>
    <t>Andesite</t>
  </si>
  <si>
    <t>Sandstone</t>
  </si>
  <si>
    <t>Soil</t>
  </si>
  <si>
    <t>Jasperoid</t>
  </si>
  <si>
    <t>Deposit</t>
  </si>
  <si>
    <t>Coppermill-Head</t>
  </si>
  <si>
    <t>Iron Form.Sample</t>
  </si>
  <si>
    <t>georem.mpch-mainz.gwdg.de/sample_query.asp</t>
  </si>
  <si>
    <t>Coal fly ash powder</t>
  </si>
  <si>
    <t>Chert</t>
  </si>
  <si>
    <t>JDo-1</t>
  </si>
  <si>
    <t>Feldspar</t>
  </si>
  <si>
    <t>JG-1a</t>
  </si>
  <si>
    <t>JG-2</t>
  </si>
  <si>
    <t>JG-3</t>
  </si>
  <si>
    <t>Gabbro</t>
  </si>
  <si>
    <t>JH-1</t>
  </si>
  <si>
    <t>Hornblendite</t>
  </si>
  <si>
    <t>JLk-1</t>
  </si>
  <si>
    <t>JLs-1</t>
  </si>
  <si>
    <t>Lake Sediment</t>
  </si>
  <si>
    <t>Peridotite</t>
  </si>
  <si>
    <t>JR-1</t>
  </si>
  <si>
    <t>JR-2</t>
  </si>
  <si>
    <t>Rhyolite</t>
  </si>
  <si>
    <t>Manganese nodule</t>
  </si>
  <si>
    <t>JSd-2</t>
  </si>
  <si>
    <t>Stream Sediment</t>
  </si>
  <si>
    <t>MAG-1</t>
  </si>
  <si>
    <t>Marine Mud</t>
  </si>
  <si>
    <t>Biotite</t>
  </si>
  <si>
    <t>Phlogopite</t>
  </si>
  <si>
    <t>Dunite</t>
  </si>
  <si>
    <t>Lujavrite</t>
  </si>
  <si>
    <t>Norite</t>
  </si>
  <si>
    <t>Pyroxenite</t>
  </si>
  <si>
    <t>NOD-A-1</t>
  </si>
  <si>
    <t>NOD-P-1</t>
  </si>
  <si>
    <t>Mn Nodule</t>
  </si>
  <si>
    <t>Slate</t>
  </si>
  <si>
    <t>Psammite</t>
  </si>
  <si>
    <t>Ore magnetite</t>
  </si>
  <si>
    <t>Phosphate rock</t>
  </si>
  <si>
    <t>SARM39</t>
  </si>
  <si>
    <t>Kimberlite</t>
  </si>
  <si>
    <t>SARM47</t>
  </si>
  <si>
    <t>Serpentinite</t>
  </si>
  <si>
    <t>Ilmenite</t>
  </si>
  <si>
    <t>SARM59</t>
  </si>
  <si>
    <t>Schist</t>
  </si>
  <si>
    <t>Mica Schist</t>
  </si>
  <si>
    <t>Ohio Shale (Devon.)</t>
  </si>
  <si>
    <t>SGR-1</t>
  </si>
  <si>
    <t>Syenite</t>
  </si>
  <si>
    <t>Serpentine</t>
  </si>
  <si>
    <t>VS-N</t>
  </si>
  <si>
    <t>Glass Standard</t>
  </si>
  <si>
    <t>ZUK-1</t>
  </si>
  <si>
    <t>Coal Ash</t>
  </si>
  <si>
    <t>ZW-C</t>
  </si>
  <si>
    <t>Zinnwaldite</t>
  </si>
  <si>
    <t xml:space="preserve">épuisé </t>
  </si>
  <si>
    <t>épuisé</t>
  </si>
  <si>
    <t>? Pas trouvé ?</t>
  </si>
  <si>
    <t>~70g</t>
  </si>
  <si>
    <t>~60g</t>
  </si>
  <si>
    <t>~40g</t>
  </si>
  <si>
    <t>~30g</t>
  </si>
  <si>
    <t>~5g</t>
  </si>
  <si>
    <t>~80g</t>
  </si>
  <si>
    <t>JR-3</t>
  </si>
  <si>
    <t>~50g</t>
  </si>
  <si>
    <t>~1g</t>
  </si>
  <si>
    <t>~20g</t>
  </si>
  <si>
    <t xml:space="preserve"> ~20g</t>
  </si>
  <si>
    <t xml:space="preserve"> ~10g</t>
  </si>
  <si>
    <t xml:space="preserve"> ~30g</t>
  </si>
  <si>
    <t xml:space="preserve"> ~40g</t>
  </si>
  <si>
    <t xml:space="preserve"> ~50g</t>
  </si>
  <si>
    <t xml:space="preserve"> &gt;100g</t>
  </si>
  <si>
    <t xml:space="preserve"> ~80g</t>
  </si>
  <si>
    <t xml:space="preserve"> ~60g</t>
  </si>
  <si>
    <t xml:space="preserve"> ~15g</t>
  </si>
  <si>
    <t xml:space="preserve"> ~5g</t>
  </si>
  <si>
    <t xml:space="preserve"> ~1g</t>
  </si>
  <si>
    <t xml:space="preserve"> ~70g</t>
  </si>
  <si>
    <t>~100g</t>
  </si>
  <si>
    <t>~10g</t>
  </si>
  <si>
    <t>~25g</t>
  </si>
  <si>
    <t>~15g</t>
  </si>
  <si>
    <t>&gt;100g</t>
  </si>
  <si>
    <t>~2g</t>
  </si>
  <si>
    <t>~90g</t>
  </si>
  <si>
    <t>2-3gr</t>
  </si>
  <si>
    <t>~70gr</t>
  </si>
  <si>
    <t>~40gr</t>
  </si>
  <si>
    <t>Standard Name</t>
  </si>
  <si>
    <t>State</t>
  </si>
  <si>
    <t>Powder</t>
  </si>
  <si>
    <t>Pellet</t>
  </si>
  <si>
    <t>Certified</t>
  </si>
  <si>
    <t>ULg</t>
  </si>
  <si>
    <t>no</t>
  </si>
  <si>
    <t>VUB</t>
  </si>
  <si>
    <t>OKUM</t>
  </si>
  <si>
    <t>PM-S</t>
  </si>
  <si>
    <t>TDB-1</t>
  </si>
  <si>
    <t>BCR-2G</t>
  </si>
  <si>
    <t>BIR-1G</t>
  </si>
  <si>
    <t>GSD-1G</t>
  </si>
  <si>
    <t>NKT-1G</t>
  </si>
  <si>
    <t>TB-1G</t>
  </si>
  <si>
    <t>synthetic limestone</t>
  </si>
  <si>
    <t>carbonate  powder</t>
  </si>
  <si>
    <t>v</t>
  </si>
  <si>
    <t>Nico agree</t>
  </si>
  <si>
    <t>Measure</t>
  </si>
  <si>
    <t>Powder Donation</t>
  </si>
  <si>
    <t>Year</t>
  </si>
  <si>
    <t>Ou voir l'info ?</t>
  </si>
  <si>
    <t>Année de quoi ?</t>
  </si>
  <si>
    <t>Analyse ?</t>
  </si>
  <si>
    <t>Compilation ?</t>
  </si>
  <si>
    <t>Lithology</t>
  </si>
  <si>
    <t>Owner</t>
  </si>
  <si>
    <t>BCS-CRM512</t>
  </si>
  <si>
    <t>limestone</t>
  </si>
  <si>
    <t>dolomite</t>
  </si>
  <si>
    <t>ECRM782-1</t>
  </si>
  <si>
    <t>BCS-CRM513</t>
  </si>
  <si>
    <t>NISTSRM1d</t>
  </si>
  <si>
    <t>NISTSRM1486</t>
  </si>
  <si>
    <t>NISTSRM1400</t>
  </si>
  <si>
    <t>NISTSRM120c</t>
  </si>
  <si>
    <t>NISTSRM610</t>
  </si>
  <si>
    <t>NISTSRM612</t>
  </si>
  <si>
    <t>NISTSRM614</t>
  </si>
  <si>
    <t>MUH-1</t>
  </si>
  <si>
    <t>komatiite</t>
  </si>
  <si>
    <t>ultramafic rock</t>
  </si>
  <si>
    <t>silicate  glass</t>
  </si>
  <si>
    <t>Corning-A</t>
  </si>
  <si>
    <t>Corning-B</t>
  </si>
  <si>
    <t>Corning-C</t>
  </si>
  <si>
    <t>Corning-D</t>
  </si>
  <si>
    <t>glass</t>
  </si>
  <si>
    <t>diabase  powder</t>
  </si>
  <si>
    <t>microgabbro  powder</t>
  </si>
  <si>
    <t>basalt  glass</t>
  </si>
  <si>
    <t>nephelinite  glass</t>
  </si>
  <si>
    <t>bone ash  powder</t>
  </si>
  <si>
    <t>phosphate rock  powder</t>
  </si>
  <si>
    <t>CCB01_1 ?</t>
  </si>
  <si>
    <t>MAPS-4</t>
  </si>
  <si>
    <t>CBA_1 ?</t>
  </si>
  <si>
    <t>ENF_1 ?</t>
  </si>
  <si>
    <t>phosphate  pellet</t>
  </si>
  <si>
    <t>bone meal  powder</t>
  </si>
  <si>
    <t>?</t>
  </si>
  <si>
    <t>Il semble que se soit l'année de la publi.</t>
  </si>
  <si>
    <t>VUB + ULg (GSR-6)</t>
  </si>
  <si>
    <t>IGGE, China</t>
  </si>
  <si>
    <t>GBW07717 / GSESII-6</t>
  </si>
  <si>
    <t>GBW07108 / GSR-6</t>
  </si>
  <si>
    <t>GBW07714 / GSESII-3</t>
  </si>
  <si>
    <t>BCS-CRM393 / ECRM 752-1</t>
  </si>
  <si>
    <t>COQ-1</t>
  </si>
  <si>
    <t>Voir GSR-6 ULg</t>
  </si>
  <si>
    <t>USGS, USA</t>
  </si>
  <si>
    <t>Not Certified</t>
  </si>
  <si>
    <t>&lt;10</t>
  </si>
  <si>
    <t>&lt;5</t>
  </si>
  <si>
    <t>carbonatite  powder</t>
  </si>
  <si>
    <t>limestone  powder</t>
  </si>
  <si>
    <t>BAS, England</t>
  </si>
  <si>
    <t>Institution</t>
  </si>
  <si>
    <t>dolomite  powder</t>
  </si>
  <si>
    <t>0.06</t>
  </si>
  <si>
    <t>GSJ</t>
  </si>
  <si>
    <t>CCRMP</t>
  </si>
  <si>
    <t>Mintek</t>
  </si>
  <si>
    <t>JSI-1</t>
  </si>
  <si>
    <t>JSI-2</t>
  </si>
  <si>
    <t>1g</t>
  </si>
  <si>
    <t>NBS88a</t>
  </si>
  <si>
    <t>NBS1c</t>
  </si>
  <si>
    <t>Dolo.Limestone</t>
  </si>
  <si>
    <t>NBS</t>
  </si>
  <si>
    <t>SARM41</t>
  </si>
  <si>
    <t>Carbonaceous Shale</t>
  </si>
  <si>
    <t>Argillaceous Limestone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</si>
</sst>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name val="Arial"/>
      <family val="2"/>
    </font>
    <font>
      <sz val="20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color indexed="81"/>
      <name val="Tahoma"/>
      <family val="2"/>
    </font>
    <font>
      <sz val="12"/>
      <color rgb="FFFFFF0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49" fontId="5" fillId="0" borderId="0" xfId="0" applyNumberFormat="1" applyFont="1" applyAlignment="1">
      <alignment horizontal="left"/>
    </xf>
    <xf numFmtId="49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Fill="1" applyAlignment="1"/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/>
    </xf>
    <xf numFmtId="2" fontId="13" fillId="0" borderId="0" xfId="0" applyNumberFormat="1" applyFont="1" applyAlignment="1">
      <alignment horizontal="center"/>
    </xf>
    <xf numFmtId="49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/>
    <xf numFmtId="1" fontId="0" fillId="2" borderId="0" xfId="0" applyNumberFormat="1" applyFill="1" applyAlignment="1">
      <alignment horizontal="center"/>
    </xf>
    <xf numFmtId="0" fontId="4" fillId="6" borderId="0" xfId="0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</cellXfs>
  <cellStyles count="1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  <cellStyle name="Normal 2" xfId="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156"/>
  <sheetViews>
    <sheetView tabSelected="1" zoomScale="70" zoomScaleNormal="70" zoomScalePageLayoutView="11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D89" sqref="D89"/>
    </sheetView>
  </sheetViews>
  <sheetFormatPr baseColWidth="10" defaultColWidth="11.5546875" defaultRowHeight="15" x14ac:dyDescent="0.2"/>
  <cols>
    <col min="1" max="1" width="5.33203125" style="1" customWidth="1"/>
    <col min="2" max="2" width="24.109375" style="1" bestFit="1" customWidth="1"/>
    <col min="3" max="3" width="17.109375" style="1" customWidth="1"/>
    <col min="4" max="4" width="7.21875" style="1" customWidth="1"/>
    <col min="5" max="5" width="7.44140625" style="1" customWidth="1"/>
    <col min="6" max="6" width="8.109375" style="1" customWidth="1"/>
    <col min="7" max="7" width="16.77734375" style="1" bestFit="1" customWidth="1"/>
    <col min="8" max="8" width="14.5546875" style="1" customWidth="1"/>
    <col min="9" max="9" width="5.77734375" style="1" customWidth="1"/>
    <col min="10" max="10" width="7.44140625" style="1" customWidth="1"/>
    <col min="11" max="11" width="13.88671875" style="1" customWidth="1"/>
    <col min="12" max="13" width="6.44140625" style="1" bestFit="1" customWidth="1"/>
    <col min="14" max="14" width="6.5546875" style="1" bestFit="1" customWidth="1"/>
    <col min="15" max="16" width="6.44140625" style="1" bestFit="1" customWidth="1"/>
    <col min="17" max="17" width="6.44140625" style="1" customWidth="1"/>
    <col min="18" max="18" width="6.5546875" style="1" bestFit="1" customWidth="1"/>
    <col min="19" max="19" width="6.44140625" style="1" bestFit="1" customWidth="1"/>
    <col min="20" max="20" width="6.5546875" style="1" customWidth="1"/>
    <col min="21" max="21" width="7.77734375" style="1" bestFit="1" customWidth="1"/>
    <col min="22" max="22" width="7.44140625" style="1" bestFit="1" customWidth="1"/>
    <col min="23" max="30" width="5.77734375" style="1" customWidth="1"/>
    <col min="31" max="31" width="7" style="1" bestFit="1" customWidth="1"/>
    <col min="32" max="35" width="5.77734375" style="1" customWidth="1"/>
    <col min="36" max="36" width="9.44140625" style="1" bestFit="1" customWidth="1"/>
    <col min="37" max="89" width="5.77734375" style="1" customWidth="1"/>
    <col min="90" max="90" width="11.5546875" style="1"/>
  </cols>
  <sheetData>
    <row r="1" spans="1:90" ht="26.25" x14ac:dyDescent="0.4">
      <c r="A1" s="5" t="s">
        <v>130</v>
      </c>
      <c r="V1" s="14"/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5"/>
      <c r="AK1" s="18"/>
      <c r="AL1" s="18"/>
      <c r="AM1" s="18"/>
      <c r="AN1" s="18"/>
      <c r="AO1" s="18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</row>
    <row r="2" spans="1:90" x14ac:dyDescent="0.2">
      <c r="B2" s="12" t="s">
        <v>316</v>
      </c>
      <c r="C2" s="15"/>
      <c r="D2" s="20"/>
      <c r="E2" s="20"/>
      <c r="F2" s="20"/>
      <c r="G2" s="20"/>
      <c r="H2" s="20"/>
      <c r="I2" s="20"/>
      <c r="J2" s="20"/>
      <c r="K2" s="20"/>
      <c r="U2" s="22"/>
    </row>
    <row r="3" spans="1:90" x14ac:dyDescent="0.2">
      <c r="B3" s="13" t="s">
        <v>385</v>
      </c>
      <c r="C3" s="10"/>
      <c r="D3" s="10"/>
      <c r="E3" s="10"/>
      <c r="F3" s="10"/>
      <c r="G3" s="10"/>
      <c r="H3" s="10"/>
      <c r="I3" s="10"/>
      <c r="J3" s="10"/>
      <c r="K3" s="10"/>
      <c r="L3" s="38" t="s">
        <v>131</v>
      </c>
      <c r="M3" s="38"/>
      <c r="N3" s="38"/>
      <c r="O3" s="38"/>
      <c r="P3" s="38"/>
      <c r="Q3" s="38"/>
      <c r="R3" s="38"/>
      <c r="S3" s="38"/>
      <c r="T3" s="38"/>
      <c r="U3" s="38"/>
      <c r="V3" s="8"/>
      <c r="W3" s="39" t="s">
        <v>166</v>
      </c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16" t="s">
        <v>173</v>
      </c>
    </row>
    <row r="4" spans="1:90" ht="15.75" x14ac:dyDescent="0.25">
      <c r="A4" s="6" t="s">
        <v>132</v>
      </c>
      <c r="B4" s="6" t="s">
        <v>312</v>
      </c>
      <c r="C4" s="35" t="s">
        <v>339</v>
      </c>
      <c r="D4" s="30" t="s">
        <v>316</v>
      </c>
      <c r="E4" s="30" t="s">
        <v>334</v>
      </c>
      <c r="F4" s="30" t="s">
        <v>391</v>
      </c>
      <c r="G4" s="30" t="s">
        <v>340</v>
      </c>
      <c r="H4" s="40" t="s">
        <v>313</v>
      </c>
      <c r="I4" s="40"/>
      <c r="J4" s="40" t="s">
        <v>331</v>
      </c>
      <c r="K4" s="40"/>
      <c r="L4" s="7" t="s">
        <v>133</v>
      </c>
      <c r="M4" s="7" t="s">
        <v>134</v>
      </c>
      <c r="N4" s="7" t="s">
        <v>0</v>
      </c>
      <c r="O4" s="7" t="s">
        <v>1</v>
      </c>
      <c r="P4" s="7" t="s">
        <v>2</v>
      </c>
      <c r="Q4" s="7" t="s">
        <v>135</v>
      </c>
      <c r="R4" s="7" t="s">
        <v>136</v>
      </c>
      <c r="S4" s="7" t="s">
        <v>137</v>
      </c>
      <c r="T4" s="7" t="s">
        <v>138</v>
      </c>
      <c r="U4" s="7" t="s">
        <v>139</v>
      </c>
      <c r="V4" s="7" t="s">
        <v>171</v>
      </c>
      <c r="W4" s="7" t="s">
        <v>60</v>
      </c>
      <c r="X4" s="7" t="s">
        <v>61</v>
      </c>
      <c r="Y4" s="7" t="s">
        <v>62</v>
      </c>
      <c r="Z4" s="7" t="s">
        <v>63</v>
      </c>
      <c r="AA4" s="7" t="s">
        <v>64</v>
      </c>
      <c r="AB4" s="7" t="s">
        <v>65</v>
      </c>
      <c r="AC4" s="7" t="s">
        <v>66</v>
      </c>
      <c r="AD4" s="7" t="s">
        <v>67</v>
      </c>
      <c r="AE4" s="7" t="s">
        <v>68</v>
      </c>
      <c r="AF4" s="7" t="s">
        <v>69</v>
      </c>
      <c r="AG4" s="7" t="s">
        <v>123</v>
      </c>
      <c r="AH4" s="7" t="s">
        <v>71</v>
      </c>
      <c r="AI4" s="7" t="s">
        <v>70</v>
      </c>
      <c r="AJ4" s="7" t="s">
        <v>72</v>
      </c>
      <c r="AK4" s="7" t="s">
        <v>73</v>
      </c>
      <c r="AL4" s="7" t="s">
        <v>74</v>
      </c>
      <c r="AM4" s="7" t="s">
        <v>75</v>
      </c>
      <c r="AN4" s="7" t="s">
        <v>76</v>
      </c>
      <c r="AO4" s="7" t="s">
        <v>77</v>
      </c>
      <c r="AP4" s="7" t="s">
        <v>57</v>
      </c>
      <c r="AQ4" s="7" t="s">
        <v>78</v>
      </c>
      <c r="AR4" s="7" t="s">
        <v>79</v>
      </c>
      <c r="AS4" s="7" t="s">
        <v>80</v>
      </c>
      <c r="AT4" s="7" t="s">
        <v>81</v>
      </c>
      <c r="AU4" s="7" t="s">
        <v>82</v>
      </c>
      <c r="AV4" s="7" t="s">
        <v>83</v>
      </c>
      <c r="AW4" s="7" t="s">
        <v>84</v>
      </c>
      <c r="AX4" s="7" t="s">
        <v>85</v>
      </c>
      <c r="AY4" s="7" t="s">
        <v>86</v>
      </c>
      <c r="AZ4" s="7" t="s">
        <v>87</v>
      </c>
      <c r="BA4" s="7" t="s">
        <v>58</v>
      </c>
      <c r="BB4" s="7" t="s">
        <v>88</v>
      </c>
      <c r="BC4" s="7" t="s">
        <v>89</v>
      </c>
      <c r="BD4" s="7" t="s">
        <v>90</v>
      </c>
      <c r="BE4" s="7" t="s">
        <v>91</v>
      </c>
      <c r="BF4" s="7" t="s">
        <v>92</v>
      </c>
      <c r="BG4" s="7" t="s">
        <v>93</v>
      </c>
      <c r="BH4" s="7" t="s">
        <v>94</v>
      </c>
      <c r="BI4" s="7" t="s">
        <v>95</v>
      </c>
      <c r="BJ4" s="7" t="s">
        <v>96</v>
      </c>
      <c r="BK4" s="7" t="s">
        <v>97</v>
      </c>
      <c r="BL4" s="7" t="s">
        <v>98</v>
      </c>
      <c r="BM4" s="7" t="s">
        <v>99</v>
      </c>
      <c r="BN4" s="7" t="s">
        <v>100</v>
      </c>
      <c r="BO4" s="7" t="s">
        <v>101</v>
      </c>
      <c r="BP4" s="7" t="s">
        <v>102</v>
      </c>
      <c r="BQ4" s="7" t="s">
        <v>103</v>
      </c>
      <c r="BR4" s="7" t="s">
        <v>104</v>
      </c>
      <c r="BS4" s="7" t="s">
        <v>105</v>
      </c>
      <c r="BT4" s="7" t="s">
        <v>106</v>
      </c>
      <c r="BU4" s="7" t="s">
        <v>107</v>
      </c>
      <c r="BV4" s="7" t="s">
        <v>108</v>
      </c>
      <c r="BW4" s="7" t="s">
        <v>109</v>
      </c>
      <c r="BX4" s="7" t="s">
        <v>110</v>
      </c>
      <c r="BY4" s="7" t="s">
        <v>111</v>
      </c>
      <c r="BZ4" s="7" t="s">
        <v>112</v>
      </c>
      <c r="CA4" s="7" t="s">
        <v>113</v>
      </c>
      <c r="CB4" s="7" t="s">
        <v>114</v>
      </c>
      <c r="CC4" s="7" t="s">
        <v>115</v>
      </c>
      <c r="CD4" s="7" t="s">
        <v>116</v>
      </c>
      <c r="CE4" s="7" t="s">
        <v>117</v>
      </c>
      <c r="CF4" s="7" t="s">
        <v>118</v>
      </c>
      <c r="CG4" s="7" t="s">
        <v>119</v>
      </c>
      <c r="CH4" s="7" t="s">
        <v>120</v>
      </c>
      <c r="CI4" s="7" t="s">
        <v>121</v>
      </c>
      <c r="CJ4" s="7" t="s">
        <v>59</v>
      </c>
      <c r="CK4" s="7" t="s">
        <v>122</v>
      </c>
      <c r="CL4" s="7" t="s">
        <v>172</v>
      </c>
    </row>
    <row r="5" spans="1:90" x14ac:dyDescent="0.2">
      <c r="B5" s="19" t="s">
        <v>174</v>
      </c>
      <c r="H5" s="23" t="s">
        <v>314</v>
      </c>
      <c r="I5" s="23" t="s">
        <v>315</v>
      </c>
      <c r="J5" s="23" t="s">
        <v>332</v>
      </c>
      <c r="K5" s="23" t="s">
        <v>333</v>
      </c>
    </row>
    <row r="7" spans="1:90" x14ac:dyDescent="0.2">
      <c r="A7" s="21">
        <v>70</v>
      </c>
      <c r="B7" s="21" t="s">
        <v>3</v>
      </c>
      <c r="C7" s="1" t="s">
        <v>175</v>
      </c>
      <c r="D7" s="36" t="s">
        <v>335</v>
      </c>
      <c r="E7" s="10" t="s">
        <v>336</v>
      </c>
      <c r="F7" s="10"/>
      <c r="G7" s="10" t="s">
        <v>317</v>
      </c>
      <c r="H7" s="1" t="s">
        <v>303</v>
      </c>
      <c r="I7" s="1" t="s">
        <v>117</v>
      </c>
      <c r="J7" s="1" t="s">
        <v>117</v>
      </c>
      <c r="L7" s="2">
        <v>70.349999999999994</v>
      </c>
      <c r="M7" s="2">
        <v>14.7</v>
      </c>
      <c r="N7" s="2">
        <v>5.8000000000000003E-2</v>
      </c>
      <c r="O7" s="2">
        <v>0.03</v>
      </c>
      <c r="P7" s="2">
        <v>0.34</v>
      </c>
      <c r="Q7" s="2">
        <v>6.54</v>
      </c>
      <c r="R7" s="2">
        <v>4.49</v>
      </c>
      <c r="S7" s="2">
        <v>0.11</v>
      </c>
      <c r="T7" s="2">
        <v>1.4E-2</v>
      </c>
      <c r="U7" s="2">
        <v>2.5299999999999998</v>
      </c>
      <c r="V7" s="2">
        <f t="shared" ref="V7:V48" si="0">SUM(L7:U7)</f>
        <v>99.162000000000006</v>
      </c>
      <c r="W7" s="13">
        <v>0.1</v>
      </c>
      <c r="X7" s="1">
        <v>2.2999999999999998</v>
      </c>
      <c r="Z7" s="1">
        <v>21</v>
      </c>
      <c r="AA7" s="1">
        <v>55</v>
      </c>
      <c r="AB7" s="1">
        <v>12</v>
      </c>
      <c r="AC7" s="13">
        <v>0.4</v>
      </c>
      <c r="AD7" s="13">
        <v>0.5</v>
      </c>
      <c r="AF7" s="1">
        <v>0.6</v>
      </c>
      <c r="AG7" s="1">
        <v>154</v>
      </c>
      <c r="AH7" s="13">
        <v>180</v>
      </c>
      <c r="AI7" s="1">
        <v>0.2</v>
      </c>
      <c r="AJ7" s="1">
        <v>3.4</v>
      </c>
      <c r="AK7" s="1">
        <v>3</v>
      </c>
      <c r="AL7" s="1">
        <v>4</v>
      </c>
      <c r="AM7" s="1">
        <v>29</v>
      </c>
      <c r="AN7" s="1">
        <v>17.7</v>
      </c>
      <c r="AO7" s="1">
        <v>2</v>
      </c>
      <c r="AP7" s="1">
        <v>2100</v>
      </c>
      <c r="AQ7" s="1">
        <v>39</v>
      </c>
      <c r="AR7" s="1">
        <v>26</v>
      </c>
      <c r="AS7" s="13">
        <v>2.2999999999999998</v>
      </c>
      <c r="AT7" s="1">
        <v>27.9</v>
      </c>
      <c r="AV7" s="1">
        <v>6.5</v>
      </c>
      <c r="AX7" s="13">
        <v>0.11</v>
      </c>
      <c r="AZ7" s="1">
        <v>59</v>
      </c>
      <c r="BA7" s="1">
        <v>93</v>
      </c>
      <c r="BB7" s="1">
        <v>2.4500000000000002</v>
      </c>
      <c r="BC7" s="1">
        <v>2.5</v>
      </c>
      <c r="BE7" s="1">
        <v>110</v>
      </c>
      <c r="BF7" s="1">
        <v>92</v>
      </c>
      <c r="BG7" s="1">
        <v>1.5</v>
      </c>
      <c r="BI7" s="1">
        <v>39</v>
      </c>
      <c r="BK7" s="1">
        <v>22.2</v>
      </c>
      <c r="BM7" s="1">
        <v>152</v>
      </c>
      <c r="BQ7" s="13">
        <v>70</v>
      </c>
      <c r="BR7" s="1">
        <v>0.4</v>
      </c>
      <c r="BS7" s="1">
        <v>0.11</v>
      </c>
      <c r="BU7" s="1">
        <v>24.2</v>
      </c>
      <c r="BV7" s="1">
        <v>13</v>
      </c>
      <c r="BW7" s="1">
        <v>3</v>
      </c>
      <c r="BX7" s="1">
        <v>6.4</v>
      </c>
      <c r="BY7" s="1">
        <v>4.8</v>
      </c>
      <c r="CA7" s="1">
        <v>18.5</v>
      </c>
      <c r="CB7" s="13">
        <v>0.9</v>
      </c>
      <c r="CC7" s="1">
        <v>2.6</v>
      </c>
      <c r="CD7" s="1">
        <v>4.5999999999999996</v>
      </c>
      <c r="CE7" s="1">
        <v>3</v>
      </c>
      <c r="CF7" s="1">
        <v>1.5</v>
      </c>
      <c r="CG7" s="1">
        <v>184</v>
      </c>
      <c r="CH7" s="1">
        <v>17.399999999999999</v>
      </c>
      <c r="CI7" s="1">
        <v>224</v>
      </c>
      <c r="CJ7" s="1">
        <v>780</v>
      </c>
      <c r="CK7" s="13">
        <v>0.37</v>
      </c>
      <c r="CL7" s="2">
        <f t="shared" ref="CL7:CL38" si="1">SUM(L7:U7)+(SUM(W7:CJ7)/10000)+CK7</f>
        <v>99.993907000000007</v>
      </c>
    </row>
    <row r="8" spans="1:90" x14ac:dyDescent="0.2">
      <c r="A8" s="21">
        <v>68</v>
      </c>
      <c r="B8" s="21" t="s">
        <v>4</v>
      </c>
      <c r="C8" s="1" t="s">
        <v>176</v>
      </c>
      <c r="D8" s="36"/>
      <c r="E8" s="1" t="s">
        <v>337</v>
      </c>
      <c r="F8" s="10"/>
      <c r="G8" s="10" t="s">
        <v>317</v>
      </c>
      <c r="H8" s="1" t="s">
        <v>299</v>
      </c>
      <c r="I8" s="1" t="s">
        <v>117</v>
      </c>
      <c r="J8" s="1" t="s">
        <v>117</v>
      </c>
      <c r="L8" s="2">
        <v>69.34</v>
      </c>
      <c r="M8" s="2">
        <v>18.59</v>
      </c>
      <c r="N8" s="2">
        <v>4.0000000000000001E-3</v>
      </c>
      <c r="O8" s="2">
        <v>3.5000000000000003E-2</v>
      </c>
      <c r="P8" s="2">
        <v>0.38400000000000001</v>
      </c>
      <c r="Q8" s="2">
        <v>10.59</v>
      </c>
      <c r="R8" s="2">
        <v>0.14000000000000001</v>
      </c>
      <c r="S8" s="2">
        <v>1.2E-2</v>
      </c>
      <c r="T8" s="2">
        <v>3.7999999999999999E-2</v>
      </c>
      <c r="U8" s="2">
        <v>7.4999999999999997E-2</v>
      </c>
      <c r="V8" s="2">
        <f t="shared" si="0"/>
        <v>99.208000000000013</v>
      </c>
      <c r="X8" s="13">
        <v>0.8</v>
      </c>
      <c r="AA8" s="1">
        <v>85</v>
      </c>
      <c r="AB8" s="13">
        <v>2.7</v>
      </c>
      <c r="AC8" s="13">
        <v>0.03</v>
      </c>
      <c r="AF8" s="13">
        <v>0.03</v>
      </c>
      <c r="AG8" s="10">
        <v>21</v>
      </c>
      <c r="AH8" s="13">
        <v>110</v>
      </c>
      <c r="AI8" s="13">
        <v>0.2</v>
      </c>
      <c r="AJ8" s="13">
        <v>2</v>
      </c>
      <c r="AK8" s="10">
        <v>0.34</v>
      </c>
      <c r="AL8" s="10">
        <v>3</v>
      </c>
      <c r="AM8" s="10">
        <v>1.5</v>
      </c>
      <c r="AN8" s="10">
        <v>0.6</v>
      </c>
      <c r="AO8" s="10">
        <v>0.19</v>
      </c>
      <c r="AP8" s="13">
        <v>45</v>
      </c>
      <c r="AQ8" s="13">
        <v>20</v>
      </c>
      <c r="AR8" s="10">
        <v>1.9</v>
      </c>
      <c r="AS8" s="13">
        <v>1.4</v>
      </c>
      <c r="AT8" s="13">
        <v>2.6</v>
      </c>
      <c r="AV8" s="10">
        <v>0.28000000000000003</v>
      </c>
      <c r="AX8" s="13">
        <v>0.01</v>
      </c>
      <c r="AZ8" s="10">
        <v>9.6999999999999993</v>
      </c>
      <c r="BA8" s="13">
        <v>1</v>
      </c>
      <c r="BB8" s="10">
        <v>0.13</v>
      </c>
      <c r="BC8" s="13">
        <v>0.1</v>
      </c>
      <c r="BE8" s="13">
        <v>1.6</v>
      </c>
      <c r="BF8" s="10">
        <v>10.4</v>
      </c>
      <c r="BG8" s="13">
        <v>2</v>
      </c>
      <c r="BI8" s="13">
        <v>4.5</v>
      </c>
      <c r="BK8" s="10">
        <v>2.8</v>
      </c>
      <c r="BM8" s="1">
        <v>5.8</v>
      </c>
      <c r="BQ8" s="13">
        <v>85</v>
      </c>
      <c r="BR8" s="13">
        <v>0.2</v>
      </c>
      <c r="BS8" s="13">
        <v>1.75</v>
      </c>
      <c r="BU8" s="10">
        <v>2.8</v>
      </c>
      <c r="BV8" s="13">
        <v>0.4</v>
      </c>
      <c r="BW8" s="10">
        <v>80</v>
      </c>
      <c r="BX8" s="10">
        <v>1.9</v>
      </c>
      <c r="BY8" s="10">
        <v>0.3</v>
      </c>
      <c r="CA8" s="1">
        <v>9.5</v>
      </c>
      <c r="CB8" s="13">
        <v>0.04</v>
      </c>
      <c r="CC8" s="1">
        <v>0.1</v>
      </c>
      <c r="CD8" s="1">
        <v>5.8</v>
      </c>
      <c r="CE8" s="13">
        <v>2</v>
      </c>
      <c r="CF8" s="13">
        <v>0.2</v>
      </c>
      <c r="CG8" s="1">
        <v>6.8</v>
      </c>
      <c r="CH8" s="1">
        <v>0.7</v>
      </c>
      <c r="CI8" s="1">
        <v>8</v>
      </c>
      <c r="CJ8" s="1">
        <v>43</v>
      </c>
      <c r="CK8" s="13">
        <v>0.4</v>
      </c>
      <c r="CL8" s="2">
        <f t="shared" si="1"/>
        <v>99.666510000000017</v>
      </c>
    </row>
    <row r="9" spans="1:90" x14ac:dyDescent="0.2">
      <c r="A9" s="21">
        <v>65</v>
      </c>
      <c r="B9" s="21" t="s">
        <v>5</v>
      </c>
      <c r="C9" s="1" t="s">
        <v>177</v>
      </c>
      <c r="E9" s="1" t="s">
        <v>338</v>
      </c>
      <c r="F9" s="10"/>
      <c r="G9" s="10" t="s">
        <v>317</v>
      </c>
      <c r="H9" s="1" t="s">
        <v>303</v>
      </c>
      <c r="I9" s="1" t="s">
        <v>117</v>
      </c>
      <c r="J9" s="1" t="s">
        <v>117</v>
      </c>
      <c r="L9" s="2">
        <v>46.3</v>
      </c>
      <c r="M9" s="2">
        <v>29.8</v>
      </c>
      <c r="N9" s="2">
        <v>0.04</v>
      </c>
      <c r="O9" s="2">
        <v>1.8</v>
      </c>
      <c r="P9" s="2">
        <v>15.9</v>
      </c>
      <c r="Q9" s="2">
        <v>1.63</v>
      </c>
      <c r="R9" s="2">
        <v>0.13</v>
      </c>
      <c r="S9" s="2">
        <v>0.22</v>
      </c>
      <c r="T9" s="2">
        <v>0.01</v>
      </c>
      <c r="U9" s="2">
        <v>3.36</v>
      </c>
      <c r="V9" s="2">
        <f t="shared" si="0"/>
        <v>99.19</v>
      </c>
      <c r="X9" s="1">
        <v>0.2</v>
      </c>
      <c r="Y9" s="13">
        <v>1.8E-3</v>
      </c>
      <c r="AA9" s="1">
        <v>34</v>
      </c>
      <c r="AB9" s="1">
        <v>0.3</v>
      </c>
      <c r="AF9" s="13">
        <v>0.08</v>
      </c>
      <c r="AG9" s="1">
        <v>4.7</v>
      </c>
      <c r="AH9" s="1">
        <v>300</v>
      </c>
      <c r="AI9" s="1">
        <v>25</v>
      </c>
      <c r="AJ9" s="1">
        <v>50</v>
      </c>
      <c r="AK9" s="1">
        <v>0.05</v>
      </c>
      <c r="AL9" s="1">
        <v>19</v>
      </c>
      <c r="AM9" s="1">
        <v>1.2</v>
      </c>
      <c r="AN9" s="1">
        <v>0.75</v>
      </c>
      <c r="AO9" s="10">
        <v>0.37</v>
      </c>
      <c r="AP9" s="10">
        <v>120</v>
      </c>
      <c r="AQ9" s="10">
        <v>18</v>
      </c>
      <c r="AR9" s="10">
        <v>0.9</v>
      </c>
      <c r="AS9" s="13">
        <v>0.8</v>
      </c>
      <c r="AT9" s="10">
        <v>0.38</v>
      </c>
      <c r="AU9" s="13">
        <v>0.04</v>
      </c>
      <c r="AV9" s="10">
        <v>0.27</v>
      </c>
      <c r="AX9" s="13">
        <v>0.02</v>
      </c>
      <c r="AZ9" s="1">
        <v>2.2000000000000002</v>
      </c>
      <c r="BA9" s="1">
        <v>12.5</v>
      </c>
      <c r="BB9" s="1">
        <v>0.12</v>
      </c>
      <c r="BC9" s="13">
        <v>0.2</v>
      </c>
      <c r="BE9" s="13">
        <v>0.7</v>
      </c>
      <c r="BF9" s="1">
        <v>2.4</v>
      </c>
      <c r="BG9" s="10">
        <v>35</v>
      </c>
      <c r="BH9" s="10"/>
      <c r="BI9" s="10">
        <v>2</v>
      </c>
      <c r="BK9" s="1">
        <v>0.6</v>
      </c>
      <c r="BM9" s="1">
        <v>1</v>
      </c>
      <c r="BQ9" s="13">
        <v>140</v>
      </c>
      <c r="BR9" s="13">
        <v>0.1</v>
      </c>
      <c r="BS9" s="1">
        <v>10</v>
      </c>
      <c r="BT9" s="13">
        <v>0.06</v>
      </c>
      <c r="BU9" s="1">
        <v>0.7</v>
      </c>
      <c r="BV9" s="13">
        <v>1.4</v>
      </c>
      <c r="BW9" s="1">
        <v>76</v>
      </c>
      <c r="BX9" s="1">
        <v>0.18</v>
      </c>
      <c r="BY9" s="1">
        <v>0.2</v>
      </c>
      <c r="CA9" s="13">
        <v>0.04</v>
      </c>
      <c r="CB9" s="13">
        <v>0.02</v>
      </c>
      <c r="CC9" s="1">
        <v>0.12</v>
      </c>
      <c r="CD9" s="13">
        <v>0.12</v>
      </c>
      <c r="CE9" s="1">
        <v>70</v>
      </c>
      <c r="CF9" s="1">
        <v>105</v>
      </c>
      <c r="CG9" s="1">
        <v>7.5</v>
      </c>
      <c r="CH9" s="1">
        <v>0.75</v>
      </c>
      <c r="CI9" s="1">
        <v>20</v>
      </c>
      <c r="CJ9" s="1">
        <v>11</v>
      </c>
      <c r="CK9" s="13">
        <v>0.65</v>
      </c>
      <c r="CL9" s="2">
        <f t="shared" si="1"/>
        <v>99.947597180000002</v>
      </c>
    </row>
    <row r="10" spans="1:90" x14ac:dyDescent="0.2">
      <c r="A10" s="21">
        <v>191</v>
      </c>
      <c r="B10" s="21" t="s">
        <v>6</v>
      </c>
      <c r="C10" s="1" t="s">
        <v>178</v>
      </c>
      <c r="G10" s="10" t="s">
        <v>317</v>
      </c>
      <c r="H10" s="25" t="s">
        <v>287</v>
      </c>
      <c r="I10" s="1" t="s">
        <v>117</v>
      </c>
      <c r="J10" s="1" t="s">
        <v>117</v>
      </c>
      <c r="K10" s="1" t="s">
        <v>330</v>
      </c>
      <c r="L10" s="2">
        <v>60.46</v>
      </c>
      <c r="M10" s="2">
        <v>16.440000000000001</v>
      </c>
      <c r="N10" s="2">
        <v>0.14000000000000001</v>
      </c>
      <c r="O10" s="3">
        <v>2.09</v>
      </c>
      <c r="P10" s="2">
        <v>0.69</v>
      </c>
      <c r="Q10" s="2">
        <v>0.74</v>
      </c>
      <c r="R10" s="2">
        <v>3.06</v>
      </c>
      <c r="S10" s="2">
        <v>0.92</v>
      </c>
      <c r="T10" s="4">
        <v>0.15</v>
      </c>
      <c r="U10" s="2">
        <v>7.21</v>
      </c>
      <c r="V10" s="2">
        <f t="shared" si="0"/>
        <v>91.9</v>
      </c>
      <c r="X10" s="13">
        <v>15</v>
      </c>
      <c r="AA10" s="1">
        <v>378</v>
      </c>
      <c r="AB10" s="13">
        <v>2.7</v>
      </c>
      <c r="AG10" s="1">
        <v>80</v>
      </c>
      <c r="AI10" s="1">
        <v>20</v>
      </c>
      <c r="AJ10" s="1">
        <v>119</v>
      </c>
      <c r="AK10" s="13">
        <v>7</v>
      </c>
      <c r="AL10" s="1">
        <v>34</v>
      </c>
      <c r="AM10" s="1">
        <v>5.0999999999999996</v>
      </c>
      <c r="AN10" s="1">
        <v>2.9</v>
      </c>
      <c r="AO10" s="10">
        <v>1.47</v>
      </c>
      <c r="AQ10" s="10">
        <v>22</v>
      </c>
      <c r="AR10" s="10">
        <v>6</v>
      </c>
      <c r="AT10" s="10">
        <v>6.3</v>
      </c>
      <c r="AV10" s="10">
        <v>1.1000000000000001</v>
      </c>
      <c r="AZ10" s="1">
        <v>38</v>
      </c>
      <c r="BB10" s="1">
        <v>0.45</v>
      </c>
      <c r="BE10" s="1">
        <v>17</v>
      </c>
      <c r="BF10" s="1">
        <v>37</v>
      </c>
      <c r="BG10" s="10">
        <v>61</v>
      </c>
      <c r="BI10" s="13">
        <v>24</v>
      </c>
      <c r="BK10" s="1">
        <v>9.3000000000000007</v>
      </c>
      <c r="BM10" s="1">
        <v>130</v>
      </c>
      <c r="BS10" s="1">
        <v>16</v>
      </c>
      <c r="BU10" s="1">
        <v>7</v>
      </c>
      <c r="BW10" s="1">
        <v>108</v>
      </c>
      <c r="BX10" s="1">
        <v>1.2</v>
      </c>
      <c r="BY10" s="1">
        <v>0.94</v>
      </c>
      <c r="CA10" s="1">
        <v>12</v>
      </c>
      <c r="CC10" s="1">
        <v>0.42</v>
      </c>
      <c r="CD10" s="1">
        <v>3</v>
      </c>
      <c r="CE10" s="1">
        <v>134</v>
      </c>
      <c r="CG10" s="1">
        <v>29</v>
      </c>
      <c r="CH10" s="1">
        <v>3</v>
      </c>
      <c r="CI10" s="1">
        <v>99</v>
      </c>
      <c r="CJ10" s="1">
        <v>223</v>
      </c>
      <c r="CK10" s="10">
        <v>7.75</v>
      </c>
      <c r="CL10" s="2">
        <f t="shared" si="1"/>
        <v>99.815387999999999</v>
      </c>
    </row>
    <row r="11" spans="1:90" x14ac:dyDescent="0.2">
      <c r="A11" s="21">
        <v>4</v>
      </c>
      <c r="B11" s="21" t="s">
        <v>7</v>
      </c>
      <c r="C11" s="1" t="s">
        <v>179</v>
      </c>
      <c r="E11" s="1" t="s">
        <v>375</v>
      </c>
      <c r="G11" s="10" t="s">
        <v>317</v>
      </c>
      <c r="H11" s="1" t="s">
        <v>277</v>
      </c>
      <c r="L11" s="2">
        <v>54.11</v>
      </c>
      <c r="M11" s="2">
        <v>13.64</v>
      </c>
      <c r="N11" s="2">
        <v>0.18</v>
      </c>
      <c r="O11" s="2">
        <v>3.48</v>
      </c>
      <c r="P11" s="2">
        <v>6.95</v>
      </c>
      <c r="Q11" s="2">
        <v>3.27</v>
      </c>
      <c r="R11" s="2">
        <v>1.69</v>
      </c>
      <c r="S11" s="2">
        <v>2.2400000000000002</v>
      </c>
      <c r="T11" s="2">
        <v>0.36</v>
      </c>
      <c r="U11" s="2">
        <v>13.41</v>
      </c>
      <c r="V11" s="2">
        <f t="shared" si="0"/>
        <v>99.33</v>
      </c>
      <c r="W11" s="1">
        <v>2.7E-2</v>
      </c>
      <c r="X11" s="1">
        <v>0.65</v>
      </c>
      <c r="Y11" s="13">
        <v>6.6E-4</v>
      </c>
      <c r="Z11" s="13" t="s">
        <v>124</v>
      </c>
      <c r="AA11" s="1">
        <v>681</v>
      </c>
      <c r="AB11" s="13">
        <v>1.6</v>
      </c>
      <c r="AC11" s="1">
        <v>4.7E-2</v>
      </c>
      <c r="AD11" s="13">
        <v>7.1999999999999995E-2</v>
      </c>
      <c r="AE11" s="13" t="s">
        <v>125</v>
      </c>
      <c r="AF11" s="1">
        <v>0.13</v>
      </c>
      <c r="AG11" s="1">
        <v>53.7</v>
      </c>
      <c r="AH11" s="1">
        <v>59</v>
      </c>
      <c r="AI11" s="1">
        <v>37</v>
      </c>
      <c r="AJ11" s="13">
        <v>16</v>
      </c>
      <c r="AK11" s="1">
        <v>0.96</v>
      </c>
      <c r="AL11" s="13">
        <v>19</v>
      </c>
      <c r="AM11" s="1">
        <v>6.34</v>
      </c>
      <c r="AN11" s="1">
        <v>3.63</v>
      </c>
      <c r="AO11" s="10">
        <v>1.95</v>
      </c>
      <c r="AP11" s="10">
        <v>490</v>
      </c>
      <c r="AQ11" s="10">
        <v>22</v>
      </c>
      <c r="AR11" s="10">
        <v>6.68</v>
      </c>
      <c r="AS11" s="10">
        <v>1.5</v>
      </c>
      <c r="AT11" s="10">
        <v>4.95</v>
      </c>
      <c r="AU11" s="13">
        <v>7.9000000000000008E-3</v>
      </c>
      <c r="AV11" s="10">
        <v>1.26</v>
      </c>
      <c r="AW11" s="13" t="s">
        <v>126</v>
      </c>
      <c r="AX11" s="10">
        <v>9.1999999999999998E-2</v>
      </c>
      <c r="AY11" s="13" t="s">
        <v>127</v>
      </c>
      <c r="AZ11" s="1">
        <v>24.9</v>
      </c>
      <c r="BA11" s="1">
        <v>12.9</v>
      </c>
      <c r="BB11" s="1">
        <v>0.51</v>
      </c>
      <c r="BC11" s="13">
        <v>1.6</v>
      </c>
      <c r="BD11" s="13">
        <v>34</v>
      </c>
      <c r="BE11" s="13">
        <v>14</v>
      </c>
      <c r="BF11" s="1">
        <v>28.8</v>
      </c>
      <c r="BG11" s="13">
        <v>13</v>
      </c>
      <c r="BH11" s="10">
        <v>9.0000000000000002E-6</v>
      </c>
      <c r="BI11" s="10">
        <v>13.6</v>
      </c>
      <c r="BK11" s="1">
        <v>6.8</v>
      </c>
      <c r="BL11" s="13" t="s">
        <v>128</v>
      </c>
      <c r="BM11" s="1">
        <v>47.2</v>
      </c>
      <c r="BN11" s="1">
        <v>8.4000000000000003E-4</v>
      </c>
      <c r="BO11" s="13">
        <v>2.3000000000000001E-4</v>
      </c>
      <c r="BP11" s="13" t="s">
        <v>129</v>
      </c>
      <c r="BQ11" s="10">
        <v>410</v>
      </c>
      <c r="BR11" s="1">
        <v>0.62</v>
      </c>
      <c r="BS11" s="1">
        <v>32.6</v>
      </c>
      <c r="BT11" s="13">
        <v>8.7999999999999995E-2</v>
      </c>
      <c r="BU11" s="1">
        <v>6.59</v>
      </c>
      <c r="BV11" s="13">
        <v>2.7</v>
      </c>
      <c r="BW11" s="1">
        <v>330</v>
      </c>
      <c r="BX11" s="1">
        <v>0.81</v>
      </c>
      <c r="BY11" s="1">
        <v>1.05</v>
      </c>
      <c r="BZ11" s="13">
        <v>4.8999999999999998E-3</v>
      </c>
      <c r="CA11" s="1">
        <v>5.98</v>
      </c>
      <c r="CB11" s="10">
        <v>0.3</v>
      </c>
      <c r="CC11" s="10">
        <v>0.56000000000000005</v>
      </c>
      <c r="CD11" s="10">
        <v>1.75</v>
      </c>
      <c r="CE11" s="10">
        <v>407</v>
      </c>
      <c r="CF11" s="13">
        <v>0.44</v>
      </c>
      <c r="CG11" s="10">
        <v>38</v>
      </c>
      <c r="CH11" s="10">
        <v>3.38</v>
      </c>
      <c r="CI11" s="10">
        <v>129.5</v>
      </c>
      <c r="CJ11" s="10">
        <v>190</v>
      </c>
      <c r="CK11" s="13">
        <v>1.67</v>
      </c>
      <c r="CL11" s="2">
        <f t="shared" si="1"/>
        <v>101.3166280539</v>
      </c>
    </row>
    <row r="12" spans="1:90" x14ac:dyDescent="0.2">
      <c r="A12" s="21">
        <v>66</v>
      </c>
      <c r="B12" s="21" t="s">
        <v>180</v>
      </c>
      <c r="C12" s="1" t="s">
        <v>179</v>
      </c>
      <c r="G12" s="10" t="s">
        <v>317</v>
      </c>
      <c r="H12" s="1" t="s">
        <v>290</v>
      </c>
      <c r="I12" s="1" t="s">
        <v>117</v>
      </c>
      <c r="J12" s="1" t="s">
        <v>117</v>
      </c>
      <c r="L12" s="2">
        <v>38.200000000000003</v>
      </c>
      <c r="M12" s="2">
        <v>10.07</v>
      </c>
      <c r="N12" s="2">
        <v>0.2</v>
      </c>
      <c r="O12" s="2">
        <v>13.15</v>
      </c>
      <c r="P12" s="2">
        <v>13.87</v>
      </c>
      <c r="Q12" s="2">
        <v>3.18</v>
      </c>
      <c r="R12" s="2">
        <v>1.39</v>
      </c>
      <c r="S12" s="2">
        <v>2.61</v>
      </c>
      <c r="T12" s="2">
        <v>1.05</v>
      </c>
      <c r="U12" s="2">
        <v>12.84</v>
      </c>
      <c r="V12" s="2">
        <f t="shared" si="0"/>
        <v>96.560000000000016</v>
      </c>
      <c r="X12" s="10">
        <v>1.8</v>
      </c>
      <c r="AA12" s="1">
        <v>1025</v>
      </c>
      <c r="AB12" s="10">
        <v>1.9</v>
      </c>
      <c r="AF12" s="13">
        <v>0.12</v>
      </c>
      <c r="AG12" s="1">
        <v>152</v>
      </c>
      <c r="AH12" s="13">
        <v>200</v>
      </c>
      <c r="AI12" s="1">
        <v>60</v>
      </c>
      <c r="AJ12" s="1">
        <v>360</v>
      </c>
      <c r="AK12" s="1">
        <v>0.8</v>
      </c>
      <c r="AL12" s="1">
        <v>72</v>
      </c>
      <c r="AM12" s="1">
        <v>6.4</v>
      </c>
      <c r="AN12" s="1">
        <v>2.5</v>
      </c>
      <c r="AO12" s="10">
        <v>3.6</v>
      </c>
      <c r="AP12" s="10">
        <v>1000</v>
      </c>
      <c r="AQ12" s="10">
        <v>17</v>
      </c>
      <c r="AR12" s="10">
        <v>9.6999999999999993</v>
      </c>
      <c r="AS12" s="13">
        <v>1.2</v>
      </c>
      <c r="AT12" s="10">
        <v>5.6</v>
      </c>
      <c r="AU12" s="13">
        <v>0.04</v>
      </c>
      <c r="AV12" s="10">
        <v>1.1000000000000001</v>
      </c>
      <c r="AX12" s="13">
        <v>0.08</v>
      </c>
      <c r="AZ12" s="1">
        <v>82</v>
      </c>
      <c r="BA12" s="1">
        <v>13</v>
      </c>
      <c r="BB12" s="1">
        <v>0.24</v>
      </c>
      <c r="BC12" s="13">
        <v>2.8</v>
      </c>
      <c r="BE12" s="10">
        <v>105</v>
      </c>
      <c r="BF12" s="1">
        <v>67</v>
      </c>
      <c r="BG12" s="10">
        <v>267</v>
      </c>
      <c r="BI12" s="10">
        <v>4</v>
      </c>
      <c r="BK12" s="1">
        <v>17.5</v>
      </c>
      <c r="BM12" s="1">
        <v>47</v>
      </c>
      <c r="BQ12" s="13">
        <v>300</v>
      </c>
      <c r="BR12" s="13">
        <v>0.26</v>
      </c>
      <c r="BS12" s="1">
        <v>22</v>
      </c>
      <c r="BU12" s="1">
        <v>12.2</v>
      </c>
      <c r="BV12" s="10">
        <v>2</v>
      </c>
      <c r="BW12" s="10">
        <v>1370</v>
      </c>
      <c r="BX12" s="10">
        <v>5.7</v>
      </c>
      <c r="BY12" s="10">
        <v>1.3</v>
      </c>
      <c r="CA12" s="1">
        <v>10.4</v>
      </c>
      <c r="CB12" s="13">
        <v>0.04</v>
      </c>
      <c r="CC12" s="10">
        <v>0.34</v>
      </c>
      <c r="CD12" s="10">
        <v>2.4</v>
      </c>
      <c r="CE12" s="10">
        <v>235</v>
      </c>
      <c r="CF12" s="10">
        <v>29</v>
      </c>
      <c r="CG12" s="10">
        <v>30</v>
      </c>
      <c r="CH12" s="10">
        <v>1.8</v>
      </c>
      <c r="CI12" s="10">
        <v>120</v>
      </c>
      <c r="CJ12" s="10">
        <v>260</v>
      </c>
      <c r="CK12" s="13">
        <v>2.4500000000000002</v>
      </c>
      <c r="CL12" s="2">
        <f t="shared" si="1"/>
        <v>99.602882000000022</v>
      </c>
    </row>
    <row r="13" spans="1:90" x14ac:dyDescent="0.2">
      <c r="A13" s="21">
        <v>9</v>
      </c>
      <c r="B13" s="21" t="s">
        <v>8</v>
      </c>
      <c r="C13" s="1" t="s">
        <v>179</v>
      </c>
      <c r="G13" s="10" t="s">
        <v>317</v>
      </c>
      <c r="H13" s="1" t="s">
        <v>291</v>
      </c>
      <c r="I13" s="1" t="s">
        <v>117</v>
      </c>
      <c r="J13" s="1" t="s">
        <v>117</v>
      </c>
      <c r="L13" s="2">
        <v>49.94</v>
      </c>
      <c r="M13" s="2">
        <v>13.8</v>
      </c>
      <c r="N13" s="2">
        <v>0.16800000000000001</v>
      </c>
      <c r="O13" s="2">
        <v>7.23</v>
      </c>
      <c r="P13" s="2">
        <v>11.4</v>
      </c>
      <c r="Q13" s="2">
        <v>2.2599999999999998</v>
      </c>
      <c r="R13" s="2">
        <v>0.52</v>
      </c>
      <c r="S13" s="2">
        <v>2.71</v>
      </c>
      <c r="T13" s="2">
        <v>0.27300000000000002</v>
      </c>
      <c r="U13" s="2">
        <v>12.23</v>
      </c>
      <c r="V13" s="2">
        <f t="shared" si="0"/>
        <v>100.53099999999999</v>
      </c>
      <c r="W13" s="1">
        <v>5.5E-2</v>
      </c>
      <c r="X13" s="13" t="s">
        <v>181</v>
      </c>
      <c r="Y13" s="13">
        <v>1.6000000000000001E-3</v>
      </c>
      <c r="Z13" s="13">
        <v>2.5</v>
      </c>
      <c r="AA13" s="1">
        <v>139</v>
      </c>
      <c r="AB13" s="13">
        <v>1.1000000000000001</v>
      </c>
      <c r="AC13" s="13">
        <v>1.7999999999999999E-2</v>
      </c>
      <c r="AD13" s="13" t="s">
        <v>182</v>
      </c>
      <c r="AE13" s="13" t="s">
        <v>183</v>
      </c>
      <c r="AF13" s="13">
        <v>6.9000000000000006E-2</v>
      </c>
      <c r="AG13" s="1">
        <v>39</v>
      </c>
      <c r="AH13" s="1">
        <v>92</v>
      </c>
      <c r="AI13" s="1">
        <v>45</v>
      </c>
      <c r="AJ13" s="1">
        <v>289</v>
      </c>
      <c r="AK13" s="13" t="s">
        <v>184</v>
      </c>
      <c r="AL13" s="1">
        <v>136</v>
      </c>
      <c r="AM13" s="1">
        <v>5.2</v>
      </c>
      <c r="AN13" s="1">
        <v>2.4</v>
      </c>
      <c r="AO13" s="1">
        <v>2.06</v>
      </c>
      <c r="AP13" s="1">
        <v>385</v>
      </c>
      <c r="AQ13" s="1">
        <v>21</v>
      </c>
      <c r="AR13" s="1">
        <v>6.4</v>
      </c>
      <c r="AS13" s="13" t="s">
        <v>185</v>
      </c>
      <c r="AT13" s="1">
        <v>4.38</v>
      </c>
      <c r="AU13" s="13" t="s">
        <v>186</v>
      </c>
      <c r="AV13" s="1">
        <v>0.99</v>
      </c>
      <c r="AX13" s="13" t="s">
        <v>187</v>
      </c>
      <c r="AY13" s="13" t="s">
        <v>188</v>
      </c>
      <c r="AZ13" s="1">
        <v>15.8</v>
      </c>
      <c r="BA13" s="13">
        <v>4.5999999999999996</v>
      </c>
      <c r="BB13" s="1">
        <v>0.29099999999999998</v>
      </c>
      <c r="BC13" s="1">
        <v>1.02</v>
      </c>
      <c r="BD13" s="13" t="s">
        <v>189</v>
      </c>
      <c r="BE13" s="1">
        <v>19</v>
      </c>
      <c r="BF13" s="1">
        <v>25.2</v>
      </c>
      <c r="BG13" s="1">
        <v>121</v>
      </c>
      <c r="BI13" s="13">
        <v>2.6</v>
      </c>
      <c r="BJ13" s="13">
        <v>3.0000000000000001E-3</v>
      </c>
      <c r="BK13" s="1">
        <v>5.7</v>
      </c>
      <c r="BL13" s="13" t="s">
        <v>190</v>
      </c>
      <c r="BM13" s="1">
        <v>11</v>
      </c>
      <c r="BO13" s="13" t="s">
        <v>191</v>
      </c>
      <c r="BQ13" s="1">
        <v>102</v>
      </c>
      <c r="BR13" s="13">
        <v>0.16</v>
      </c>
      <c r="BS13" s="1">
        <v>31.8</v>
      </c>
      <c r="BT13" s="13" t="s">
        <v>192</v>
      </c>
      <c r="BU13" s="1">
        <v>6.2</v>
      </c>
      <c r="BV13" s="13">
        <v>2.1</v>
      </c>
      <c r="BW13" s="1">
        <v>403</v>
      </c>
      <c r="BX13" s="1">
        <v>1.23</v>
      </c>
      <c r="BY13" s="1">
        <v>0.96</v>
      </c>
      <c r="BZ13" s="13">
        <v>6.4000000000000003E-3</v>
      </c>
      <c r="CA13" s="1">
        <v>1.08</v>
      </c>
      <c r="CB13" s="13">
        <v>5.8000000000000003E-2</v>
      </c>
      <c r="CC13" s="1">
        <v>0.33</v>
      </c>
      <c r="CD13" s="1">
        <v>0.42</v>
      </c>
      <c r="CE13" s="1">
        <v>317</v>
      </c>
      <c r="CF13" s="13">
        <v>0.27</v>
      </c>
      <c r="CG13" s="1">
        <v>27.6</v>
      </c>
      <c r="CH13" s="1">
        <v>2.02</v>
      </c>
      <c r="CI13" s="1">
        <v>105</v>
      </c>
      <c r="CJ13" s="1">
        <v>179</v>
      </c>
      <c r="CL13" s="2">
        <f t="shared" si="1"/>
        <v>100.7867622</v>
      </c>
    </row>
    <row r="14" spans="1:90" x14ac:dyDescent="0.2">
      <c r="A14" s="21">
        <v>381</v>
      </c>
      <c r="B14" s="21" t="s">
        <v>193</v>
      </c>
      <c r="C14" s="1" t="s">
        <v>194</v>
      </c>
      <c r="G14" s="10" t="s">
        <v>317</v>
      </c>
      <c r="H14" s="25" t="s">
        <v>292</v>
      </c>
      <c r="I14" s="1" t="s">
        <v>117</v>
      </c>
      <c r="J14" s="1" t="s">
        <v>117</v>
      </c>
      <c r="K14" s="1" t="s">
        <v>330</v>
      </c>
      <c r="L14" s="2">
        <v>61.07</v>
      </c>
      <c r="M14" s="2">
        <v>13.57</v>
      </c>
      <c r="N14" s="2">
        <v>0.4</v>
      </c>
      <c r="O14" s="2">
        <v>2</v>
      </c>
      <c r="P14" s="2">
        <v>1.85</v>
      </c>
      <c r="Q14" s="2">
        <v>1.96</v>
      </c>
      <c r="R14" s="2">
        <v>2.21</v>
      </c>
      <c r="S14" s="2">
        <v>0.69</v>
      </c>
      <c r="T14" s="2">
        <v>0.34499999999999997</v>
      </c>
      <c r="U14" s="2">
        <v>7.02</v>
      </c>
      <c r="V14" s="2">
        <f t="shared" si="0"/>
        <v>91.114999999999981</v>
      </c>
      <c r="W14" s="13">
        <v>0.17</v>
      </c>
      <c r="X14" s="1">
        <v>18</v>
      </c>
      <c r="Y14" s="13">
        <v>4.0000000000000001E-3</v>
      </c>
      <c r="Z14" s="1">
        <v>34</v>
      </c>
      <c r="AA14" s="1">
        <v>715</v>
      </c>
      <c r="AB14" s="10">
        <v>2.7</v>
      </c>
      <c r="AG14" s="1">
        <v>80</v>
      </c>
      <c r="AI14" s="1">
        <v>18</v>
      </c>
      <c r="AJ14" s="1">
        <v>66</v>
      </c>
      <c r="AK14" s="1">
        <v>5.8</v>
      </c>
      <c r="AL14" s="1">
        <v>52</v>
      </c>
      <c r="AM14" s="13">
        <v>4.5999999999999996</v>
      </c>
      <c r="AN14" s="13">
        <v>2.7</v>
      </c>
      <c r="AO14" s="1">
        <v>1.4</v>
      </c>
      <c r="AP14" s="1">
        <v>600</v>
      </c>
      <c r="AQ14" s="1">
        <v>15</v>
      </c>
      <c r="AR14" s="13">
        <v>5.8</v>
      </c>
      <c r="AS14" s="1">
        <v>1.4</v>
      </c>
      <c r="AT14" s="1">
        <v>3.9</v>
      </c>
      <c r="AU14" s="13">
        <v>0.03</v>
      </c>
      <c r="AV14" s="13">
        <v>1</v>
      </c>
      <c r="AZ14" s="1">
        <v>45</v>
      </c>
      <c r="BA14" s="1">
        <v>37</v>
      </c>
      <c r="BB14" s="1">
        <v>0.4</v>
      </c>
      <c r="BC14" s="1">
        <v>2.9</v>
      </c>
      <c r="BE14" s="1">
        <v>12</v>
      </c>
      <c r="BF14" s="1">
        <v>39</v>
      </c>
      <c r="BG14" s="1">
        <v>53</v>
      </c>
      <c r="BI14" s="1">
        <v>21</v>
      </c>
      <c r="BK14" s="13">
        <v>7.5</v>
      </c>
      <c r="BM14" s="1">
        <v>93</v>
      </c>
      <c r="BQ14" s="1">
        <v>1650</v>
      </c>
      <c r="BR14" s="13">
        <v>0.95</v>
      </c>
      <c r="BS14" s="1">
        <v>13.5</v>
      </c>
      <c r="BT14" s="13">
        <v>0.97</v>
      </c>
      <c r="BU14" s="1">
        <v>7</v>
      </c>
      <c r="BV14" s="1">
        <v>3.2</v>
      </c>
      <c r="BW14" s="21">
        <v>266</v>
      </c>
      <c r="BX14" s="1">
        <v>0.84</v>
      </c>
      <c r="BY14" s="1">
        <v>0.9</v>
      </c>
      <c r="CA14" s="1">
        <v>12.6</v>
      </c>
      <c r="CC14" s="13">
        <v>0.41</v>
      </c>
      <c r="CD14" s="1">
        <v>12</v>
      </c>
      <c r="CE14" s="1">
        <v>110</v>
      </c>
      <c r="CF14" s="13">
        <v>4.3</v>
      </c>
      <c r="CG14" s="1">
        <v>30</v>
      </c>
      <c r="CH14" s="1">
        <v>2.9</v>
      </c>
      <c r="CI14" s="1">
        <v>96</v>
      </c>
      <c r="CJ14" s="1">
        <v>156</v>
      </c>
      <c r="CK14" s="1">
        <v>8.34</v>
      </c>
      <c r="CL14" s="2">
        <f t="shared" si="1"/>
        <v>99.885587399999977</v>
      </c>
    </row>
    <row r="15" spans="1:90" x14ac:dyDescent="0.2">
      <c r="A15" s="21">
        <v>17</v>
      </c>
      <c r="B15" s="21" t="s">
        <v>143</v>
      </c>
      <c r="C15" s="1" t="s">
        <v>179</v>
      </c>
      <c r="G15" s="10" t="s">
        <v>317</v>
      </c>
      <c r="H15" s="1" t="s">
        <v>279</v>
      </c>
      <c r="I15" s="1" t="s">
        <v>117</v>
      </c>
      <c r="J15" s="1" t="s">
        <v>117</v>
      </c>
      <c r="L15" s="2">
        <v>47.77</v>
      </c>
      <c r="M15" s="2">
        <v>15.35</v>
      </c>
      <c r="N15" s="2">
        <v>0.17100000000000001</v>
      </c>
      <c r="O15" s="2">
        <v>9.68</v>
      </c>
      <c r="P15" s="2">
        <v>13.24</v>
      </c>
      <c r="Q15" s="2">
        <v>1.75</v>
      </c>
      <c r="R15" s="4">
        <v>2.7E-2</v>
      </c>
      <c r="S15" s="2">
        <v>0.96</v>
      </c>
      <c r="T15" s="4">
        <v>4.5999999999999999E-2</v>
      </c>
      <c r="U15" s="2">
        <v>11.26</v>
      </c>
      <c r="V15" s="2">
        <f t="shared" si="0"/>
        <v>100.254</v>
      </c>
      <c r="W15" s="13" t="s">
        <v>195</v>
      </c>
      <c r="X15" s="13" t="s">
        <v>181</v>
      </c>
      <c r="Y15" s="13" t="s">
        <v>196</v>
      </c>
      <c r="Z15" s="13" t="s">
        <v>197</v>
      </c>
      <c r="AA15" s="13">
        <v>7</v>
      </c>
      <c r="AB15" s="13">
        <v>0.57999999999999996</v>
      </c>
      <c r="AC15" s="13" t="s">
        <v>198</v>
      </c>
      <c r="AE15" s="13">
        <v>66</v>
      </c>
      <c r="AF15" s="13">
        <v>0.114</v>
      </c>
      <c r="AG15" s="1">
        <v>1.95</v>
      </c>
      <c r="AH15" s="13">
        <v>26</v>
      </c>
      <c r="AI15" s="1">
        <v>51.4</v>
      </c>
      <c r="AJ15" s="1">
        <v>382</v>
      </c>
      <c r="AK15" s="13">
        <v>5.0000000000000001E-4</v>
      </c>
      <c r="AL15" s="1">
        <v>126</v>
      </c>
      <c r="AM15" s="1">
        <v>2.5</v>
      </c>
      <c r="AN15" s="1">
        <v>1.7</v>
      </c>
      <c r="AO15" s="1">
        <v>0.54</v>
      </c>
      <c r="AP15" s="13">
        <v>44</v>
      </c>
      <c r="AQ15" s="13">
        <v>16</v>
      </c>
      <c r="AR15" s="1">
        <v>1.85</v>
      </c>
      <c r="AS15" s="13">
        <v>1.5</v>
      </c>
      <c r="AT15" s="1">
        <v>0.6</v>
      </c>
      <c r="AU15" s="13" t="s">
        <v>199</v>
      </c>
      <c r="AV15" s="1">
        <v>0.56999999999999995</v>
      </c>
      <c r="AY15" s="13" t="s">
        <v>200</v>
      </c>
      <c r="AZ15" s="1">
        <v>0.62</v>
      </c>
      <c r="BA15" s="1">
        <v>3.4</v>
      </c>
      <c r="BB15" s="1">
        <v>0.26</v>
      </c>
      <c r="BC15" s="13" t="s">
        <v>201</v>
      </c>
      <c r="BE15" s="13">
        <v>0.6</v>
      </c>
      <c r="BF15" s="1">
        <v>2.5</v>
      </c>
      <c r="BG15" s="1">
        <v>166</v>
      </c>
      <c r="BI15" s="13">
        <v>3</v>
      </c>
      <c r="BJ15" s="13">
        <v>5.5999999999999999E-3</v>
      </c>
      <c r="BK15" s="1">
        <v>0.38</v>
      </c>
      <c r="BL15" s="13" t="s">
        <v>202</v>
      </c>
      <c r="BM15" s="1">
        <v>0.25</v>
      </c>
      <c r="BO15" s="13" t="s">
        <v>203</v>
      </c>
      <c r="BR15" s="13">
        <v>0.57999999999999996</v>
      </c>
      <c r="BS15" s="1">
        <v>44</v>
      </c>
      <c r="BT15" s="13">
        <v>1.7999999999999999E-2</v>
      </c>
      <c r="BU15" s="1">
        <v>1.1000000000000001</v>
      </c>
      <c r="BV15" s="13">
        <v>0.65</v>
      </c>
      <c r="BW15" s="1">
        <v>108</v>
      </c>
      <c r="BX15" s="13">
        <v>0.04</v>
      </c>
      <c r="BY15" s="1">
        <v>0.36</v>
      </c>
      <c r="BZ15" s="13">
        <v>7.0000000000000001E-3</v>
      </c>
      <c r="CA15" s="13">
        <v>0.03</v>
      </c>
      <c r="CB15" s="13">
        <v>0.01</v>
      </c>
      <c r="CC15" s="1">
        <v>0.26</v>
      </c>
      <c r="CD15" s="13">
        <v>0.01</v>
      </c>
      <c r="CE15" s="1">
        <v>313</v>
      </c>
      <c r="CF15" s="13">
        <v>7.0000000000000007E-2</v>
      </c>
      <c r="CG15" s="1">
        <v>16</v>
      </c>
      <c r="CH15" s="1">
        <v>1.65</v>
      </c>
      <c r="CI15" s="1">
        <v>71</v>
      </c>
      <c r="CJ15" s="13">
        <v>15.5</v>
      </c>
      <c r="CL15" s="2">
        <f t="shared" si="1"/>
        <v>100.40196051000001</v>
      </c>
    </row>
    <row r="16" spans="1:90" x14ac:dyDescent="0.2">
      <c r="A16" s="21">
        <v>54</v>
      </c>
      <c r="B16" s="21" t="s">
        <v>9</v>
      </c>
      <c r="C16" s="1" t="s">
        <v>179</v>
      </c>
      <c r="G16" s="10" t="s">
        <v>317</v>
      </c>
      <c r="H16" s="25" t="s">
        <v>293</v>
      </c>
      <c r="I16" s="1" t="s">
        <v>117</v>
      </c>
      <c r="J16" s="1" t="s">
        <v>117</v>
      </c>
      <c r="K16" s="1" t="s">
        <v>330</v>
      </c>
      <c r="L16" s="2">
        <v>38.200000000000003</v>
      </c>
      <c r="M16" s="2">
        <v>10.199999999999999</v>
      </c>
      <c r="N16" s="2">
        <v>0.2</v>
      </c>
      <c r="O16" s="2">
        <v>13.28</v>
      </c>
      <c r="P16" s="2">
        <v>13.8</v>
      </c>
      <c r="Q16" s="2">
        <v>3.05</v>
      </c>
      <c r="R16" s="2">
        <v>1.4</v>
      </c>
      <c r="S16" s="2">
        <v>2.6</v>
      </c>
      <c r="T16" s="2">
        <v>1.04</v>
      </c>
      <c r="U16" s="2">
        <v>12.88</v>
      </c>
      <c r="V16" s="2">
        <f t="shared" si="0"/>
        <v>96.65</v>
      </c>
      <c r="X16" s="13">
        <v>2</v>
      </c>
      <c r="Z16" s="13">
        <v>8</v>
      </c>
      <c r="AA16" s="1">
        <v>1050</v>
      </c>
      <c r="AB16" s="1">
        <v>1.5</v>
      </c>
      <c r="AF16" s="13">
        <v>0.15</v>
      </c>
      <c r="AG16" s="1">
        <v>151</v>
      </c>
      <c r="AH16" s="13">
        <v>350</v>
      </c>
      <c r="AI16" s="1">
        <v>52</v>
      </c>
      <c r="AJ16" s="1">
        <v>380</v>
      </c>
      <c r="AK16" s="1">
        <v>0.8</v>
      </c>
      <c r="AL16" s="1">
        <v>72</v>
      </c>
      <c r="AM16" s="1">
        <v>6.4</v>
      </c>
      <c r="AN16" s="1">
        <v>2.5</v>
      </c>
      <c r="AO16" s="1">
        <v>3.7</v>
      </c>
      <c r="AP16" s="1">
        <v>1000</v>
      </c>
      <c r="AQ16" s="1">
        <v>19</v>
      </c>
      <c r="AR16" s="1">
        <v>9.5</v>
      </c>
      <c r="AS16" s="13">
        <v>1.2</v>
      </c>
      <c r="AT16" s="1">
        <v>5.6</v>
      </c>
      <c r="AV16" s="1">
        <v>1.1000000000000001</v>
      </c>
      <c r="AX16" s="13">
        <v>8.0000000000000002E-3</v>
      </c>
      <c r="AZ16" s="1">
        <v>82</v>
      </c>
      <c r="BA16" s="1">
        <v>13</v>
      </c>
      <c r="BB16" s="1">
        <v>0.25</v>
      </c>
      <c r="BC16" s="13">
        <v>2.4</v>
      </c>
      <c r="BE16" s="1">
        <v>98</v>
      </c>
      <c r="BF16" s="1">
        <v>65</v>
      </c>
      <c r="BG16" s="1">
        <v>260</v>
      </c>
      <c r="BI16" s="1">
        <v>5</v>
      </c>
      <c r="BK16" s="1">
        <v>17</v>
      </c>
      <c r="BM16" s="1">
        <v>47</v>
      </c>
      <c r="BQ16" s="13">
        <v>390</v>
      </c>
      <c r="BR16" s="13">
        <v>0.2</v>
      </c>
      <c r="BS16" s="1">
        <v>25</v>
      </c>
      <c r="BU16" s="1">
        <v>12.2</v>
      </c>
      <c r="BV16" s="13">
        <v>2</v>
      </c>
      <c r="BW16" s="1">
        <v>1320</v>
      </c>
      <c r="BX16" s="1">
        <v>6.2</v>
      </c>
      <c r="BY16" s="1">
        <v>1.25</v>
      </c>
      <c r="CA16" s="1">
        <v>11</v>
      </c>
      <c r="CB16" s="13">
        <v>0.05</v>
      </c>
      <c r="CC16" s="1">
        <v>0.3</v>
      </c>
      <c r="CD16" s="1">
        <v>2.5</v>
      </c>
      <c r="CE16" s="1">
        <v>235</v>
      </c>
      <c r="CF16" s="13">
        <v>1.3</v>
      </c>
      <c r="CG16" s="1">
        <v>30</v>
      </c>
      <c r="CH16" s="1">
        <v>1.8</v>
      </c>
      <c r="CI16" s="1">
        <v>160</v>
      </c>
      <c r="CJ16" s="1">
        <v>260</v>
      </c>
      <c r="CK16" s="13">
        <v>3</v>
      </c>
      <c r="CL16" s="2">
        <f t="shared" si="1"/>
        <v>100.2664908</v>
      </c>
    </row>
    <row r="17" spans="1:90" x14ac:dyDescent="0.2">
      <c r="A17" s="21">
        <v>59</v>
      </c>
      <c r="B17" s="21" t="s">
        <v>10</v>
      </c>
      <c r="C17" s="1" t="s">
        <v>204</v>
      </c>
      <c r="G17" s="10" t="s">
        <v>317</v>
      </c>
      <c r="H17" s="25" t="s">
        <v>294</v>
      </c>
      <c r="I17" s="1" t="s">
        <v>117</v>
      </c>
      <c r="J17" s="1" t="s">
        <v>117</v>
      </c>
      <c r="K17" s="1" t="s">
        <v>330</v>
      </c>
      <c r="L17" s="2">
        <v>7.4</v>
      </c>
      <c r="M17" s="2">
        <v>54.21</v>
      </c>
      <c r="N17" s="2">
        <v>0.05</v>
      </c>
      <c r="O17" s="2">
        <v>0.11</v>
      </c>
      <c r="P17" s="2">
        <v>0.17</v>
      </c>
      <c r="Q17" s="2">
        <v>0.04</v>
      </c>
      <c r="R17" s="2">
        <v>0.05</v>
      </c>
      <c r="S17" s="2">
        <v>2.37</v>
      </c>
      <c r="T17" s="2">
        <v>0.13</v>
      </c>
      <c r="U17" s="2">
        <v>23.17</v>
      </c>
      <c r="V17" s="2">
        <f t="shared" si="0"/>
        <v>87.699999999999989</v>
      </c>
      <c r="X17" s="1">
        <v>115</v>
      </c>
      <c r="AA17" s="1">
        <v>30</v>
      </c>
      <c r="AB17" s="1">
        <v>5.5</v>
      </c>
      <c r="AC17" s="13">
        <v>1.7</v>
      </c>
      <c r="AG17" s="1">
        <v>520</v>
      </c>
      <c r="AI17" s="1">
        <v>30</v>
      </c>
      <c r="AJ17" s="1">
        <v>280</v>
      </c>
      <c r="AK17" s="13">
        <v>0.4</v>
      </c>
      <c r="AL17" s="1">
        <v>18</v>
      </c>
      <c r="AM17" s="1">
        <v>18.5</v>
      </c>
      <c r="AN17" s="1">
        <v>11</v>
      </c>
      <c r="AO17" s="1">
        <v>4.4000000000000004</v>
      </c>
      <c r="AP17" s="13">
        <v>900</v>
      </c>
      <c r="AQ17" s="1">
        <v>67</v>
      </c>
      <c r="AR17" s="1">
        <v>20</v>
      </c>
      <c r="AS17" s="13">
        <v>1.1000000000000001</v>
      </c>
      <c r="AT17" s="13">
        <v>15.2</v>
      </c>
      <c r="AV17" s="1">
        <v>4.0999999999999996</v>
      </c>
      <c r="AX17" s="13">
        <v>0.3</v>
      </c>
      <c r="AZ17" s="1">
        <v>355</v>
      </c>
      <c r="BA17" s="13">
        <v>39</v>
      </c>
      <c r="BB17" s="1">
        <v>1.8</v>
      </c>
      <c r="BC17" s="1">
        <v>8.3000000000000007</v>
      </c>
      <c r="BE17" s="1">
        <v>52</v>
      </c>
      <c r="BF17" s="1">
        <v>163</v>
      </c>
      <c r="BG17" s="1">
        <v>180</v>
      </c>
      <c r="BI17" s="1">
        <v>135</v>
      </c>
      <c r="BK17" s="1">
        <v>54</v>
      </c>
      <c r="BM17" s="13">
        <v>3.6</v>
      </c>
      <c r="BR17" s="13">
        <v>8</v>
      </c>
      <c r="BS17" s="1">
        <v>60</v>
      </c>
      <c r="BU17" s="1">
        <v>22</v>
      </c>
      <c r="BV17" s="1">
        <v>13.4</v>
      </c>
      <c r="BW17" s="1">
        <v>110</v>
      </c>
      <c r="BX17" s="1">
        <v>4.5999999999999996</v>
      </c>
      <c r="BY17" s="1">
        <v>3</v>
      </c>
      <c r="CA17" s="13">
        <v>50</v>
      </c>
      <c r="CC17" s="1">
        <v>1.7</v>
      </c>
      <c r="CD17" s="13">
        <v>8.8000000000000007</v>
      </c>
      <c r="CE17" s="13">
        <v>350</v>
      </c>
      <c r="CF17" s="13">
        <v>9</v>
      </c>
      <c r="CG17" s="1">
        <v>114</v>
      </c>
      <c r="CH17" s="1">
        <v>11.6</v>
      </c>
      <c r="CI17" s="1">
        <v>80</v>
      </c>
      <c r="CJ17" s="1">
        <v>550</v>
      </c>
      <c r="CK17" s="13">
        <v>12.17</v>
      </c>
      <c r="CL17" s="2">
        <f t="shared" si="1"/>
        <v>100.31299999999999</v>
      </c>
    </row>
    <row r="18" spans="1:90" x14ac:dyDescent="0.2">
      <c r="A18" s="21">
        <v>194</v>
      </c>
      <c r="B18" s="21" t="s">
        <v>11</v>
      </c>
      <c r="C18" s="1" t="s">
        <v>205</v>
      </c>
      <c r="G18" s="10" t="s">
        <v>317</v>
      </c>
      <c r="H18" s="25" t="s">
        <v>295</v>
      </c>
      <c r="I18" s="1" t="s">
        <v>117</v>
      </c>
      <c r="J18" s="1" t="s">
        <v>117</v>
      </c>
      <c r="K18" s="1" t="s">
        <v>330</v>
      </c>
      <c r="L18" s="2">
        <v>0.97</v>
      </c>
      <c r="M18" s="4">
        <v>0.3</v>
      </c>
      <c r="N18" s="4">
        <v>7.0000000000000001E-3</v>
      </c>
      <c r="O18" s="2">
        <v>2.91</v>
      </c>
      <c r="P18" s="2">
        <v>52.12</v>
      </c>
      <c r="Q18" s="4">
        <v>4.8000000000000001E-2</v>
      </c>
      <c r="R18" s="4">
        <v>8.2000000000000003E-2</v>
      </c>
      <c r="S18" s="4">
        <v>1.7000000000000001E-2</v>
      </c>
      <c r="T18" s="2">
        <v>5.0999999999999997E-2</v>
      </c>
      <c r="U18" s="4">
        <v>0.17</v>
      </c>
      <c r="V18" s="2">
        <f t="shared" si="0"/>
        <v>56.675000000000004</v>
      </c>
      <c r="AA18" s="13">
        <v>6.6</v>
      </c>
      <c r="AB18" s="13">
        <v>0.2</v>
      </c>
      <c r="AG18" s="1">
        <v>3.4</v>
      </c>
      <c r="AI18" s="13">
        <v>0.3</v>
      </c>
      <c r="AJ18" s="13">
        <v>7.4</v>
      </c>
      <c r="AK18" s="13">
        <v>0.1</v>
      </c>
      <c r="AL18" s="13">
        <v>3</v>
      </c>
      <c r="AM18" s="1">
        <v>0.65</v>
      </c>
      <c r="AN18" s="1">
        <v>0.35</v>
      </c>
      <c r="AO18" s="1">
        <v>0.16</v>
      </c>
      <c r="AQ18" s="13">
        <v>0.5</v>
      </c>
      <c r="AR18" s="1">
        <v>0.76</v>
      </c>
      <c r="AT18" s="1">
        <v>0.11</v>
      </c>
      <c r="AV18" s="13">
        <v>0.1</v>
      </c>
      <c r="AZ18" s="1">
        <v>4.7</v>
      </c>
      <c r="BB18" s="1">
        <v>0.04</v>
      </c>
      <c r="BF18" s="1">
        <v>3.7</v>
      </c>
      <c r="BG18" s="1">
        <v>8</v>
      </c>
      <c r="BI18" s="13">
        <v>6</v>
      </c>
      <c r="BK18" s="1">
        <v>0.84</v>
      </c>
      <c r="BM18" s="1">
        <v>2.7</v>
      </c>
      <c r="BS18" s="1">
        <v>0.46</v>
      </c>
      <c r="BU18" s="1">
        <v>0.75</v>
      </c>
      <c r="BW18" s="1">
        <v>284</v>
      </c>
      <c r="BX18" s="13">
        <v>0.03</v>
      </c>
      <c r="BY18" s="1">
        <v>0.1</v>
      </c>
      <c r="CA18" s="1">
        <v>0.28999999999999998</v>
      </c>
      <c r="CC18" s="13">
        <v>0.05</v>
      </c>
      <c r="CD18" s="1">
        <v>3.7</v>
      </c>
      <c r="CE18" s="1">
        <v>8.6999999999999993</v>
      </c>
      <c r="CG18" s="1">
        <v>5.8</v>
      </c>
      <c r="CH18" s="1">
        <v>0.27</v>
      </c>
      <c r="CI18" s="1">
        <v>24</v>
      </c>
      <c r="CJ18" s="13">
        <v>8</v>
      </c>
      <c r="CK18" s="1">
        <v>43.4</v>
      </c>
      <c r="CL18" s="2">
        <f t="shared" si="1"/>
        <v>100.11357599999999</v>
      </c>
    </row>
    <row r="19" spans="1:90" x14ac:dyDescent="0.2">
      <c r="A19" s="21">
        <v>287</v>
      </c>
      <c r="B19" s="21" t="s">
        <v>12</v>
      </c>
      <c r="C19" s="1" t="s">
        <v>206</v>
      </c>
      <c r="G19" s="10" t="s">
        <v>317</v>
      </c>
      <c r="H19" s="25" t="s">
        <v>293</v>
      </c>
      <c r="I19" s="1" t="s">
        <v>117</v>
      </c>
      <c r="J19" s="1" t="s">
        <v>117</v>
      </c>
      <c r="K19" s="1" t="s">
        <v>330</v>
      </c>
      <c r="L19" s="4">
        <v>15.27</v>
      </c>
      <c r="M19" s="4">
        <v>12.91</v>
      </c>
      <c r="N19" s="4">
        <v>0.14000000000000001</v>
      </c>
      <c r="O19" s="4">
        <v>23.47</v>
      </c>
      <c r="P19" s="4">
        <v>7.0000000000000007E-2</v>
      </c>
      <c r="S19" s="4">
        <v>0.14000000000000001</v>
      </c>
      <c r="U19" s="4">
        <v>13.87</v>
      </c>
      <c r="V19" s="2">
        <f t="shared" si="0"/>
        <v>65.87</v>
      </c>
      <c r="Y19" s="13">
        <v>2.8000000000000001E-2</v>
      </c>
      <c r="AI19" s="13">
        <v>167</v>
      </c>
      <c r="AJ19" s="13">
        <v>198800</v>
      </c>
      <c r="AL19" s="13">
        <v>52</v>
      </c>
      <c r="AW19" s="10"/>
      <c r="AY19" s="13">
        <v>2.8000000000000001E-2</v>
      </c>
      <c r="BG19" s="13">
        <v>2006</v>
      </c>
      <c r="BH19" s="13">
        <v>2.7E-2</v>
      </c>
      <c r="BJ19" s="13">
        <v>7.0000000000000007E-2</v>
      </c>
      <c r="BL19" s="13">
        <v>0.05</v>
      </c>
      <c r="BO19" s="13">
        <v>8.9999999999999993E-3</v>
      </c>
      <c r="BP19" s="13">
        <v>6.7000000000000004E-2</v>
      </c>
      <c r="CI19" s="13">
        <v>205</v>
      </c>
      <c r="CK19" s="13">
        <v>5.25</v>
      </c>
      <c r="CL19" s="2">
        <f t="shared" si="1"/>
        <v>91.243027900000001</v>
      </c>
    </row>
    <row r="20" spans="1:90" x14ac:dyDescent="0.2">
      <c r="A20" s="21">
        <v>286</v>
      </c>
      <c r="B20" s="21" t="s">
        <v>13</v>
      </c>
      <c r="C20" s="1" t="s">
        <v>206</v>
      </c>
      <c r="G20" s="10" t="s">
        <v>317</v>
      </c>
      <c r="H20" s="25" t="s">
        <v>292</v>
      </c>
      <c r="I20" s="1" t="s">
        <v>117</v>
      </c>
      <c r="J20" s="1" t="s">
        <v>117</v>
      </c>
      <c r="K20" s="1" t="s">
        <v>330</v>
      </c>
      <c r="L20" s="4">
        <v>21.75</v>
      </c>
      <c r="M20" s="4">
        <v>7.43</v>
      </c>
      <c r="N20" s="4">
        <v>0.15</v>
      </c>
      <c r="O20" s="4">
        <v>27.97</v>
      </c>
      <c r="P20" s="4">
        <v>0.23</v>
      </c>
      <c r="S20" s="4">
        <v>7.0000000000000007E-2</v>
      </c>
      <c r="U20" s="4">
        <v>13.41</v>
      </c>
      <c r="V20" s="2">
        <f t="shared" si="0"/>
        <v>71.009999999999991</v>
      </c>
      <c r="X20" s="13">
        <v>436</v>
      </c>
      <c r="Y20" s="1">
        <v>4.3</v>
      </c>
      <c r="AI20" s="13">
        <v>177</v>
      </c>
      <c r="AJ20" s="13">
        <v>139100</v>
      </c>
      <c r="AL20" s="13">
        <v>380</v>
      </c>
      <c r="AY20" s="1">
        <v>6.2</v>
      </c>
      <c r="BG20" s="13">
        <v>5862</v>
      </c>
      <c r="BH20" s="13">
        <v>1.9</v>
      </c>
      <c r="BJ20" s="1">
        <v>80.8</v>
      </c>
      <c r="BL20" s="1">
        <v>58</v>
      </c>
      <c r="BO20" s="13">
        <v>4.7</v>
      </c>
      <c r="BP20" s="1">
        <v>9.1999999999999993</v>
      </c>
      <c r="BT20" s="10"/>
      <c r="CI20" s="13">
        <v>192</v>
      </c>
      <c r="CK20" s="13">
        <v>9.08</v>
      </c>
      <c r="CL20" s="2">
        <f t="shared" si="1"/>
        <v>94.721209999999985</v>
      </c>
    </row>
    <row r="21" spans="1:90" x14ac:dyDescent="0.2">
      <c r="A21" s="21">
        <v>18</v>
      </c>
      <c r="B21" s="21" t="s">
        <v>144</v>
      </c>
      <c r="C21" s="1" t="s">
        <v>207</v>
      </c>
      <c r="G21" s="10" t="s">
        <v>317</v>
      </c>
      <c r="H21" s="1" t="s">
        <v>279</v>
      </c>
      <c r="I21" s="1" t="s">
        <v>117</v>
      </c>
      <c r="J21" s="1" t="s">
        <v>117</v>
      </c>
      <c r="L21" s="2">
        <v>47.04</v>
      </c>
      <c r="M21" s="2">
        <v>18.3</v>
      </c>
      <c r="N21" s="2">
        <v>0.14899999999999999</v>
      </c>
      <c r="O21" s="2">
        <v>10.050000000000001</v>
      </c>
      <c r="P21" s="2">
        <v>11.27</v>
      </c>
      <c r="Q21" s="2">
        <v>1.87</v>
      </c>
      <c r="R21" s="2">
        <v>0.22900000000000001</v>
      </c>
      <c r="S21" s="2">
        <v>0.48</v>
      </c>
      <c r="T21" s="4">
        <v>8.5000000000000006E-2</v>
      </c>
      <c r="U21" s="2">
        <v>9.93</v>
      </c>
      <c r="V21" s="2">
        <f t="shared" si="0"/>
        <v>99.402999999999992</v>
      </c>
      <c r="W21" s="13">
        <v>2.7E-2</v>
      </c>
      <c r="X21" s="13">
        <v>0.2</v>
      </c>
      <c r="Y21" s="13">
        <v>2E-3</v>
      </c>
      <c r="Z21" s="13">
        <v>0.9</v>
      </c>
      <c r="AA21" s="1">
        <v>114</v>
      </c>
      <c r="AB21" s="13">
        <v>1</v>
      </c>
      <c r="AC21" s="13">
        <v>0.02</v>
      </c>
      <c r="AE21" s="13">
        <v>125</v>
      </c>
      <c r="AF21" s="13">
        <v>0.182</v>
      </c>
      <c r="AG21" s="13">
        <v>10.6</v>
      </c>
      <c r="AH21" s="13">
        <v>37</v>
      </c>
      <c r="AI21" s="1">
        <v>54.7</v>
      </c>
      <c r="AJ21" s="1">
        <v>285</v>
      </c>
      <c r="AK21" s="13">
        <v>0.34</v>
      </c>
      <c r="AL21" s="1">
        <v>96</v>
      </c>
      <c r="AM21" s="13">
        <v>2.7</v>
      </c>
      <c r="AN21" s="1">
        <v>2</v>
      </c>
      <c r="AO21" s="1">
        <v>0.59</v>
      </c>
      <c r="AP21" s="13">
        <v>66</v>
      </c>
      <c r="AQ21" s="13">
        <v>15</v>
      </c>
      <c r="AR21" s="13">
        <v>2</v>
      </c>
      <c r="AS21" s="13">
        <v>1.3</v>
      </c>
      <c r="AT21" s="1">
        <v>1.01</v>
      </c>
      <c r="AU21" s="13">
        <v>6.0000000000000001E-3</v>
      </c>
      <c r="AV21" s="13">
        <v>0.62</v>
      </c>
      <c r="AY21" s="13">
        <v>5.0000000000000001E-4</v>
      </c>
      <c r="AZ21" s="1">
        <v>3.8</v>
      </c>
      <c r="BA21" s="1">
        <v>5.0999999999999996</v>
      </c>
      <c r="BB21" s="1">
        <v>0.32</v>
      </c>
      <c r="BC21" s="13">
        <v>0.7</v>
      </c>
      <c r="BE21" s="13">
        <v>3</v>
      </c>
      <c r="BF21" s="1">
        <v>4.9000000000000004</v>
      </c>
      <c r="BG21" s="1">
        <v>247</v>
      </c>
      <c r="BI21" s="13">
        <v>6.3</v>
      </c>
      <c r="BJ21" s="13">
        <v>1.6E-2</v>
      </c>
      <c r="BK21" s="13">
        <v>1.3</v>
      </c>
      <c r="BL21" s="13">
        <v>3.5999999999999997E-2</v>
      </c>
      <c r="BM21" s="13">
        <v>4.5</v>
      </c>
      <c r="BO21" s="13">
        <v>3.5E-4</v>
      </c>
      <c r="BQ21" s="13">
        <v>392</v>
      </c>
      <c r="BR21" s="1">
        <v>0.96</v>
      </c>
      <c r="BS21" s="1">
        <v>31</v>
      </c>
      <c r="BT21" s="13">
        <v>0.2</v>
      </c>
      <c r="BU21" s="1">
        <v>1.38</v>
      </c>
      <c r="BW21" s="1">
        <v>145</v>
      </c>
      <c r="BX21" s="1">
        <v>9.8000000000000004E-2</v>
      </c>
      <c r="BY21" s="1">
        <v>0.41</v>
      </c>
      <c r="BZ21" s="13">
        <v>2.1000000000000001E-2</v>
      </c>
      <c r="CA21" s="13">
        <v>0.2</v>
      </c>
      <c r="CB21" s="13">
        <v>2.5999999999999999E-2</v>
      </c>
      <c r="CC21" s="13">
        <v>0.33</v>
      </c>
      <c r="CD21" s="13">
        <v>0.1</v>
      </c>
      <c r="CE21" s="1">
        <v>148</v>
      </c>
      <c r="CF21" s="13">
        <v>0.2</v>
      </c>
      <c r="CG21" s="1">
        <v>18</v>
      </c>
      <c r="CH21" s="1">
        <v>2.0099999999999998</v>
      </c>
      <c r="CI21" s="1">
        <v>66</v>
      </c>
      <c r="CJ21" s="1">
        <v>41</v>
      </c>
      <c r="CK21" s="13">
        <v>0.6</v>
      </c>
      <c r="CL21" s="2">
        <f t="shared" si="1"/>
        <v>100.19701048499999</v>
      </c>
    </row>
    <row r="22" spans="1:90" x14ac:dyDescent="0.2">
      <c r="A22" s="21">
        <v>57</v>
      </c>
      <c r="B22" s="21" t="s">
        <v>14</v>
      </c>
      <c r="C22" s="1" t="s">
        <v>208</v>
      </c>
      <c r="G22" s="10" t="s">
        <v>317</v>
      </c>
      <c r="H22" s="25" t="s">
        <v>294</v>
      </c>
      <c r="I22" s="1" t="s">
        <v>117</v>
      </c>
      <c r="J22" s="1" t="s">
        <v>117</v>
      </c>
      <c r="K22" s="1" t="s">
        <v>330</v>
      </c>
      <c r="L22" s="2">
        <v>52.85</v>
      </c>
      <c r="M22" s="2">
        <v>17.52</v>
      </c>
      <c r="N22" s="2">
        <v>0.22</v>
      </c>
      <c r="O22" s="2">
        <v>4.4000000000000004</v>
      </c>
      <c r="P22" s="2">
        <v>7.05</v>
      </c>
      <c r="Q22" s="2">
        <v>2.99</v>
      </c>
      <c r="R22" s="2">
        <v>1.7</v>
      </c>
      <c r="S22" s="2">
        <v>1.0900000000000001</v>
      </c>
      <c r="T22" s="2">
        <v>0.25</v>
      </c>
      <c r="U22" s="2">
        <v>9.6999999999999993</v>
      </c>
      <c r="V22" s="2">
        <f t="shared" si="0"/>
        <v>97.77000000000001</v>
      </c>
      <c r="X22" s="1">
        <v>3</v>
      </c>
      <c r="Z22" s="13">
        <v>14</v>
      </c>
      <c r="AA22" s="1">
        <v>385</v>
      </c>
      <c r="AB22" s="1">
        <v>1.8</v>
      </c>
      <c r="AC22" s="13">
        <v>0.5</v>
      </c>
      <c r="AF22" s="13">
        <v>0.9</v>
      </c>
      <c r="AG22" s="1">
        <v>46</v>
      </c>
      <c r="AH22" s="1">
        <v>400</v>
      </c>
      <c r="AI22" s="1">
        <v>35</v>
      </c>
      <c r="AJ22" s="1">
        <v>40</v>
      </c>
      <c r="AK22" s="1">
        <v>6.3</v>
      </c>
      <c r="AL22" s="1">
        <v>50</v>
      </c>
      <c r="AM22" s="1">
        <v>4.5999999999999996</v>
      </c>
      <c r="AN22" s="1">
        <v>2.5</v>
      </c>
      <c r="AO22" s="1">
        <v>1.45</v>
      </c>
      <c r="AP22" s="1">
        <v>500</v>
      </c>
      <c r="AQ22" s="1">
        <v>22</v>
      </c>
      <c r="AR22" s="1">
        <v>4.7</v>
      </c>
      <c r="AS22" s="13">
        <v>1.9</v>
      </c>
      <c r="AT22" s="1">
        <v>3.5</v>
      </c>
      <c r="AV22" s="1">
        <v>1</v>
      </c>
      <c r="AX22" s="13">
        <v>0.08</v>
      </c>
      <c r="AZ22" s="1">
        <v>21.5</v>
      </c>
      <c r="BA22" s="1">
        <v>40</v>
      </c>
      <c r="BB22" s="1">
        <v>0.4</v>
      </c>
      <c r="BC22" s="13">
        <v>0.9</v>
      </c>
      <c r="BE22" s="1">
        <v>7</v>
      </c>
      <c r="BF22" s="1">
        <v>23.5</v>
      </c>
      <c r="BG22" s="1">
        <v>15</v>
      </c>
      <c r="BI22" s="1">
        <v>55</v>
      </c>
      <c r="BK22" s="1">
        <v>5.7</v>
      </c>
      <c r="BM22" s="1">
        <v>73</v>
      </c>
      <c r="BQ22" s="13">
        <v>350</v>
      </c>
      <c r="BR22" s="1">
        <v>0.4</v>
      </c>
      <c r="BS22" s="1">
        <v>28</v>
      </c>
      <c r="BU22" s="1">
        <v>5.4</v>
      </c>
      <c r="BV22" s="13">
        <v>2</v>
      </c>
      <c r="BW22" s="1">
        <v>400</v>
      </c>
      <c r="BX22" s="1">
        <v>0.6</v>
      </c>
      <c r="BY22" s="1">
        <v>0.77</v>
      </c>
      <c r="CA22" s="1">
        <v>5</v>
      </c>
      <c r="CB22" s="13">
        <v>0.7</v>
      </c>
      <c r="CC22" s="1">
        <v>0.39</v>
      </c>
      <c r="CD22" s="1">
        <v>1.5</v>
      </c>
      <c r="CE22" s="1">
        <v>220</v>
      </c>
      <c r="CF22" s="13">
        <v>130</v>
      </c>
      <c r="CG22" s="1">
        <v>26</v>
      </c>
      <c r="CH22" s="1">
        <v>2.5</v>
      </c>
      <c r="CI22" s="1">
        <v>145</v>
      </c>
      <c r="CJ22" s="1">
        <v>125</v>
      </c>
      <c r="CK22" s="13">
        <v>2.2599999999999998</v>
      </c>
      <c r="CL22" s="2">
        <f t="shared" si="1"/>
        <v>100.35094900000001</v>
      </c>
    </row>
    <row r="23" spans="1:90" x14ac:dyDescent="0.2">
      <c r="A23" s="21">
        <v>60</v>
      </c>
      <c r="B23" s="21" t="s">
        <v>15</v>
      </c>
      <c r="C23" s="1" t="s">
        <v>209</v>
      </c>
      <c r="G23" s="10" t="s">
        <v>317</v>
      </c>
      <c r="H23" s="25" t="s">
        <v>296</v>
      </c>
      <c r="I23" s="1" t="s">
        <v>117</v>
      </c>
      <c r="J23" s="1" t="s">
        <v>117</v>
      </c>
      <c r="K23" s="1" t="s">
        <v>330</v>
      </c>
      <c r="L23" s="2">
        <v>36.450000000000003</v>
      </c>
      <c r="M23" s="2">
        <v>59.2</v>
      </c>
      <c r="N23" s="2">
        <v>8.0000000000000002E-3</v>
      </c>
      <c r="O23" s="2">
        <v>0.04</v>
      </c>
      <c r="P23" s="2">
        <v>0.04</v>
      </c>
      <c r="Q23" s="2">
        <v>0.04</v>
      </c>
      <c r="R23" s="2">
        <v>0.12</v>
      </c>
      <c r="S23" s="2">
        <v>1.4</v>
      </c>
      <c r="T23" s="2">
        <v>0.09</v>
      </c>
      <c r="U23" s="2">
        <v>0.66</v>
      </c>
      <c r="V23" s="2">
        <f t="shared" si="0"/>
        <v>98.04800000000003</v>
      </c>
      <c r="X23" s="13">
        <v>0.2</v>
      </c>
      <c r="AA23" s="1">
        <v>130</v>
      </c>
      <c r="AB23" s="13">
        <v>0.3</v>
      </c>
      <c r="AC23" s="13">
        <v>0.06</v>
      </c>
      <c r="AF23" s="13">
        <v>0.1</v>
      </c>
      <c r="AG23" s="1">
        <v>134</v>
      </c>
      <c r="AH23" s="13">
        <v>30</v>
      </c>
      <c r="AI23" s="13">
        <v>15</v>
      </c>
      <c r="AJ23" s="1">
        <v>260</v>
      </c>
      <c r="AK23" s="1">
        <v>0.13</v>
      </c>
      <c r="AL23" s="1">
        <v>7</v>
      </c>
      <c r="AM23" s="1">
        <v>2.4</v>
      </c>
      <c r="AN23" s="1">
        <v>0.75</v>
      </c>
      <c r="AO23" s="1">
        <v>1.45</v>
      </c>
      <c r="AP23" s="13">
        <v>40</v>
      </c>
      <c r="AQ23" s="13">
        <v>30</v>
      </c>
      <c r="AR23" s="1">
        <v>5.5</v>
      </c>
      <c r="AS23" s="13">
        <v>4.9000000000000004</v>
      </c>
      <c r="AT23" s="13">
        <v>10</v>
      </c>
      <c r="AV23" s="1">
        <v>0.33</v>
      </c>
      <c r="AX23" s="13">
        <v>0.01</v>
      </c>
      <c r="AZ23" s="1">
        <v>90</v>
      </c>
      <c r="BA23" s="13">
        <v>26</v>
      </c>
      <c r="BB23" s="1">
        <v>0.14000000000000001</v>
      </c>
      <c r="BC23" s="13">
        <v>0.5</v>
      </c>
      <c r="BE23" s="13">
        <v>34</v>
      </c>
      <c r="BF23" s="1">
        <v>52</v>
      </c>
      <c r="BG23" s="13">
        <v>14</v>
      </c>
      <c r="BI23" s="1">
        <v>25</v>
      </c>
      <c r="BK23" s="1">
        <v>15.5</v>
      </c>
      <c r="BM23" s="13">
        <v>6</v>
      </c>
      <c r="BR23" s="13">
        <v>0.25</v>
      </c>
      <c r="BS23" s="13">
        <v>2.1</v>
      </c>
      <c r="BU23" s="1">
        <v>8.4</v>
      </c>
      <c r="BV23" s="13">
        <v>2.2000000000000002</v>
      </c>
      <c r="BW23" s="13">
        <v>30</v>
      </c>
      <c r="BX23" s="13">
        <v>2.7</v>
      </c>
      <c r="BY23" s="1">
        <v>0.6</v>
      </c>
      <c r="CA23" s="13">
        <v>12</v>
      </c>
      <c r="CB23" s="13"/>
      <c r="CC23" s="1">
        <v>0.1</v>
      </c>
      <c r="CD23" s="13">
        <v>2.2999999999999998</v>
      </c>
      <c r="CE23" s="13">
        <v>150</v>
      </c>
      <c r="CF23" s="13">
        <v>120</v>
      </c>
      <c r="CG23" s="1">
        <v>6.6</v>
      </c>
      <c r="CH23" s="1">
        <v>0.7</v>
      </c>
      <c r="CI23" s="1">
        <v>28</v>
      </c>
      <c r="CJ23" s="1">
        <v>370</v>
      </c>
      <c r="CK23" s="13">
        <v>1.43</v>
      </c>
      <c r="CL23" s="2">
        <f t="shared" si="1"/>
        <v>99.645122000000043</v>
      </c>
    </row>
    <row r="24" spans="1:90" x14ac:dyDescent="0.2">
      <c r="A24" s="21">
        <v>195</v>
      </c>
      <c r="B24" s="21" t="s">
        <v>16</v>
      </c>
      <c r="C24" s="1" t="s">
        <v>210</v>
      </c>
      <c r="G24" s="10" t="s">
        <v>317</v>
      </c>
      <c r="H24" s="25" t="s">
        <v>295</v>
      </c>
      <c r="I24" s="1" t="s">
        <v>117</v>
      </c>
      <c r="J24" s="1" t="s">
        <v>117</v>
      </c>
      <c r="K24" s="1" t="s">
        <v>330</v>
      </c>
      <c r="L24" s="4">
        <v>0.06</v>
      </c>
      <c r="M24" s="4">
        <v>0.05</v>
      </c>
      <c r="N24" s="2">
        <v>0.06</v>
      </c>
      <c r="O24" s="2">
        <v>21.4</v>
      </c>
      <c r="P24" s="2">
        <v>30.84</v>
      </c>
      <c r="Q24" s="2">
        <v>4.2000000000000003E-2</v>
      </c>
      <c r="R24" s="2">
        <v>0.01</v>
      </c>
      <c r="S24" s="2">
        <v>0.01</v>
      </c>
      <c r="T24" s="4">
        <v>2.3E-2</v>
      </c>
      <c r="U24" s="2">
        <v>0.27</v>
      </c>
      <c r="V24" s="2">
        <f t="shared" si="0"/>
        <v>52.765000000000001</v>
      </c>
      <c r="X24" s="13">
        <v>1.3</v>
      </c>
      <c r="AA24" s="1">
        <v>24</v>
      </c>
      <c r="AG24" s="1">
        <v>2.2000000000000002</v>
      </c>
      <c r="AI24" s="13">
        <v>0.2</v>
      </c>
      <c r="AJ24" s="13">
        <v>4</v>
      </c>
      <c r="AL24" s="13">
        <v>4</v>
      </c>
      <c r="AM24" s="1">
        <v>0.82</v>
      </c>
      <c r="AN24" s="1">
        <v>0.5</v>
      </c>
      <c r="AO24" s="1">
        <v>0.16</v>
      </c>
      <c r="AR24" s="1">
        <v>0.81</v>
      </c>
      <c r="AT24" s="13">
        <v>0.03</v>
      </c>
      <c r="AV24" s="1">
        <v>0.18</v>
      </c>
      <c r="AZ24" s="1">
        <v>3.6</v>
      </c>
      <c r="BB24" s="1">
        <v>0.05</v>
      </c>
      <c r="BF24" s="1">
        <v>3</v>
      </c>
      <c r="BI24" s="1">
        <v>35</v>
      </c>
      <c r="BK24" s="1">
        <v>0.67</v>
      </c>
      <c r="BS24" s="1">
        <v>0.24</v>
      </c>
      <c r="BU24" s="1">
        <v>0.62</v>
      </c>
      <c r="BW24" s="1">
        <v>49</v>
      </c>
      <c r="BY24" s="1">
        <v>0.12</v>
      </c>
      <c r="CA24" s="1">
        <v>0.08</v>
      </c>
      <c r="CC24" s="1">
        <v>0.06</v>
      </c>
      <c r="CD24" s="1">
        <v>1.4</v>
      </c>
      <c r="CE24" s="1">
        <v>6.9</v>
      </c>
      <c r="CG24" s="1">
        <v>9.4</v>
      </c>
      <c r="CH24" s="1">
        <v>0.39</v>
      </c>
      <c r="CI24" s="1">
        <v>83</v>
      </c>
      <c r="CK24" s="1">
        <v>47.29</v>
      </c>
      <c r="CL24" s="2">
        <f t="shared" si="1"/>
        <v>100.07817299999999</v>
      </c>
    </row>
    <row r="25" spans="1:90" x14ac:dyDescent="0.2">
      <c r="A25" s="21">
        <v>63</v>
      </c>
      <c r="B25" s="21" t="s">
        <v>17</v>
      </c>
      <c r="C25" s="1" t="s">
        <v>211</v>
      </c>
      <c r="G25" s="10" t="s">
        <v>317</v>
      </c>
      <c r="H25" s="25" t="s">
        <v>297</v>
      </c>
      <c r="I25" s="1" t="s">
        <v>117</v>
      </c>
      <c r="J25" s="1" t="s">
        <v>117</v>
      </c>
      <c r="K25" s="1" t="s">
        <v>330</v>
      </c>
      <c r="L25" s="2">
        <v>65.02</v>
      </c>
      <c r="M25" s="2">
        <v>18.61</v>
      </c>
      <c r="N25" s="2">
        <v>5.0000000000000001E-3</v>
      </c>
      <c r="O25" s="2">
        <v>0.01</v>
      </c>
      <c r="P25" s="2">
        <v>0.11</v>
      </c>
      <c r="Q25" s="2">
        <v>2.58</v>
      </c>
      <c r="R25" s="2">
        <v>12.81</v>
      </c>
      <c r="S25" s="2">
        <v>0.02</v>
      </c>
      <c r="T25" s="2">
        <v>2.4E-2</v>
      </c>
      <c r="U25" s="2">
        <v>0.09</v>
      </c>
      <c r="V25" s="2">
        <f t="shared" si="0"/>
        <v>99.278999999999996</v>
      </c>
      <c r="X25" s="13">
        <v>0.3</v>
      </c>
      <c r="AA25" s="1">
        <v>200</v>
      </c>
      <c r="AB25" s="13">
        <v>1</v>
      </c>
      <c r="AC25" s="13">
        <v>0.1</v>
      </c>
      <c r="AF25" s="13">
        <v>1.7999999999999999E-2</v>
      </c>
      <c r="AG25" s="1">
        <v>1</v>
      </c>
      <c r="AH25" s="13">
        <v>20</v>
      </c>
      <c r="AI25" s="1">
        <v>14</v>
      </c>
      <c r="AJ25" s="1">
        <v>5</v>
      </c>
      <c r="AK25" s="1">
        <v>7</v>
      </c>
      <c r="AL25" s="1">
        <v>2</v>
      </c>
      <c r="AM25" s="1">
        <v>0.06</v>
      </c>
      <c r="AN25" s="1">
        <v>0.04</v>
      </c>
      <c r="AO25" s="1">
        <v>0.45</v>
      </c>
      <c r="AP25" s="13">
        <v>30</v>
      </c>
      <c r="AQ25" s="13">
        <v>23</v>
      </c>
      <c r="AR25" s="1">
        <v>0.06</v>
      </c>
      <c r="AS25" s="13">
        <v>2.5</v>
      </c>
      <c r="AT25" s="13">
        <v>0.04</v>
      </c>
      <c r="AV25" s="1">
        <v>1.2E-2</v>
      </c>
      <c r="AX25" s="13">
        <v>0.02</v>
      </c>
      <c r="AZ25" s="1">
        <v>0.95</v>
      </c>
      <c r="BA25" s="1">
        <v>8.5</v>
      </c>
      <c r="BB25" s="1">
        <v>6.0000000000000001E-3</v>
      </c>
      <c r="BC25" s="13">
        <v>0.25</v>
      </c>
      <c r="BE25" s="13">
        <v>0.3</v>
      </c>
      <c r="BF25" s="1">
        <v>0.3</v>
      </c>
      <c r="BG25" s="13">
        <v>1.5</v>
      </c>
      <c r="BI25" s="1">
        <v>240</v>
      </c>
      <c r="BK25" s="1">
        <v>0.09</v>
      </c>
      <c r="BM25" s="1">
        <v>860</v>
      </c>
      <c r="BQ25" s="13">
        <v>60</v>
      </c>
      <c r="BR25" s="13">
        <v>0.45</v>
      </c>
      <c r="BS25" s="13">
        <v>0.05</v>
      </c>
      <c r="BU25" s="1">
        <v>0.05</v>
      </c>
      <c r="BV25" s="13">
        <v>0.3</v>
      </c>
      <c r="BW25" s="1">
        <v>39</v>
      </c>
      <c r="BX25" s="13">
        <v>0.25</v>
      </c>
      <c r="BY25" s="1">
        <v>0.01</v>
      </c>
      <c r="CA25" s="13">
        <v>0.15</v>
      </c>
      <c r="CC25" s="1">
        <v>6.0000000000000001E-3</v>
      </c>
      <c r="CD25" s="13">
        <v>0.15</v>
      </c>
      <c r="CE25" s="13">
        <v>0.5</v>
      </c>
      <c r="CF25" s="13">
        <v>120</v>
      </c>
      <c r="CG25" s="1">
        <v>0.5</v>
      </c>
      <c r="CH25" s="1">
        <v>0.04</v>
      </c>
      <c r="CI25" s="13">
        <v>10</v>
      </c>
      <c r="CJ25" s="13">
        <v>0.7</v>
      </c>
      <c r="CK25" s="13">
        <v>0.6</v>
      </c>
      <c r="CL25" s="2">
        <f t="shared" si="1"/>
        <v>100.04406519999999</v>
      </c>
    </row>
    <row r="26" spans="1:90" x14ac:dyDescent="0.2">
      <c r="A26" s="21">
        <v>6</v>
      </c>
      <c r="B26" s="21" t="s">
        <v>18</v>
      </c>
      <c r="C26" s="1" t="s">
        <v>175</v>
      </c>
      <c r="G26" s="10" t="s">
        <v>317</v>
      </c>
      <c r="H26" s="1" t="s">
        <v>277</v>
      </c>
      <c r="L26" s="2">
        <v>69.14</v>
      </c>
      <c r="M26" s="2">
        <v>15.39</v>
      </c>
      <c r="N26" s="2">
        <v>0.03</v>
      </c>
      <c r="O26" s="2">
        <v>0.75</v>
      </c>
      <c r="P26" s="2">
        <v>1.96</v>
      </c>
      <c r="Q26" s="2">
        <v>4.08</v>
      </c>
      <c r="R26" s="2">
        <v>4.4800000000000004</v>
      </c>
      <c r="S26" s="2">
        <v>0.48</v>
      </c>
      <c r="T26" s="2">
        <v>0.14000000000000001</v>
      </c>
      <c r="U26" s="2">
        <v>2.66</v>
      </c>
      <c r="V26" s="2">
        <f t="shared" si="0"/>
        <v>99.11</v>
      </c>
      <c r="W26" s="13">
        <v>0.04</v>
      </c>
      <c r="X26" s="13">
        <v>0.25</v>
      </c>
      <c r="Y26" s="1">
        <v>1.0300000000000001E-3</v>
      </c>
      <c r="Z26" s="13">
        <v>2.4</v>
      </c>
      <c r="AA26" s="1">
        <v>1882</v>
      </c>
      <c r="AB26" s="1">
        <v>2.5</v>
      </c>
      <c r="AC26" s="13">
        <v>3.6999999999999998E-2</v>
      </c>
      <c r="AD26" s="13">
        <v>0.2</v>
      </c>
      <c r="AE26" s="13">
        <v>230</v>
      </c>
      <c r="AF26" s="1">
        <v>1.6E-2</v>
      </c>
      <c r="AG26" s="1">
        <v>160</v>
      </c>
      <c r="AH26" s="13">
        <v>70</v>
      </c>
      <c r="AI26" s="1">
        <v>4.5999999999999996</v>
      </c>
      <c r="AJ26" s="13">
        <v>8.6999999999999993</v>
      </c>
      <c r="AK26" s="1">
        <v>1.34</v>
      </c>
      <c r="AL26" s="13">
        <v>11</v>
      </c>
      <c r="AM26" s="1">
        <v>2.4</v>
      </c>
      <c r="AN26" s="13">
        <v>0.92</v>
      </c>
      <c r="AO26" s="1">
        <v>1.4</v>
      </c>
      <c r="AP26" s="1">
        <v>1280</v>
      </c>
      <c r="AQ26" s="1">
        <v>23</v>
      </c>
      <c r="AR26" s="13">
        <v>4.3</v>
      </c>
      <c r="AS26" s="1">
        <v>1.1399999999999999</v>
      </c>
      <c r="AT26" s="1">
        <v>7.9</v>
      </c>
      <c r="AU26" s="13">
        <v>5.0999999999999997E-2</v>
      </c>
      <c r="AV26" s="13">
        <v>0.4</v>
      </c>
      <c r="AW26" s="13">
        <v>0.31</v>
      </c>
      <c r="AX26" s="13">
        <v>3.2000000000000001E-2</v>
      </c>
      <c r="AY26" s="13">
        <v>4.0000000000000003E-5</v>
      </c>
      <c r="AZ26" s="1">
        <v>89</v>
      </c>
      <c r="BA26" s="1">
        <v>34</v>
      </c>
      <c r="BB26" s="13">
        <v>0.11</v>
      </c>
      <c r="BC26" s="13">
        <v>1.1000000000000001</v>
      </c>
      <c r="BD26" s="1">
        <v>34</v>
      </c>
      <c r="BE26" s="13">
        <v>12</v>
      </c>
      <c r="BF26" s="1">
        <v>55</v>
      </c>
      <c r="BG26" s="13">
        <v>5</v>
      </c>
      <c r="BI26" s="1">
        <v>30</v>
      </c>
      <c r="BJ26" s="13">
        <v>2.5000000000000001E-4</v>
      </c>
      <c r="BK26" s="13">
        <v>18</v>
      </c>
      <c r="BL26" s="13">
        <v>5.8999999999999999E-3</v>
      </c>
      <c r="BM26" s="1">
        <v>170</v>
      </c>
      <c r="BQ26" s="13">
        <v>100</v>
      </c>
      <c r="BR26" s="1">
        <v>7.0000000000000007E-2</v>
      </c>
      <c r="BS26" s="1">
        <v>3.5</v>
      </c>
      <c r="BT26" s="13">
        <v>7.0000000000000007E-2</v>
      </c>
      <c r="BU26" s="1">
        <v>7.2</v>
      </c>
      <c r="BV26" s="13">
        <v>1.8</v>
      </c>
      <c r="BW26" s="1">
        <v>478</v>
      </c>
      <c r="BX26" s="1">
        <v>0.88</v>
      </c>
      <c r="BY26" s="13">
        <v>0.48</v>
      </c>
      <c r="BZ26" s="13">
        <v>5.0000000000000001E-3</v>
      </c>
      <c r="CA26" s="1">
        <v>24.7</v>
      </c>
      <c r="CB26" s="13">
        <v>0.91</v>
      </c>
      <c r="CC26" s="13">
        <v>0.18</v>
      </c>
      <c r="CD26" s="1">
        <v>2.0699999999999998</v>
      </c>
      <c r="CE26" s="1">
        <v>36</v>
      </c>
      <c r="CF26" s="13">
        <v>0.2</v>
      </c>
      <c r="CG26" s="1">
        <v>11</v>
      </c>
      <c r="CH26" s="1">
        <v>0.8</v>
      </c>
      <c r="CI26" s="1">
        <v>86</v>
      </c>
      <c r="CJ26" s="1">
        <v>309</v>
      </c>
      <c r="CL26" s="2">
        <f t="shared" si="1"/>
        <v>99.630601822000003</v>
      </c>
    </row>
    <row r="27" spans="1:90" x14ac:dyDescent="0.2">
      <c r="A27" s="21">
        <v>52</v>
      </c>
      <c r="B27" s="21" t="s">
        <v>141</v>
      </c>
      <c r="C27" s="1" t="s">
        <v>175</v>
      </c>
      <c r="G27" s="10" t="s">
        <v>317</v>
      </c>
      <c r="H27" s="25" t="s">
        <v>292</v>
      </c>
      <c r="I27" s="10" t="s">
        <v>117</v>
      </c>
      <c r="J27" s="10" t="s">
        <v>117</v>
      </c>
      <c r="K27" s="10" t="s">
        <v>330</v>
      </c>
      <c r="L27" s="2">
        <v>69.900000000000006</v>
      </c>
      <c r="M27" s="2">
        <v>14.5</v>
      </c>
      <c r="N27" s="2">
        <v>0.09</v>
      </c>
      <c r="O27" s="2">
        <v>0.95</v>
      </c>
      <c r="P27" s="2">
        <v>2.4500000000000002</v>
      </c>
      <c r="Q27" s="2">
        <v>3.55</v>
      </c>
      <c r="R27" s="2">
        <v>4.03</v>
      </c>
      <c r="S27" s="2">
        <v>0.38</v>
      </c>
      <c r="T27" s="2">
        <v>0.12</v>
      </c>
      <c r="U27" s="2">
        <v>2.83</v>
      </c>
      <c r="V27" s="2">
        <f t="shared" si="0"/>
        <v>98.800000000000011</v>
      </c>
      <c r="X27" s="13">
        <v>1.7</v>
      </c>
      <c r="Z27" s="1">
        <v>26</v>
      </c>
      <c r="AA27" s="1">
        <v>840</v>
      </c>
      <c r="AB27" s="1">
        <v>3.6</v>
      </c>
      <c r="AF27" s="13">
        <v>0.13</v>
      </c>
      <c r="AG27" s="1">
        <v>76</v>
      </c>
      <c r="AH27" s="13">
        <v>250</v>
      </c>
      <c r="AI27" s="1">
        <v>5</v>
      </c>
      <c r="AJ27" s="1">
        <v>12</v>
      </c>
      <c r="AK27" s="1">
        <v>6</v>
      </c>
      <c r="AL27" s="1">
        <v>16</v>
      </c>
      <c r="AM27" s="1">
        <v>3.3</v>
      </c>
      <c r="AN27" s="1">
        <v>1.9</v>
      </c>
      <c r="AO27" s="1">
        <v>1.08</v>
      </c>
      <c r="AP27" s="1">
        <v>500</v>
      </c>
      <c r="AQ27" s="1">
        <v>16</v>
      </c>
      <c r="AR27" s="1">
        <v>3.8</v>
      </c>
      <c r="AS27" s="13">
        <v>1.7</v>
      </c>
      <c r="AT27" s="1">
        <v>4</v>
      </c>
      <c r="AV27" s="1">
        <v>0.7</v>
      </c>
      <c r="AX27" s="13">
        <v>0.03</v>
      </c>
      <c r="AZ27" s="1">
        <v>40</v>
      </c>
      <c r="BA27" s="1">
        <v>90</v>
      </c>
      <c r="BB27" s="1">
        <v>0.3</v>
      </c>
      <c r="BC27" s="1">
        <v>0.5</v>
      </c>
      <c r="BE27" s="1">
        <v>12</v>
      </c>
      <c r="BF27" s="1">
        <v>27</v>
      </c>
      <c r="BG27" s="1">
        <v>7</v>
      </c>
      <c r="BI27" s="1">
        <v>30</v>
      </c>
      <c r="BK27" s="1">
        <v>8.3000000000000007</v>
      </c>
      <c r="BM27" s="1">
        <v>175</v>
      </c>
      <c r="BQ27" s="13">
        <v>80</v>
      </c>
      <c r="BR27" s="13">
        <v>0.2</v>
      </c>
      <c r="BS27" s="1">
        <v>7</v>
      </c>
      <c r="BU27" s="1">
        <v>5</v>
      </c>
      <c r="BV27" s="1">
        <v>2.7</v>
      </c>
      <c r="BW27" s="1">
        <v>310</v>
      </c>
      <c r="BX27" s="1">
        <v>1.3</v>
      </c>
      <c r="BY27" s="1">
        <v>0.6</v>
      </c>
      <c r="CA27" s="1">
        <v>17</v>
      </c>
      <c r="CB27" s="13">
        <v>8.0000000000000002E-3</v>
      </c>
      <c r="CC27" s="1">
        <v>0.3</v>
      </c>
      <c r="CD27" s="1">
        <v>5</v>
      </c>
      <c r="CE27" s="1">
        <v>38</v>
      </c>
      <c r="CF27" s="13">
        <v>1.5</v>
      </c>
      <c r="CG27" s="1">
        <v>21</v>
      </c>
      <c r="CH27" s="1">
        <v>2</v>
      </c>
      <c r="CI27" s="1">
        <v>80</v>
      </c>
      <c r="CJ27" s="1">
        <v>150</v>
      </c>
      <c r="CK27" s="13">
        <v>1</v>
      </c>
      <c r="CL27" s="2">
        <f t="shared" si="1"/>
        <v>100.08806480000001</v>
      </c>
    </row>
    <row r="28" spans="1:90" x14ac:dyDescent="0.2">
      <c r="A28" s="21">
        <v>53</v>
      </c>
      <c r="B28" s="21" t="s">
        <v>19</v>
      </c>
      <c r="C28" s="1" t="s">
        <v>175</v>
      </c>
      <c r="G28" s="10" t="s">
        <v>317</v>
      </c>
      <c r="H28" s="1" t="s">
        <v>298</v>
      </c>
      <c r="I28" s="1" t="s">
        <v>117</v>
      </c>
      <c r="J28" s="1" t="s">
        <v>117</v>
      </c>
      <c r="L28" s="2">
        <v>75.8</v>
      </c>
      <c r="M28" s="2">
        <v>12.5</v>
      </c>
      <c r="N28" s="2">
        <v>0.05</v>
      </c>
      <c r="O28" s="2">
        <v>0.03</v>
      </c>
      <c r="P28" s="2">
        <v>0.69</v>
      </c>
      <c r="Q28" s="2">
        <v>3.85</v>
      </c>
      <c r="R28" s="2">
        <v>4.76</v>
      </c>
      <c r="S28" s="2">
        <v>0.08</v>
      </c>
      <c r="T28" s="2">
        <v>0.01</v>
      </c>
      <c r="U28" s="2">
        <v>1.34</v>
      </c>
      <c r="V28" s="2">
        <f t="shared" si="0"/>
        <v>99.11</v>
      </c>
      <c r="X28" s="13">
        <v>0.4</v>
      </c>
      <c r="AA28" s="1">
        <v>20</v>
      </c>
      <c r="AB28" s="1">
        <v>5.5</v>
      </c>
      <c r="AF28" s="13">
        <v>0.1</v>
      </c>
      <c r="AG28" s="1">
        <v>60</v>
      </c>
      <c r="AH28" s="1">
        <v>100</v>
      </c>
      <c r="AI28" s="1">
        <v>0.3</v>
      </c>
      <c r="AJ28" s="1">
        <v>3</v>
      </c>
      <c r="AK28" s="1">
        <v>2.5</v>
      </c>
      <c r="AL28" s="1">
        <v>3</v>
      </c>
      <c r="AM28" s="1">
        <v>12</v>
      </c>
      <c r="AN28" s="1">
        <v>8</v>
      </c>
      <c r="AO28" s="1">
        <v>0.12</v>
      </c>
      <c r="AP28" s="1">
        <v>3500</v>
      </c>
      <c r="AQ28" s="1">
        <v>23</v>
      </c>
      <c r="AR28" s="1">
        <v>9.5</v>
      </c>
      <c r="AS28" s="13">
        <v>2</v>
      </c>
      <c r="AT28" s="1">
        <v>6.6</v>
      </c>
      <c r="AV28" s="1">
        <v>2.9</v>
      </c>
      <c r="AX28" s="13">
        <v>0.04</v>
      </c>
      <c r="AZ28" s="1">
        <v>25</v>
      </c>
      <c r="BA28" s="1">
        <v>45</v>
      </c>
      <c r="BB28" s="1">
        <v>1.1000000000000001</v>
      </c>
      <c r="BC28" s="13">
        <v>2</v>
      </c>
      <c r="BE28" s="1">
        <v>85</v>
      </c>
      <c r="BF28" s="1">
        <v>29</v>
      </c>
      <c r="BG28" s="1">
        <v>3</v>
      </c>
      <c r="BI28" s="1">
        <v>45</v>
      </c>
      <c r="BK28" s="1">
        <v>7.8</v>
      </c>
      <c r="BM28" s="1">
        <v>390</v>
      </c>
      <c r="BQ28" s="13">
        <v>70</v>
      </c>
      <c r="BS28" s="1">
        <v>0.8</v>
      </c>
      <c r="BU28" s="1">
        <v>9</v>
      </c>
      <c r="BV28" s="1">
        <v>10</v>
      </c>
      <c r="BW28" s="1">
        <v>10</v>
      </c>
      <c r="BX28" s="1">
        <v>4.8</v>
      </c>
      <c r="BY28" s="1">
        <v>1.9</v>
      </c>
      <c r="CA28" s="1">
        <v>87</v>
      </c>
      <c r="CB28" s="13">
        <v>1.8</v>
      </c>
      <c r="CC28" s="1">
        <v>1.3</v>
      </c>
      <c r="CD28" s="1">
        <v>18</v>
      </c>
      <c r="CE28" s="1">
        <v>5</v>
      </c>
      <c r="CF28" s="13">
        <v>1.6</v>
      </c>
      <c r="CG28" s="1">
        <v>75</v>
      </c>
      <c r="CH28" s="1">
        <v>8</v>
      </c>
      <c r="CI28" s="1">
        <v>55</v>
      </c>
      <c r="CJ28" s="1">
        <v>150</v>
      </c>
      <c r="CK28" s="13">
        <v>0.7</v>
      </c>
      <c r="CL28" s="2">
        <f t="shared" si="1"/>
        <v>100.300106</v>
      </c>
    </row>
    <row r="29" spans="1:90" x14ac:dyDescent="0.2">
      <c r="A29" s="21">
        <v>172</v>
      </c>
      <c r="B29" s="21" t="s">
        <v>145</v>
      </c>
      <c r="C29" s="1" t="s">
        <v>213</v>
      </c>
      <c r="G29" s="10" t="s">
        <v>317</v>
      </c>
      <c r="H29" s="1" t="s">
        <v>299</v>
      </c>
      <c r="I29" s="1" t="s">
        <v>117</v>
      </c>
      <c r="J29" s="1" t="s">
        <v>117</v>
      </c>
      <c r="L29" s="2">
        <v>88.89</v>
      </c>
      <c r="M29" s="2">
        <v>2.84</v>
      </c>
      <c r="N29" s="2">
        <v>0.13</v>
      </c>
      <c r="O29" s="2">
        <v>0.12</v>
      </c>
      <c r="P29" s="4">
        <v>0.7</v>
      </c>
      <c r="Q29" s="4">
        <v>0.04</v>
      </c>
      <c r="R29" s="2">
        <v>0.125</v>
      </c>
      <c r="S29" s="2">
        <v>0.21</v>
      </c>
      <c r="T29" s="2">
        <v>6.2E-2</v>
      </c>
      <c r="U29" s="2">
        <v>3.86</v>
      </c>
      <c r="V29" s="2">
        <f t="shared" si="0"/>
        <v>96.977000000000004</v>
      </c>
      <c r="W29" s="1">
        <v>0.27</v>
      </c>
      <c r="X29" s="1">
        <v>25</v>
      </c>
      <c r="Z29" s="1">
        <v>26</v>
      </c>
      <c r="AA29" s="1">
        <v>42</v>
      </c>
      <c r="AB29" s="1">
        <v>0.9</v>
      </c>
      <c r="AC29" s="1">
        <v>0.38</v>
      </c>
      <c r="AD29" s="13">
        <v>2.4</v>
      </c>
      <c r="AF29" s="1">
        <v>1.1200000000000001</v>
      </c>
      <c r="AG29" s="1">
        <v>38</v>
      </c>
      <c r="AH29" s="13">
        <v>53</v>
      </c>
      <c r="AI29" s="1">
        <v>15.3</v>
      </c>
      <c r="AJ29" s="1">
        <v>136</v>
      </c>
      <c r="AK29" s="1">
        <v>2.2999999999999998</v>
      </c>
      <c r="AL29" s="1">
        <v>22.6</v>
      </c>
      <c r="AM29" s="1">
        <v>2.2000000000000002</v>
      </c>
      <c r="AN29" s="1">
        <v>1.3</v>
      </c>
      <c r="AO29" s="1">
        <v>0.47</v>
      </c>
      <c r="AP29" s="1">
        <v>149</v>
      </c>
      <c r="AQ29" s="1">
        <v>6.4</v>
      </c>
      <c r="AR29" s="1">
        <v>2.25</v>
      </c>
      <c r="AS29" s="1">
        <v>0.4</v>
      </c>
      <c r="AT29" s="1">
        <v>1.8</v>
      </c>
      <c r="AU29" s="1">
        <v>0.28000000000000003</v>
      </c>
      <c r="AV29" s="1">
        <v>0.45</v>
      </c>
      <c r="AW29" s="1">
        <v>1.6</v>
      </c>
      <c r="AX29" s="1">
        <v>6.7000000000000004E-2</v>
      </c>
      <c r="AZ29" s="1">
        <v>13</v>
      </c>
      <c r="BA29" s="1">
        <v>13</v>
      </c>
      <c r="BB29" s="1">
        <v>0.19</v>
      </c>
      <c r="BC29" s="1">
        <v>1.2</v>
      </c>
      <c r="BE29" s="1">
        <v>6.8</v>
      </c>
      <c r="BF29" s="1">
        <v>11.8</v>
      </c>
      <c r="BG29" s="1">
        <v>30.2</v>
      </c>
      <c r="BI29" s="1">
        <v>27</v>
      </c>
      <c r="BK29" s="1">
        <v>3.2</v>
      </c>
      <c r="BM29" s="1">
        <v>9.1999999999999993</v>
      </c>
      <c r="BQ29" s="13">
        <v>90</v>
      </c>
      <c r="BR29" s="1">
        <v>6.3</v>
      </c>
      <c r="BS29" s="1">
        <v>4.0999999999999996</v>
      </c>
      <c r="BT29" s="1">
        <v>0.28000000000000003</v>
      </c>
      <c r="BU29" s="1">
        <v>2.4</v>
      </c>
      <c r="BV29" s="1">
        <v>1.4</v>
      </c>
      <c r="BW29" s="1">
        <v>25.3</v>
      </c>
      <c r="BX29" s="13">
        <v>0.52</v>
      </c>
      <c r="BY29" s="1">
        <v>0.42</v>
      </c>
      <c r="BZ29" s="13">
        <v>0.09</v>
      </c>
      <c r="CA29" s="1">
        <v>5</v>
      </c>
      <c r="CB29" s="1">
        <v>0.21</v>
      </c>
      <c r="CC29" s="1">
        <v>0.2</v>
      </c>
      <c r="CD29" s="1">
        <v>2.1</v>
      </c>
      <c r="CE29" s="1">
        <v>107</v>
      </c>
      <c r="CF29" s="1">
        <v>1.63</v>
      </c>
      <c r="CG29" s="1">
        <v>13.8</v>
      </c>
      <c r="CH29" s="1">
        <v>1.2</v>
      </c>
      <c r="CI29" s="1">
        <v>46</v>
      </c>
      <c r="CJ29" s="1">
        <v>70</v>
      </c>
      <c r="CK29" s="13">
        <v>2.88</v>
      </c>
      <c r="CL29" s="2">
        <f t="shared" si="1"/>
        <v>99.959502700000002</v>
      </c>
    </row>
    <row r="30" spans="1:90" x14ac:dyDescent="0.2">
      <c r="A30" s="21">
        <v>173</v>
      </c>
      <c r="B30" s="21" t="s">
        <v>146</v>
      </c>
      <c r="C30" s="1" t="s">
        <v>213</v>
      </c>
      <c r="G30" s="10" t="s">
        <v>317</v>
      </c>
      <c r="H30" s="1" t="s">
        <v>299</v>
      </c>
      <c r="I30" s="1" t="s">
        <v>117</v>
      </c>
      <c r="J30" s="1" t="s">
        <v>117</v>
      </c>
      <c r="L30" s="2">
        <v>76.25</v>
      </c>
      <c r="M30" s="2">
        <v>10.37</v>
      </c>
      <c r="N30" s="2">
        <v>0.32</v>
      </c>
      <c r="O30" s="2">
        <v>0.62</v>
      </c>
      <c r="P30" s="2">
        <v>0.47</v>
      </c>
      <c r="Q30" s="2">
        <v>0.46</v>
      </c>
      <c r="R30" s="2">
        <v>3.28</v>
      </c>
      <c r="S30" s="2">
        <v>0.35</v>
      </c>
      <c r="T30" s="2">
        <v>5.8999999999999997E-2</v>
      </c>
      <c r="U30" s="2">
        <v>4.3899999999999997</v>
      </c>
      <c r="V30" s="2">
        <f t="shared" si="0"/>
        <v>96.568999999999988</v>
      </c>
      <c r="W30" s="1">
        <v>3.2</v>
      </c>
      <c r="X30" s="1">
        <v>188</v>
      </c>
      <c r="Y30" s="13">
        <v>3.5999999999999999E-3</v>
      </c>
      <c r="Z30" s="1">
        <v>68</v>
      </c>
      <c r="AA30" s="1">
        <v>260</v>
      </c>
      <c r="AB30" s="1">
        <v>26</v>
      </c>
      <c r="AC30" s="1">
        <v>50</v>
      </c>
      <c r="AD30" s="13">
        <v>2.2999999999999998</v>
      </c>
      <c r="AF30" s="1">
        <v>2.2999999999999998</v>
      </c>
      <c r="AG30" s="1">
        <v>58</v>
      </c>
      <c r="AH30" s="13">
        <v>290</v>
      </c>
      <c r="AI30" s="1">
        <v>8.5</v>
      </c>
      <c r="AJ30" s="1">
        <v>40</v>
      </c>
      <c r="AK30" s="1">
        <v>17.399999999999999</v>
      </c>
      <c r="AL30" s="1">
        <v>78.599999999999994</v>
      </c>
      <c r="AM30" s="1">
        <v>7.2</v>
      </c>
      <c r="AN30" s="1">
        <v>4.5999999999999996</v>
      </c>
      <c r="AO30" s="1">
        <v>0.6</v>
      </c>
      <c r="AP30" s="1">
        <v>1650</v>
      </c>
      <c r="AQ30" s="1">
        <v>18.5</v>
      </c>
      <c r="AR30" s="1">
        <v>5.9</v>
      </c>
      <c r="AS30" s="1">
        <v>1.81</v>
      </c>
      <c r="AT30" s="1">
        <v>5.4</v>
      </c>
      <c r="AU30" s="1">
        <v>7.1999999999999995E-2</v>
      </c>
      <c r="AV30" s="1">
        <v>1.4</v>
      </c>
      <c r="AW30" s="1">
        <v>2</v>
      </c>
      <c r="AX30" s="1">
        <v>1.86</v>
      </c>
      <c r="AZ30" s="1">
        <v>30</v>
      </c>
      <c r="BA30" s="1">
        <v>70.599999999999994</v>
      </c>
      <c r="BB30" s="1">
        <v>0.78</v>
      </c>
      <c r="BC30" s="1">
        <v>5.9</v>
      </c>
      <c r="BE30" s="1">
        <v>25</v>
      </c>
      <c r="BF30" s="1">
        <v>27</v>
      </c>
      <c r="BG30" s="1">
        <v>14.4</v>
      </c>
      <c r="BI30" s="1">
        <v>636</v>
      </c>
      <c r="BK30" s="1">
        <v>7.4</v>
      </c>
      <c r="BM30" s="1">
        <v>408</v>
      </c>
      <c r="BQ30" s="13">
        <v>170</v>
      </c>
      <c r="BR30" s="1">
        <v>14.9</v>
      </c>
      <c r="BS30" s="1">
        <v>7.4</v>
      </c>
      <c r="BT30" s="1">
        <v>0.2</v>
      </c>
      <c r="BU30" s="1">
        <v>6.2</v>
      </c>
      <c r="BV30" s="1">
        <v>370</v>
      </c>
      <c r="BW30" s="1">
        <v>29</v>
      </c>
      <c r="BX30" s="1">
        <v>5.7</v>
      </c>
      <c r="BY30" s="1">
        <v>1.1299999999999999</v>
      </c>
      <c r="BZ30" s="13">
        <v>0.38</v>
      </c>
      <c r="CA30" s="1">
        <v>23.3</v>
      </c>
      <c r="CB30" s="1">
        <v>2.9</v>
      </c>
      <c r="CC30" s="1">
        <v>0.74</v>
      </c>
      <c r="CD30" s="1">
        <v>9.1</v>
      </c>
      <c r="CE30" s="1">
        <v>46.8</v>
      </c>
      <c r="CF30" s="1">
        <v>126</v>
      </c>
      <c r="CG30" s="1">
        <v>42.7</v>
      </c>
      <c r="CH30" s="1">
        <v>5.0999999999999996</v>
      </c>
      <c r="CI30" s="1">
        <v>373</v>
      </c>
      <c r="CJ30" s="1">
        <v>153</v>
      </c>
      <c r="CK30" s="13">
        <v>3.02</v>
      </c>
      <c r="CL30" s="2">
        <f t="shared" si="1"/>
        <v>100.12942755999998</v>
      </c>
    </row>
    <row r="31" spans="1:90" x14ac:dyDescent="0.2">
      <c r="A31" s="21">
        <v>174</v>
      </c>
      <c r="B31" s="21" t="s">
        <v>147</v>
      </c>
      <c r="C31" s="1" t="s">
        <v>213</v>
      </c>
      <c r="G31" s="10" t="s">
        <v>317</v>
      </c>
      <c r="H31" s="1" t="s">
        <v>299</v>
      </c>
      <c r="I31" s="1" t="s">
        <v>117</v>
      </c>
      <c r="J31" s="1" t="s">
        <v>117</v>
      </c>
      <c r="L31" s="2">
        <v>77.290000000000006</v>
      </c>
      <c r="M31" s="2">
        <v>9.3000000000000007</v>
      </c>
      <c r="N31" s="2">
        <v>0.18</v>
      </c>
      <c r="O31" s="2">
        <v>0.47</v>
      </c>
      <c r="P31" s="2">
        <v>1.1599999999999999</v>
      </c>
      <c r="Q31" s="2">
        <v>0.44</v>
      </c>
      <c r="R31" s="2">
        <v>2.91</v>
      </c>
      <c r="S31" s="2">
        <v>0.25</v>
      </c>
      <c r="T31" s="2">
        <v>5.5E-2</v>
      </c>
      <c r="U31" s="2">
        <v>4.88</v>
      </c>
      <c r="V31" s="2">
        <f t="shared" si="0"/>
        <v>96.935000000000002</v>
      </c>
      <c r="W31" s="1">
        <v>1.1499999999999999</v>
      </c>
      <c r="X31" s="1">
        <v>115</v>
      </c>
      <c r="Y31" s="13">
        <v>5.5999999999999999E-3</v>
      </c>
      <c r="Z31" s="1">
        <v>24</v>
      </c>
      <c r="AA31" s="1">
        <v>206</v>
      </c>
      <c r="AB31" s="1">
        <v>8.1999999999999993</v>
      </c>
      <c r="AC31" s="1">
        <v>10.9</v>
      </c>
      <c r="AD31" s="13">
        <v>1.7</v>
      </c>
      <c r="AF31" s="1">
        <v>4</v>
      </c>
      <c r="AG31" s="1">
        <v>61</v>
      </c>
      <c r="AH31" s="13">
        <v>163</v>
      </c>
      <c r="AI31" s="1">
        <v>8.8000000000000007</v>
      </c>
      <c r="AJ31" s="1">
        <v>35</v>
      </c>
      <c r="AK31" s="1">
        <v>7.9</v>
      </c>
      <c r="AL31" s="1">
        <v>1230</v>
      </c>
      <c r="AM31" s="1">
        <v>4.8</v>
      </c>
      <c r="AN31" s="1">
        <v>3.1</v>
      </c>
      <c r="AO31" s="1">
        <v>0.61</v>
      </c>
      <c r="AP31" s="1">
        <v>1250</v>
      </c>
      <c r="AQ31" s="1">
        <v>14.1</v>
      </c>
      <c r="AR31" s="1">
        <v>4.4000000000000004</v>
      </c>
      <c r="AS31" s="1">
        <v>1.87</v>
      </c>
      <c r="AT31" s="1">
        <v>8.3000000000000007</v>
      </c>
      <c r="AU31" s="1">
        <v>5.6000000000000001E-2</v>
      </c>
      <c r="AV31" s="1">
        <v>0.94</v>
      </c>
      <c r="AW31" s="1">
        <v>1.8</v>
      </c>
      <c r="AX31" s="1">
        <v>0.96</v>
      </c>
      <c r="AZ31" s="1">
        <v>32.700000000000003</v>
      </c>
      <c r="BA31" s="1">
        <v>39</v>
      </c>
      <c r="BB31" s="13">
        <v>0.57999999999999996</v>
      </c>
      <c r="BC31" s="1">
        <v>8.4</v>
      </c>
      <c r="BE31" s="1">
        <v>15.4</v>
      </c>
      <c r="BF31" s="1">
        <v>25.6</v>
      </c>
      <c r="BG31" s="1">
        <v>12.8</v>
      </c>
      <c r="BI31" s="1">
        <v>285</v>
      </c>
      <c r="BK31" s="1">
        <v>6.9</v>
      </c>
      <c r="BM31" s="1">
        <v>270</v>
      </c>
      <c r="BQ31" s="13">
        <v>940</v>
      </c>
      <c r="BR31" s="1">
        <v>24.3</v>
      </c>
      <c r="BS31" s="1">
        <v>5.0999999999999996</v>
      </c>
      <c r="BT31" s="1">
        <v>0.25</v>
      </c>
      <c r="BU31" s="1">
        <v>5</v>
      </c>
      <c r="BV31" s="1">
        <v>54</v>
      </c>
      <c r="BW31" s="1">
        <v>24.4</v>
      </c>
      <c r="BX31" s="1">
        <v>3.2</v>
      </c>
      <c r="BY31" s="1">
        <v>0.82</v>
      </c>
      <c r="BZ31" s="13">
        <v>0.28999999999999998</v>
      </c>
      <c r="CA31" s="1">
        <v>21.4</v>
      </c>
      <c r="CB31" s="1">
        <v>1.8</v>
      </c>
      <c r="CC31" s="1">
        <v>0.53</v>
      </c>
      <c r="CD31" s="1">
        <v>7.8</v>
      </c>
      <c r="CE31" s="1">
        <v>46.6</v>
      </c>
      <c r="CF31" s="13">
        <v>37.4</v>
      </c>
      <c r="CG31" s="1">
        <v>29.3</v>
      </c>
      <c r="CH31" s="1">
        <v>3.7</v>
      </c>
      <c r="CI31" s="13">
        <v>498</v>
      </c>
      <c r="CJ31" s="1">
        <v>234</v>
      </c>
      <c r="CK31" s="13">
        <v>2.62</v>
      </c>
      <c r="CL31" s="2">
        <f t="shared" si="1"/>
        <v>100.13518616</v>
      </c>
    </row>
    <row r="32" spans="1:90" x14ac:dyDescent="0.2">
      <c r="A32" s="21">
        <v>171</v>
      </c>
      <c r="B32" s="21" t="s">
        <v>212</v>
      </c>
      <c r="C32" s="1" t="s">
        <v>213</v>
      </c>
      <c r="G32" s="10" t="s">
        <v>317</v>
      </c>
      <c r="H32" s="1" t="s">
        <v>299</v>
      </c>
      <c r="I32" s="1" t="s">
        <v>117</v>
      </c>
      <c r="J32" s="1" t="s">
        <v>117</v>
      </c>
      <c r="L32" s="2">
        <v>64.89</v>
      </c>
      <c r="M32" s="2">
        <v>10.58</v>
      </c>
      <c r="N32" s="2">
        <v>0.08</v>
      </c>
      <c r="O32" s="2">
        <v>2.39</v>
      </c>
      <c r="P32" s="2">
        <v>5.35</v>
      </c>
      <c r="Q32" s="2">
        <v>1.44</v>
      </c>
      <c r="R32" s="2">
        <v>1.99</v>
      </c>
      <c r="S32" s="2">
        <v>0.92</v>
      </c>
      <c r="T32" s="2">
        <v>0.15</v>
      </c>
      <c r="U32" s="2">
        <v>4.8600000000000003</v>
      </c>
      <c r="V32" s="2">
        <f t="shared" si="0"/>
        <v>92.649999999999991</v>
      </c>
      <c r="W32" s="1">
        <v>8.8999999999999996E-2</v>
      </c>
      <c r="X32" s="1">
        <v>8.4</v>
      </c>
      <c r="Y32" s="13">
        <v>1.2999999999999999E-3</v>
      </c>
      <c r="Z32" s="1">
        <v>53</v>
      </c>
      <c r="AA32" s="1">
        <v>430</v>
      </c>
      <c r="AB32" s="1">
        <v>1.8</v>
      </c>
      <c r="AC32" s="1">
        <v>0.42</v>
      </c>
      <c r="AD32" s="13">
        <v>1.5</v>
      </c>
      <c r="AF32" s="1">
        <v>0.26</v>
      </c>
      <c r="AG32" s="1">
        <v>78</v>
      </c>
      <c r="AH32" s="13">
        <v>50</v>
      </c>
      <c r="AI32" s="1">
        <v>14.4</v>
      </c>
      <c r="AJ32" s="1">
        <v>85</v>
      </c>
      <c r="AK32" s="1">
        <v>5.0999999999999996</v>
      </c>
      <c r="AL32" s="1">
        <v>32.1</v>
      </c>
      <c r="AM32" s="1">
        <v>5.0999999999999996</v>
      </c>
      <c r="AN32" s="1">
        <v>2.8</v>
      </c>
      <c r="AO32" s="1">
        <v>1.33</v>
      </c>
      <c r="AP32" s="1">
        <v>494</v>
      </c>
      <c r="AQ32" s="1">
        <v>14</v>
      </c>
      <c r="AR32" s="1">
        <v>5.5</v>
      </c>
      <c r="AS32" s="1">
        <v>1.28</v>
      </c>
      <c r="AT32" s="1">
        <v>9.6999999999999993</v>
      </c>
      <c r="AU32" s="1">
        <v>8.3000000000000004E-2</v>
      </c>
      <c r="AV32" s="1">
        <v>0.96</v>
      </c>
      <c r="AW32" s="13">
        <v>0.61</v>
      </c>
      <c r="AX32" s="1">
        <v>5.6000000000000001E-2</v>
      </c>
      <c r="AZ32" s="1">
        <v>40</v>
      </c>
      <c r="BA32" s="1">
        <v>30</v>
      </c>
      <c r="BB32" s="1">
        <v>0.45</v>
      </c>
      <c r="BC32" s="1">
        <v>0.64</v>
      </c>
      <c r="BE32" s="1">
        <v>17.7</v>
      </c>
      <c r="BF32" s="1">
        <v>34</v>
      </c>
      <c r="BG32" s="1">
        <v>32.299999999999997</v>
      </c>
      <c r="BI32" s="1">
        <v>23</v>
      </c>
      <c r="BK32" s="1">
        <v>9.1999999999999993</v>
      </c>
      <c r="BM32" s="1">
        <v>80</v>
      </c>
      <c r="BQ32" s="13">
        <v>150</v>
      </c>
      <c r="BR32" s="1">
        <v>0.81</v>
      </c>
      <c r="BS32" s="1">
        <v>11.1</v>
      </c>
      <c r="BT32" s="1">
        <v>0.16</v>
      </c>
      <c r="BU32" s="1">
        <v>6.3</v>
      </c>
      <c r="BV32" s="1">
        <v>2.6</v>
      </c>
      <c r="BW32" s="1">
        <v>166</v>
      </c>
      <c r="BX32" s="1">
        <v>1.3</v>
      </c>
      <c r="BY32" s="1">
        <v>0.87</v>
      </c>
      <c r="BZ32" s="13">
        <v>0.04</v>
      </c>
      <c r="CA32" s="1">
        <v>12.4</v>
      </c>
      <c r="CB32" s="1">
        <v>0.49</v>
      </c>
      <c r="CC32" s="1">
        <v>0.44</v>
      </c>
      <c r="CD32" s="1">
        <v>2.6</v>
      </c>
      <c r="CE32" s="1">
        <v>97</v>
      </c>
      <c r="CF32" s="1">
        <v>1.76</v>
      </c>
      <c r="CG32" s="1">
        <v>26.6</v>
      </c>
      <c r="CH32" s="1">
        <v>2.8</v>
      </c>
      <c r="CI32" s="1">
        <v>78</v>
      </c>
      <c r="CJ32" s="1">
        <v>370</v>
      </c>
      <c r="CK32" s="13">
        <v>7.21</v>
      </c>
      <c r="CL32" s="2">
        <f t="shared" si="1"/>
        <v>100.10940492999998</v>
      </c>
    </row>
    <row r="33" spans="1:90" x14ac:dyDescent="0.2">
      <c r="A33" s="21">
        <v>62</v>
      </c>
      <c r="B33" s="21" t="s">
        <v>214</v>
      </c>
      <c r="C33" s="1" t="s">
        <v>175</v>
      </c>
      <c r="G33" s="10" t="s">
        <v>317</v>
      </c>
      <c r="H33" s="25" t="s">
        <v>293</v>
      </c>
      <c r="I33" s="1" t="s">
        <v>117</v>
      </c>
      <c r="J33" s="1" t="s">
        <v>117</v>
      </c>
      <c r="K33" s="1" t="s">
        <v>330</v>
      </c>
      <c r="L33" s="2">
        <v>65.8</v>
      </c>
      <c r="M33" s="2">
        <v>14.67</v>
      </c>
      <c r="N33" s="2">
        <v>5.6000000000000001E-2</v>
      </c>
      <c r="O33" s="2">
        <v>2.2999999999999998</v>
      </c>
      <c r="P33" s="2">
        <v>2.5</v>
      </c>
      <c r="Q33" s="2">
        <v>3.77</v>
      </c>
      <c r="R33" s="2">
        <v>4.63</v>
      </c>
      <c r="S33" s="2">
        <v>0.68</v>
      </c>
      <c r="T33" s="2">
        <v>0.28000000000000003</v>
      </c>
      <c r="U33" s="2">
        <v>3.75</v>
      </c>
      <c r="V33" s="2">
        <f t="shared" si="0"/>
        <v>98.435999999999993</v>
      </c>
      <c r="X33" s="13">
        <v>1.6</v>
      </c>
      <c r="AA33" s="1">
        <v>1400</v>
      </c>
      <c r="AB33" s="1">
        <v>5.4</v>
      </c>
      <c r="AC33" s="13">
        <v>0.18</v>
      </c>
      <c r="AF33" s="13">
        <v>0.04</v>
      </c>
      <c r="AG33" s="1">
        <v>135</v>
      </c>
      <c r="AH33" s="13">
        <v>450</v>
      </c>
      <c r="AI33" s="1">
        <v>65</v>
      </c>
      <c r="AJ33" s="1">
        <v>55</v>
      </c>
      <c r="AK33" s="1">
        <v>5.4</v>
      </c>
      <c r="AL33" s="1">
        <v>20</v>
      </c>
      <c r="AM33" s="1">
        <v>3.1</v>
      </c>
      <c r="AN33" s="1">
        <v>1.5</v>
      </c>
      <c r="AO33" s="1">
        <v>1.7</v>
      </c>
      <c r="AP33" s="1">
        <v>1050</v>
      </c>
      <c r="AQ33" s="1">
        <v>22</v>
      </c>
      <c r="AR33" s="1">
        <v>5.2</v>
      </c>
      <c r="AS33" s="13">
        <v>1.3</v>
      </c>
      <c r="AT33" s="1">
        <v>6.2</v>
      </c>
      <c r="AV33" s="1">
        <v>0.6</v>
      </c>
      <c r="AX33" s="13">
        <v>0.02</v>
      </c>
      <c r="AZ33" s="1">
        <v>75</v>
      </c>
      <c r="BA33" s="1">
        <v>55</v>
      </c>
      <c r="BB33" s="1">
        <v>0.22</v>
      </c>
      <c r="BC33" s="13">
        <v>1.2</v>
      </c>
      <c r="BE33" s="1">
        <v>21</v>
      </c>
      <c r="BF33" s="1">
        <v>49</v>
      </c>
      <c r="BG33" s="1">
        <v>34</v>
      </c>
      <c r="BI33" s="1">
        <v>53</v>
      </c>
      <c r="BK33" s="1">
        <v>14.5</v>
      </c>
      <c r="BM33" s="1">
        <v>185</v>
      </c>
      <c r="BO33" s="10"/>
      <c r="BQ33" s="13">
        <v>140</v>
      </c>
      <c r="BR33" s="13">
        <v>0.7</v>
      </c>
      <c r="BS33" s="1">
        <v>7.3</v>
      </c>
      <c r="BU33" s="1">
        <v>7.5</v>
      </c>
      <c r="BV33" s="13">
        <v>3</v>
      </c>
      <c r="BW33" s="1">
        <v>570</v>
      </c>
      <c r="BX33" s="1">
        <v>2.6</v>
      </c>
      <c r="BY33" s="1">
        <v>0.6</v>
      </c>
      <c r="CA33" s="1">
        <v>41</v>
      </c>
      <c r="CC33" s="1">
        <v>0.22</v>
      </c>
      <c r="CD33" s="1">
        <v>7.5</v>
      </c>
      <c r="CE33" s="1">
        <v>65</v>
      </c>
      <c r="CF33" s="13">
        <v>450</v>
      </c>
      <c r="CG33" s="1">
        <v>16</v>
      </c>
      <c r="CH33" s="1">
        <v>1.4</v>
      </c>
      <c r="CI33" s="1">
        <v>48</v>
      </c>
      <c r="CJ33" s="1">
        <v>235</v>
      </c>
      <c r="CK33" s="13">
        <v>1.33</v>
      </c>
      <c r="CL33" s="2">
        <f t="shared" si="1"/>
        <v>100.297298</v>
      </c>
    </row>
    <row r="34" spans="1:90" x14ac:dyDescent="0.2">
      <c r="A34" s="21">
        <v>7</v>
      </c>
      <c r="B34" s="21" t="s">
        <v>20</v>
      </c>
      <c r="C34" s="1" t="s">
        <v>215</v>
      </c>
      <c r="G34" s="10" t="s">
        <v>317</v>
      </c>
      <c r="H34" s="1" t="s">
        <v>309</v>
      </c>
      <c r="I34" s="1" t="s">
        <v>117</v>
      </c>
      <c r="J34" s="1" t="s">
        <v>117</v>
      </c>
      <c r="L34" s="2">
        <v>67.22</v>
      </c>
      <c r="M34" s="2">
        <v>15.1</v>
      </c>
      <c r="N34" s="2">
        <v>0.04</v>
      </c>
      <c r="O34" s="2">
        <v>0.96</v>
      </c>
      <c r="P34" s="2">
        <v>2.0699999999999998</v>
      </c>
      <c r="Q34" s="4">
        <v>2.8</v>
      </c>
      <c r="R34" s="2">
        <v>5.51</v>
      </c>
      <c r="S34" s="2">
        <v>0.65</v>
      </c>
      <c r="T34" s="2">
        <v>0.28000000000000003</v>
      </c>
      <c r="U34" s="2">
        <v>4.29</v>
      </c>
      <c r="V34" s="2">
        <f t="shared" si="0"/>
        <v>98.92</v>
      </c>
      <c r="W34" s="13">
        <v>8.5999999999999993E-2</v>
      </c>
      <c r="X34" s="13">
        <v>0.1</v>
      </c>
      <c r="Y34" s="13">
        <v>1.4E-3</v>
      </c>
      <c r="Z34" s="13">
        <v>1.3</v>
      </c>
      <c r="AA34" s="1">
        <v>1310</v>
      </c>
      <c r="AB34" s="13">
        <v>1.4</v>
      </c>
      <c r="AC34" s="1">
        <v>3.9E-2</v>
      </c>
      <c r="AD34" s="13">
        <v>0.52</v>
      </c>
      <c r="AE34" s="13">
        <v>310</v>
      </c>
      <c r="AF34" s="13">
        <v>5.8000000000000003E-2</v>
      </c>
      <c r="AG34" s="1">
        <v>399</v>
      </c>
      <c r="AH34" s="1">
        <v>330</v>
      </c>
      <c r="AI34" s="1">
        <v>6.6</v>
      </c>
      <c r="AJ34" s="13">
        <v>13</v>
      </c>
      <c r="AK34" s="1">
        <v>1.02</v>
      </c>
      <c r="AL34" s="1">
        <v>33</v>
      </c>
      <c r="AM34" s="1">
        <v>5.5</v>
      </c>
      <c r="AN34" s="13">
        <v>2.7</v>
      </c>
      <c r="AO34" s="1">
        <v>2.33</v>
      </c>
      <c r="AP34" s="1">
        <v>3630</v>
      </c>
      <c r="AQ34" s="1">
        <v>23</v>
      </c>
      <c r="AR34" s="1">
        <v>12.1</v>
      </c>
      <c r="AS34" s="13">
        <v>1.36</v>
      </c>
      <c r="AT34" s="1">
        <v>15.5</v>
      </c>
      <c r="AU34" s="13">
        <v>2.1999999999999999E-2</v>
      </c>
      <c r="AV34" s="1">
        <v>1.01</v>
      </c>
      <c r="AW34" s="13">
        <v>0.08</v>
      </c>
      <c r="AX34" s="1">
        <v>5.1999999999999998E-2</v>
      </c>
      <c r="AY34" s="13">
        <v>2.9999999999999997E-4</v>
      </c>
      <c r="AZ34" s="1">
        <v>184</v>
      </c>
      <c r="BA34" s="1">
        <v>31</v>
      </c>
      <c r="BB34" s="13">
        <v>0.214</v>
      </c>
      <c r="BC34" s="13">
        <v>0.8</v>
      </c>
      <c r="BD34" s="13">
        <v>36</v>
      </c>
      <c r="BE34" s="1">
        <v>27.9</v>
      </c>
      <c r="BF34" s="1">
        <v>196</v>
      </c>
      <c r="BG34" s="13">
        <v>8.8000000000000007</v>
      </c>
      <c r="BI34" s="1">
        <v>55</v>
      </c>
      <c r="BJ34" s="13">
        <v>1.1999999999999999E-3</v>
      </c>
      <c r="BK34" s="13">
        <v>52</v>
      </c>
      <c r="BM34" s="1">
        <v>254</v>
      </c>
      <c r="BN34" s="10"/>
      <c r="BO34" s="10"/>
      <c r="BP34" s="10"/>
      <c r="BQ34" s="13">
        <v>320</v>
      </c>
      <c r="BR34" s="1">
        <v>3.2</v>
      </c>
      <c r="BS34" s="1">
        <v>6.2</v>
      </c>
      <c r="BT34" s="13">
        <v>6.9000000000000006E-2</v>
      </c>
      <c r="BU34" s="1">
        <v>26.3</v>
      </c>
      <c r="BV34" s="1">
        <v>6.6</v>
      </c>
      <c r="BW34" s="1">
        <v>234</v>
      </c>
      <c r="BX34" s="1">
        <v>0.97</v>
      </c>
      <c r="BY34" s="1">
        <v>1.34</v>
      </c>
      <c r="BZ34" s="13">
        <v>2.3E-2</v>
      </c>
      <c r="CA34" s="1">
        <v>106</v>
      </c>
      <c r="CB34" s="1">
        <v>1.43</v>
      </c>
      <c r="CC34" s="13">
        <v>0.38</v>
      </c>
      <c r="CD34" s="1">
        <v>2.54</v>
      </c>
      <c r="CE34" s="1">
        <v>53</v>
      </c>
      <c r="CF34" s="13">
        <v>0.3</v>
      </c>
      <c r="CG34" s="1">
        <v>26</v>
      </c>
      <c r="CH34" s="1">
        <v>1.7</v>
      </c>
      <c r="CI34" s="1">
        <v>104</v>
      </c>
      <c r="CJ34" s="1">
        <v>530</v>
      </c>
      <c r="CL34" s="2">
        <f t="shared" si="1"/>
        <v>99.756954590000007</v>
      </c>
    </row>
    <row r="35" spans="1:90" x14ac:dyDescent="0.2">
      <c r="A35" s="21">
        <v>175</v>
      </c>
      <c r="B35" s="21" t="s">
        <v>148</v>
      </c>
      <c r="C35" s="1" t="s">
        <v>175</v>
      </c>
      <c r="G35" s="10" t="s">
        <v>317</v>
      </c>
      <c r="H35" s="1" t="s">
        <v>299</v>
      </c>
      <c r="I35" s="1" t="s">
        <v>117</v>
      </c>
      <c r="J35" s="1" t="s">
        <v>117</v>
      </c>
      <c r="L35" s="2">
        <v>72.83</v>
      </c>
      <c r="M35" s="2">
        <v>13.4</v>
      </c>
      <c r="N35" s="2">
        <v>0.06</v>
      </c>
      <c r="O35" s="2">
        <v>0.42</v>
      </c>
      <c r="P35" s="4">
        <v>1.55</v>
      </c>
      <c r="Q35" s="4">
        <v>3.13</v>
      </c>
      <c r="R35" s="2">
        <v>5.01</v>
      </c>
      <c r="S35" s="2">
        <v>0.28999999999999998</v>
      </c>
      <c r="T35" s="2">
        <v>9.2999999999999999E-2</v>
      </c>
      <c r="U35" s="2">
        <v>2.14</v>
      </c>
      <c r="V35" s="2">
        <f t="shared" si="0"/>
        <v>98.923000000000016</v>
      </c>
      <c r="W35" s="1">
        <v>3.3000000000000002E-2</v>
      </c>
      <c r="X35" s="1">
        <v>2.1</v>
      </c>
      <c r="Y35" s="13">
        <v>5.5000000000000003E-4</v>
      </c>
      <c r="Z35" s="1">
        <v>24</v>
      </c>
      <c r="AA35" s="1">
        <v>343</v>
      </c>
      <c r="AB35" s="1">
        <v>12.4</v>
      </c>
      <c r="AC35" s="1">
        <v>0.53</v>
      </c>
      <c r="AF35" s="13">
        <v>3.2000000000000001E-2</v>
      </c>
      <c r="AG35" s="1">
        <v>108</v>
      </c>
      <c r="AH35" s="1">
        <v>127</v>
      </c>
      <c r="AI35" s="1">
        <v>3.4</v>
      </c>
      <c r="AJ35" s="13">
        <v>5</v>
      </c>
      <c r="AK35" s="1">
        <v>38.4</v>
      </c>
      <c r="AL35" s="1">
        <v>3.2</v>
      </c>
      <c r="AM35" s="1">
        <v>10.199999999999999</v>
      </c>
      <c r="AN35" s="1">
        <v>6.5</v>
      </c>
      <c r="AO35" s="1">
        <v>0.85</v>
      </c>
      <c r="AP35" s="1">
        <v>2350</v>
      </c>
      <c r="AQ35" s="1">
        <v>19</v>
      </c>
      <c r="AR35" s="1">
        <v>9.3000000000000007</v>
      </c>
      <c r="AS35" s="1">
        <v>2</v>
      </c>
      <c r="AT35" s="1">
        <v>6.3</v>
      </c>
      <c r="AU35" s="13">
        <v>4.3E-3</v>
      </c>
      <c r="AV35" s="1">
        <v>2.0499999999999998</v>
      </c>
      <c r="AX35" s="13">
        <v>0.02</v>
      </c>
      <c r="AZ35" s="1">
        <v>54</v>
      </c>
      <c r="BA35" s="1">
        <v>131</v>
      </c>
      <c r="BB35" s="1">
        <v>1.1499999999999999</v>
      </c>
      <c r="BC35" s="1">
        <v>3.5</v>
      </c>
      <c r="BE35" s="1">
        <v>40</v>
      </c>
      <c r="BF35" s="1">
        <v>47</v>
      </c>
      <c r="BG35" s="1">
        <v>2.2999999999999998</v>
      </c>
      <c r="BI35" s="13">
        <v>31</v>
      </c>
      <c r="BK35" s="1">
        <v>12.7</v>
      </c>
      <c r="BM35" s="13">
        <v>466</v>
      </c>
      <c r="BN35" s="10"/>
      <c r="BO35" s="10"/>
      <c r="BP35" s="10"/>
      <c r="BQ35" s="13">
        <v>380</v>
      </c>
      <c r="BR35" s="1">
        <v>0.21</v>
      </c>
      <c r="BS35" s="1">
        <v>6.1</v>
      </c>
      <c r="BT35" s="13">
        <v>5.8999999999999997E-2</v>
      </c>
      <c r="BU35" s="1">
        <v>9.6999999999999993</v>
      </c>
      <c r="BV35" s="1">
        <v>12.5</v>
      </c>
      <c r="BW35" s="1">
        <v>106</v>
      </c>
      <c r="BX35" s="1">
        <v>7.2</v>
      </c>
      <c r="BY35" s="1">
        <v>1.65</v>
      </c>
      <c r="BZ35" s="1">
        <v>2.1000000000000001E-2</v>
      </c>
      <c r="CA35" s="1">
        <v>54</v>
      </c>
      <c r="CB35" s="1">
        <v>1.93</v>
      </c>
      <c r="CC35" s="1">
        <v>1.06</v>
      </c>
      <c r="CD35" s="1">
        <v>18.8</v>
      </c>
      <c r="CE35" s="1">
        <v>24</v>
      </c>
      <c r="CF35" s="1">
        <v>8.4</v>
      </c>
      <c r="CG35" s="1">
        <v>62</v>
      </c>
      <c r="CH35" s="1">
        <v>7.4</v>
      </c>
      <c r="CI35" s="1">
        <v>28</v>
      </c>
      <c r="CJ35" s="1">
        <v>167</v>
      </c>
      <c r="CK35" s="13">
        <v>0.69</v>
      </c>
      <c r="CL35" s="2">
        <f t="shared" si="1"/>
        <v>100.08879998500001</v>
      </c>
    </row>
    <row r="36" spans="1:90" x14ac:dyDescent="0.2">
      <c r="A36" s="21">
        <v>176</v>
      </c>
      <c r="B36" s="21" t="s">
        <v>21</v>
      </c>
      <c r="C36" s="1" t="s">
        <v>216</v>
      </c>
      <c r="G36" s="10" t="s">
        <v>317</v>
      </c>
      <c r="H36" s="1" t="s">
        <v>300</v>
      </c>
      <c r="I36" s="1" t="s">
        <v>117</v>
      </c>
      <c r="J36" s="1" t="s">
        <v>117</v>
      </c>
      <c r="L36" s="2">
        <v>60.62</v>
      </c>
      <c r="M36" s="2">
        <v>16.170000000000002</v>
      </c>
      <c r="N36" s="2">
        <v>0.08</v>
      </c>
      <c r="O36" s="2">
        <v>1.72</v>
      </c>
      <c r="P36" s="2">
        <v>5.2</v>
      </c>
      <c r="Q36" s="2">
        <v>3.86</v>
      </c>
      <c r="R36" s="2">
        <v>1.89</v>
      </c>
      <c r="S36" s="2">
        <v>0.52</v>
      </c>
      <c r="T36" s="2">
        <v>0.24</v>
      </c>
      <c r="U36" s="2">
        <v>4.9000000000000004</v>
      </c>
      <c r="V36" s="2">
        <f t="shared" si="0"/>
        <v>95.199999999999989</v>
      </c>
      <c r="W36" s="1">
        <v>7.0999999999999994E-2</v>
      </c>
      <c r="X36" s="1">
        <v>2.1</v>
      </c>
      <c r="Y36" s="13">
        <v>9.5E-4</v>
      </c>
      <c r="Z36" s="1">
        <v>4.7</v>
      </c>
      <c r="AA36" s="1">
        <v>1020</v>
      </c>
      <c r="AB36" s="1">
        <v>1.1000000000000001</v>
      </c>
      <c r="AC36" s="1">
        <v>8.1000000000000003E-2</v>
      </c>
      <c r="AF36" s="1">
        <v>6.0999999999999999E-2</v>
      </c>
      <c r="AG36" s="1">
        <v>40</v>
      </c>
      <c r="AH36" s="13">
        <v>42</v>
      </c>
      <c r="AI36" s="1">
        <v>13.2</v>
      </c>
      <c r="AJ36" s="1">
        <v>32.4</v>
      </c>
      <c r="AK36" s="1">
        <v>2.2999999999999998</v>
      </c>
      <c r="AL36" s="1">
        <v>55.4</v>
      </c>
      <c r="AM36" s="1">
        <v>1.8</v>
      </c>
      <c r="AN36" s="1">
        <v>0.85</v>
      </c>
      <c r="AO36" s="1">
        <v>1.02</v>
      </c>
      <c r="AP36" s="1">
        <v>280</v>
      </c>
      <c r="AQ36" s="1">
        <v>18.100000000000001</v>
      </c>
      <c r="AR36" s="1">
        <v>2.7</v>
      </c>
      <c r="AS36" s="1">
        <v>0.93</v>
      </c>
      <c r="AT36" s="1">
        <v>2.9</v>
      </c>
      <c r="AU36" s="1">
        <v>1.2E-2</v>
      </c>
      <c r="AV36" s="1">
        <v>0.34</v>
      </c>
      <c r="AX36" s="13">
        <v>3.3000000000000002E-2</v>
      </c>
      <c r="AZ36" s="1">
        <v>21.8</v>
      </c>
      <c r="BA36" s="1">
        <v>18.3</v>
      </c>
      <c r="BB36" s="1">
        <v>0.12</v>
      </c>
      <c r="BC36" s="1">
        <v>0.54</v>
      </c>
      <c r="BE36" s="1">
        <v>6.8</v>
      </c>
      <c r="BF36" s="1">
        <v>19</v>
      </c>
      <c r="BG36" s="1">
        <v>17</v>
      </c>
      <c r="BI36" s="1">
        <v>11.3</v>
      </c>
      <c r="BK36" s="1">
        <v>4.9000000000000004</v>
      </c>
      <c r="BM36" s="1">
        <v>37.6</v>
      </c>
      <c r="BN36" s="10"/>
      <c r="BO36" s="10"/>
      <c r="BP36" s="10"/>
      <c r="BQ36" s="13">
        <v>190</v>
      </c>
      <c r="BR36" s="1">
        <v>0.12</v>
      </c>
      <c r="BS36" s="1">
        <v>9.5</v>
      </c>
      <c r="BT36" s="13">
        <v>6.3E-2</v>
      </c>
      <c r="BU36" s="1">
        <v>3.4</v>
      </c>
      <c r="BV36" s="1">
        <v>0.79</v>
      </c>
      <c r="BW36" s="1">
        <v>790</v>
      </c>
      <c r="BX36" s="13">
        <v>0.46</v>
      </c>
      <c r="BY36" s="1">
        <v>0.41</v>
      </c>
      <c r="BZ36" s="1">
        <v>1.7000000000000001E-2</v>
      </c>
      <c r="CA36" s="1">
        <v>2.6</v>
      </c>
      <c r="CB36" s="13">
        <v>0.16</v>
      </c>
      <c r="CC36" s="13">
        <v>0.15</v>
      </c>
      <c r="CD36" s="13">
        <v>0.9</v>
      </c>
      <c r="CE36" s="1">
        <v>95.5</v>
      </c>
      <c r="CF36" s="13">
        <v>0.47</v>
      </c>
      <c r="CG36" s="1">
        <v>9.3000000000000007</v>
      </c>
      <c r="CH36" s="13">
        <v>0.89</v>
      </c>
      <c r="CI36" s="1">
        <v>71</v>
      </c>
      <c r="CJ36" s="1">
        <v>99</v>
      </c>
      <c r="CK36" s="13">
        <v>4.4400000000000004</v>
      </c>
      <c r="CL36" s="2">
        <f t="shared" si="1"/>
        <v>99.933418894999988</v>
      </c>
    </row>
    <row r="37" spans="1:90" x14ac:dyDescent="0.2">
      <c r="A37" s="21">
        <v>177</v>
      </c>
      <c r="B37" s="21" t="s">
        <v>22</v>
      </c>
      <c r="C37" s="1" t="s">
        <v>179</v>
      </c>
      <c r="G37" s="10" t="s">
        <v>317</v>
      </c>
      <c r="H37" s="1" t="s">
        <v>300</v>
      </c>
      <c r="I37" s="1" t="s">
        <v>117</v>
      </c>
      <c r="J37" s="1" t="s">
        <v>117</v>
      </c>
      <c r="L37" s="2">
        <v>44.64</v>
      </c>
      <c r="M37" s="2">
        <v>13.83</v>
      </c>
      <c r="N37" s="2">
        <v>0.17</v>
      </c>
      <c r="O37" s="2">
        <v>7.77</v>
      </c>
      <c r="P37" s="2">
        <v>8.81</v>
      </c>
      <c r="Q37" s="2">
        <v>3.38</v>
      </c>
      <c r="R37" s="2">
        <v>2.3199999999999998</v>
      </c>
      <c r="S37" s="2">
        <v>2.36</v>
      </c>
      <c r="T37" s="2">
        <v>0.95</v>
      </c>
      <c r="U37" s="2">
        <v>13.4</v>
      </c>
      <c r="V37" s="2">
        <f t="shared" si="0"/>
        <v>97.63</v>
      </c>
      <c r="W37" s="1">
        <v>0.04</v>
      </c>
      <c r="X37" s="1">
        <v>0.79</v>
      </c>
      <c r="Y37" s="13">
        <v>6.6E-4</v>
      </c>
      <c r="Z37" s="1">
        <v>3.5</v>
      </c>
      <c r="AA37" s="1">
        <v>526</v>
      </c>
      <c r="AB37" s="1">
        <v>2.5</v>
      </c>
      <c r="AC37" s="13">
        <v>4.4999999999999998E-2</v>
      </c>
      <c r="AF37" s="1">
        <v>6.7000000000000004E-2</v>
      </c>
      <c r="AG37" s="1">
        <v>105</v>
      </c>
      <c r="AH37" s="1">
        <v>114</v>
      </c>
      <c r="AI37" s="1">
        <v>46.5</v>
      </c>
      <c r="AJ37" s="1">
        <v>134</v>
      </c>
      <c r="AK37" s="13">
        <v>1.2</v>
      </c>
      <c r="AL37" s="1">
        <v>48.6</v>
      </c>
      <c r="AM37" s="1">
        <v>5.6</v>
      </c>
      <c r="AN37" s="1">
        <v>2</v>
      </c>
      <c r="AO37" s="1">
        <v>3.2</v>
      </c>
      <c r="AP37" s="1">
        <v>700</v>
      </c>
      <c r="AQ37" s="1">
        <v>24.8</v>
      </c>
      <c r="AR37" s="1">
        <v>8.5</v>
      </c>
      <c r="AS37" s="1">
        <v>0.98</v>
      </c>
      <c r="AT37" s="1">
        <v>6.5</v>
      </c>
      <c r="AU37" s="13">
        <v>6.4000000000000003E-3</v>
      </c>
      <c r="AV37" s="1">
        <v>0.88</v>
      </c>
      <c r="AX37" s="13">
        <v>6.3E-2</v>
      </c>
      <c r="AZ37" s="1">
        <v>56</v>
      </c>
      <c r="BA37" s="1">
        <v>9.5</v>
      </c>
      <c r="BB37" s="1">
        <v>0.19</v>
      </c>
      <c r="BC37" s="1">
        <v>2.6</v>
      </c>
      <c r="BE37" s="1">
        <v>68</v>
      </c>
      <c r="BF37" s="1">
        <v>54</v>
      </c>
      <c r="BG37" s="1">
        <v>140</v>
      </c>
      <c r="BI37" s="1">
        <v>7.2</v>
      </c>
      <c r="BK37" s="1">
        <v>13.2</v>
      </c>
      <c r="BM37" s="1">
        <v>37</v>
      </c>
      <c r="BQ37" s="13">
        <v>100</v>
      </c>
      <c r="BR37" s="1">
        <v>8.3000000000000004E-2</v>
      </c>
      <c r="BS37" s="1">
        <v>15.2</v>
      </c>
      <c r="BT37" s="13">
        <v>8.5999999999999993E-2</v>
      </c>
      <c r="BU37" s="1">
        <v>10.199999999999999</v>
      </c>
      <c r="BV37" s="1">
        <v>2</v>
      </c>
      <c r="BW37" s="1">
        <v>1100</v>
      </c>
      <c r="BX37" s="1">
        <v>4.3</v>
      </c>
      <c r="BY37" s="1">
        <v>1.2</v>
      </c>
      <c r="BZ37" s="13">
        <v>2.1999999999999999E-2</v>
      </c>
      <c r="CA37" s="1">
        <v>6</v>
      </c>
      <c r="CB37" s="13">
        <v>0.12</v>
      </c>
      <c r="CC37" s="1">
        <v>0.28000000000000003</v>
      </c>
      <c r="CD37" s="1">
        <v>1.4</v>
      </c>
      <c r="CE37" s="1">
        <v>167</v>
      </c>
      <c r="CF37" s="13">
        <v>0.44</v>
      </c>
      <c r="CG37" s="1">
        <v>22</v>
      </c>
      <c r="CH37" s="1">
        <v>1.5</v>
      </c>
      <c r="CI37" s="1">
        <v>150</v>
      </c>
      <c r="CJ37" s="1">
        <v>277</v>
      </c>
      <c r="CK37" s="13">
        <v>2.2400000000000002</v>
      </c>
      <c r="CL37" s="2">
        <f t="shared" si="1"/>
        <v>100.26812930599999</v>
      </c>
    </row>
    <row r="38" spans="1:90" x14ac:dyDescent="0.2">
      <c r="A38" s="21">
        <v>178</v>
      </c>
      <c r="B38" s="21" t="s">
        <v>23</v>
      </c>
      <c r="C38" s="1" t="s">
        <v>217</v>
      </c>
      <c r="G38" s="10" t="s">
        <v>317</v>
      </c>
      <c r="H38" s="1" t="s">
        <v>300</v>
      </c>
      <c r="I38" s="1" t="s">
        <v>117</v>
      </c>
      <c r="J38" s="1" t="s">
        <v>117</v>
      </c>
      <c r="L38" s="2">
        <v>90.36</v>
      </c>
      <c r="M38" s="2">
        <v>3.52</v>
      </c>
      <c r="N38" s="2">
        <v>0.02</v>
      </c>
      <c r="O38" s="2">
        <v>8.2000000000000003E-2</v>
      </c>
      <c r="P38" s="4">
        <v>0.3</v>
      </c>
      <c r="Q38" s="2">
        <v>6.0999999999999999E-2</v>
      </c>
      <c r="R38" s="2">
        <v>0.65</v>
      </c>
      <c r="S38" s="2">
        <v>0.26</v>
      </c>
      <c r="T38" s="2">
        <v>0.22</v>
      </c>
      <c r="U38" s="2">
        <v>3.22</v>
      </c>
      <c r="V38" s="2">
        <f t="shared" si="0"/>
        <v>98.692999999999998</v>
      </c>
      <c r="W38" s="1">
        <v>6.2E-2</v>
      </c>
      <c r="X38" s="1">
        <v>9.1</v>
      </c>
      <c r="Y38" s="13">
        <v>1.8E-3</v>
      </c>
      <c r="Z38" s="1">
        <v>34</v>
      </c>
      <c r="AA38" s="1">
        <v>143</v>
      </c>
      <c r="AB38" s="1">
        <v>0.97</v>
      </c>
      <c r="AC38" s="1">
        <v>0.18</v>
      </c>
      <c r="AF38" s="1">
        <v>0.06</v>
      </c>
      <c r="AG38" s="1">
        <v>48</v>
      </c>
      <c r="AH38" s="13">
        <v>42</v>
      </c>
      <c r="AI38" s="1">
        <v>6.4</v>
      </c>
      <c r="AJ38" s="1">
        <v>20</v>
      </c>
      <c r="AK38" s="1">
        <v>1.8</v>
      </c>
      <c r="AL38" s="1">
        <v>19</v>
      </c>
      <c r="AM38" s="1">
        <v>4.0999999999999996</v>
      </c>
      <c r="AN38" s="1">
        <v>2</v>
      </c>
      <c r="AO38" s="1">
        <v>1.02</v>
      </c>
      <c r="AP38" s="1">
        <v>183</v>
      </c>
      <c r="AQ38" s="1">
        <v>5.3</v>
      </c>
      <c r="AR38" s="1">
        <v>4.5</v>
      </c>
      <c r="AS38" s="1">
        <v>1.1599999999999999</v>
      </c>
      <c r="AT38" s="1">
        <v>6.6</v>
      </c>
      <c r="AU38" s="13">
        <v>8.3999999999999995E-3</v>
      </c>
      <c r="AV38" s="1">
        <v>0.75</v>
      </c>
      <c r="AX38" s="13">
        <v>2.5999999999999999E-2</v>
      </c>
      <c r="AZ38" s="1">
        <v>21</v>
      </c>
      <c r="BA38" s="1">
        <v>11.1</v>
      </c>
      <c r="BB38" s="1">
        <v>0.3</v>
      </c>
      <c r="BC38" s="1">
        <v>0.76</v>
      </c>
      <c r="BE38" s="1">
        <v>5.9</v>
      </c>
      <c r="BF38" s="1">
        <v>21</v>
      </c>
      <c r="BG38" s="1">
        <v>16.600000000000001</v>
      </c>
      <c r="BI38" s="1">
        <v>7.6</v>
      </c>
      <c r="BK38" s="1">
        <v>5.4</v>
      </c>
      <c r="BM38" s="1">
        <v>29</v>
      </c>
      <c r="BQ38" s="13">
        <v>860</v>
      </c>
      <c r="BR38" s="1">
        <v>0.6</v>
      </c>
      <c r="BS38" s="1">
        <v>4.2</v>
      </c>
      <c r="BT38" s="13">
        <v>9.8000000000000004E-2</v>
      </c>
      <c r="BU38" s="1">
        <v>4.7</v>
      </c>
      <c r="BV38" s="1">
        <v>1.1000000000000001</v>
      </c>
      <c r="BW38" s="1">
        <v>58</v>
      </c>
      <c r="BX38" s="13">
        <v>0.42</v>
      </c>
      <c r="BY38" s="1">
        <v>0.79</v>
      </c>
      <c r="BZ38" s="1">
        <v>3.7999999999999999E-2</v>
      </c>
      <c r="CA38" s="1">
        <v>7</v>
      </c>
      <c r="CB38" s="1">
        <v>0.36</v>
      </c>
      <c r="CC38" s="1">
        <v>0.32</v>
      </c>
      <c r="CD38" s="1">
        <v>2.1</v>
      </c>
      <c r="CE38" s="1">
        <v>33</v>
      </c>
      <c r="CF38" s="1">
        <v>1.1599999999999999</v>
      </c>
      <c r="CG38" s="1">
        <v>21.5</v>
      </c>
      <c r="CH38" s="1">
        <v>1.92</v>
      </c>
      <c r="CI38" s="1">
        <v>20</v>
      </c>
      <c r="CJ38" s="1">
        <v>214</v>
      </c>
      <c r="CK38" s="13">
        <v>1.1000000000000001</v>
      </c>
      <c r="CL38" s="2">
        <f t="shared" si="1"/>
        <v>99.981300419999997</v>
      </c>
    </row>
    <row r="39" spans="1:90" x14ac:dyDescent="0.2">
      <c r="A39" s="21">
        <v>179</v>
      </c>
      <c r="B39" s="21" t="s">
        <v>149</v>
      </c>
      <c r="C39" s="1" t="s">
        <v>178</v>
      </c>
      <c r="G39" s="10" t="s">
        <v>317</v>
      </c>
      <c r="H39" s="1" t="s">
        <v>299</v>
      </c>
      <c r="I39" s="1" t="s">
        <v>117</v>
      </c>
      <c r="J39" s="1" t="s">
        <v>117</v>
      </c>
      <c r="L39" s="2">
        <v>59.23</v>
      </c>
      <c r="M39" s="2">
        <v>18.82</v>
      </c>
      <c r="N39" s="2">
        <v>0.02</v>
      </c>
      <c r="O39" s="2">
        <v>2.0099999999999998</v>
      </c>
      <c r="P39" s="4">
        <v>0.6</v>
      </c>
      <c r="Q39" s="4">
        <v>0.35</v>
      </c>
      <c r="R39" s="2">
        <v>4.16</v>
      </c>
      <c r="S39" s="2">
        <v>0.66</v>
      </c>
      <c r="T39" s="2">
        <v>0.16</v>
      </c>
      <c r="U39" s="2">
        <v>7.6</v>
      </c>
      <c r="V39" s="2">
        <f t="shared" si="0"/>
        <v>93.609999999999971</v>
      </c>
      <c r="W39" s="1">
        <v>4.7E-2</v>
      </c>
      <c r="X39" s="1">
        <v>1.4</v>
      </c>
      <c r="Y39" s="13">
        <v>1E-3</v>
      </c>
      <c r="Z39" s="1">
        <v>154</v>
      </c>
      <c r="AA39" s="1">
        <v>450</v>
      </c>
      <c r="AB39" s="1">
        <v>3</v>
      </c>
      <c r="AC39" s="1">
        <v>0.23</v>
      </c>
      <c r="AF39" s="13">
        <v>3.3000000000000002E-2</v>
      </c>
      <c r="AG39" s="1">
        <v>109</v>
      </c>
      <c r="AH39" s="13">
        <v>40</v>
      </c>
      <c r="AI39" s="1">
        <v>21</v>
      </c>
      <c r="AJ39" s="1">
        <v>99</v>
      </c>
      <c r="AK39" s="1">
        <v>14</v>
      </c>
      <c r="AL39" s="1">
        <v>42</v>
      </c>
      <c r="AM39" s="1">
        <v>5.0999999999999996</v>
      </c>
      <c r="AN39" s="1">
        <v>2.7</v>
      </c>
      <c r="AO39" s="1">
        <v>1.7</v>
      </c>
      <c r="AP39" s="1">
        <v>1290</v>
      </c>
      <c r="AQ39" s="1">
        <v>25.6</v>
      </c>
      <c r="AR39" s="1">
        <v>6.7</v>
      </c>
      <c r="AS39" s="1">
        <v>3.1</v>
      </c>
      <c r="AT39" s="1">
        <v>2.9</v>
      </c>
      <c r="AU39" s="1">
        <v>9.7000000000000003E-3</v>
      </c>
      <c r="AV39" s="1">
        <v>0.98</v>
      </c>
      <c r="AX39" s="13">
        <v>8.2000000000000003E-2</v>
      </c>
      <c r="AZ39" s="1">
        <v>62</v>
      </c>
      <c r="BA39" s="1">
        <v>44</v>
      </c>
      <c r="BB39" s="1">
        <v>0.41</v>
      </c>
      <c r="BC39" s="1">
        <v>0.35</v>
      </c>
      <c r="BE39" s="1">
        <v>14.3</v>
      </c>
      <c r="BF39" s="1">
        <v>48</v>
      </c>
      <c r="BG39" s="1">
        <v>36.799999999999997</v>
      </c>
      <c r="BI39" s="1">
        <v>8.6999999999999993</v>
      </c>
      <c r="BK39" s="1">
        <v>13.6</v>
      </c>
      <c r="BM39" s="1">
        <v>205</v>
      </c>
      <c r="BQ39" s="13">
        <v>60</v>
      </c>
      <c r="BR39" s="1">
        <v>0.17</v>
      </c>
      <c r="BS39" s="1">
        <v>18.5</v>
      </c>
      <c r="BT39" s="13">
        <v>8.4000000000000005E-2</v>
      </c>
      <c r="BU39" s="1">
        <v>8.4</v>
      </c>
      <c r="BV39" s="1">
        <v>2</v>
      </c>
      <c r="BW39" s="1">
        <v>90</v>
      </c>
      <c r="BX39" s="1">
        <v>1</v>
      </c>
      <c r="BY39" s="1">
        <v>1.02</v>
      </c>
      <c r="BZ39" s="13">
        <v>2.1999999999999999E-2</v>
      </c>
      <c r="CA39" s="1">
        <v>12.8</v>
      </c>
      <c r="CB39" s="1">
        <v>0.71</v>
      </c>
      <c r="CC39" s="1">
        <v>0.43</v>
      </c>
      <c r="CD39" s="1">
        <v>1.5</v>
      </c>
      <c r="CE39" s="1">
        <v>87</v>
      </c>
      <c r="CF39" s="1">
        <v>0.79</v>
      </c>
      <c r="CG39" s="1">
        <v>26</v>
      </c>
      <c r="CH39" s="1">
        <v>2.6</v>
      </c>
      <c r="CI39" s="1">
        <v>55</v>
      </c>
      <c r="CJ39" s="1">
        <v>96</v>
      </c>
      <c r="CK39" s="13">
        <v>5.97</v>
      </c>
      <c r="CL39" s="2">
        <f t="shared" ref="CL39:CL70" si="2">SUM(L39:U39)+(SUM(W39:CJ39)/10000)+CK39</f>
        <v>99.896976869999975</v>
      </c>
    </row>
    <row r="40" spans="1:90" x14ac:dyDescent="0.2">
      <c r="A40" s="21">
        <v>180</v>
      </c>
      <c r="B40" s="21" t="s">
        <v>24</v>
      </c>
      <c r="C40" s="1" t="s">
        <v>205</v>
      </c>
      <c r="G40" s="10" t="s">
        <v>317</v>
      </c>
      <c r="H40" s="1" t="s">
        <v>277</v>
      </c>
      <c r="I40" s="1" t="s">
        <v>117</v>
      </c>
      <c r="J40" s="1" t="s">
        <v>117</v>
      </c>
      <c r="L40" s="2">
        <v>15.6</v>
      </c>
      <c r="M40" s="2">
        <v>5.03</v>
      </c>
      <c r="N40" s="2">
        <v>0.06</v>
      </c>
      <c r="O40" s="2">
        <v>5.19</v>
      </c>
      <c r="P40" s="2">
        <v>35.67</v>
      </c>
      <c r="Q40" s="4">
        <v>8.1000000000000003E-2</v>
      </c>
      <c r="R40" s="2">
        <v>0.78</v>
      </c>
      <c r="S40" s="2">
        <v>0.33</v>
      </c>
      <c r="T40" s="2">
        <v>5.1999999999999998E-2</v>
      </c>
      <c r="U40" s="2">
        <v>2.52</v>
      </c>
      <c r="V40" s="2">
        <f t="shared" si="0"/>
        <v>65.313000000000002</v>
      </c>
      <c r="W40" s="1">
        <v>4.2999999999999997E-2</v>
      </c>
      <c r="X40" s="1">
        <v>4.7</v>
      </c>
      <c r="Y40" s="13">
        <v>9.3999999999999997E-4</v>
      </c>
      <c r="Z40" s="1">
        <v>16</v>
      </c>
      <c r="AA40" s="1">
        <v>120</v>
      </c>
      <c r="AB40" s="1">
        <v>0.8</v>
      </c>
      <c r="AC40" s="1">
        <v>0.16</v>
      </c>
      <c r="AF40" s="1">
        <v>6.9000000000000006E-2</v>
      </c>
      <c r="AG40" s="1">
        <v>25.4</v>
      </c>
      <c r="AH40" s="13">
        <v>80</v>
      </c>
      <c r="AI40" s="1">
        <v>9</v>
      </c>
      <c r="AJ40" s="1">
        <v>32</v>
      </c>
      <c r="AK40" s="1">
        <v>3.2</v>
      </c>
      <c r="AL40" s="1">
        <v>23.4</v>
      </c>
      <c r="AM40" s="1">
        <v>1.6</v>
      </c>
      <c r="AN40" s="1">
        <v>1.1000000000000001</v>
      </c>
      <c r="AO40" s="1">
        <v>0.51</v>
      </c>
      <c r="AP40" s="1">
        <v>406</v>
      </c>
      <c r="AQ40" s="1">
        <v>7.1</v>
      </c>
      <c r="AR40" s="1">
        <v>1.9</v>
      </c>
      <c r="AS40" s="13">
        <v>0.67</v>
      </c>
      <c r="AT40" s="1">
        <v>1.8</v>
      </c>
      <c r="AU40" s="13">
        <v>1.6E-2</v>
      </c>
      <c r="AV40" s="1">
        <v>0.33</v>
      </c>
      <c r="AX40" s="13">
        <v>4.2000000000000003E-2</v>
      </c>
      <c r="AZ40" s="1">
        <v>14.6</v>
      </c>
      <c r="BA40" s="1">
        <v>20.399999999999999</v>
      </c>
      <c r="BB40" s="1">
        <v>0.14000000000000001</v>
      </c>
      <c r="BC40" s="1">
        <v>0.38</v>
      </c>
      <c r="BE40" s="1">
        <v>6.6</v>
      </c>
      <c r="BF40" s="1">
        <v>12</v>
      </c>
      <c r="BG40" s="1">
        <v>17.8</v>
      </c>
      <c r="BI40" s="1">
        <v>18.3</v>
      </c>
      <c r="BK40" s="1">
        <v>3.4</v>
      </c>
      <c r="BM40" s="13">
        <v>32</v>
      </c>
      <c r="BN40" s="10"/>
      <c r="BO40" s="10"/>
      <c r="BP40" s="10"/>
      <c r="BQ40" s="13">
        <v>370</v>
      </c>
      <c r="BR40" s="1">
        <v>0.43</v>
      </c>
      <c r="BS40" s="1">
        <v>6</v>
      </c>
      <c r="BT40" s="1">
        <v>9.9000000000000005E-2</v>
      </c>
      <c r="BU40" s="1">
        <v>2.4</v>
      </c>
      <c r="BV40" s="1">
        <v>0.98</v>
      </c>
      <c r="BW40" s="1">
        <v>913</v>
      </c>
      <c r="BX40" s="13">
        <v>0.46</v>
      </c>
      <c r="BY40" s="1">
        <v>0.35</v>
      </c>
      <c r="BZ40" s="13">
        <v>2.3E-2</v>
      </c>
      <c r="CA40" s="1">
        <v>4.0999999999999996</v>
      </c>
      <c r="CB40" s="13">
        <v>0.36</v>
      </c>
      <c r="CC40" s="13">
        <v>0.17</v>
      </c>
      <c r="CD40" s="1">
        <v>1.9</v>
      </c>
      <c r="CE40" s="1">
        <v>36</v>
      </c>
      <c r="CF40" s="1">
        <v>0.67</v>
      </c>
      <c r="CG40" s="1">
        <v>9.1</v>
      </c>
      <c r="CH40" s="1">
        <v>0.9</v>
      </c>
      <c r="CI40" s="1">
        <v>52</v>
      </c>
      <c r="CJ40" s="1">
        <v>62</v>
      </c>
      <c r="CK40" s="13">
        <v>34.14</v>
      </c>
      <c r="CL40" s="2">
        <f t="shared" si="2"/>
        <v>99.685240293999996</v>
      </c>
    </row>
    <row r="41" spans="1:90" x14ac:dyDescent="0.2">
      <c r="A41" s="1">
        <v>181</v>
      </c>
      <c r="B41" s="1" t="s">
        <v>150</v>
      </c>
      <c r="C41" s="1" t="s">
        <v>218</v>
      </c>
      <c r="G41" s="10" t="s">
        <v>317</v>
      </c>
      <c r="H41" s="1" t="s">
        <v>299</v>
      </c>
      <c r="I41" s="1" t="s">
        <v>117</v>
      </c>
      <c r="J41" s="1" t="s">
        <v>117</v>
      </c>
      <c r="L41" s="2">
        <v>62.6</v>
      </c>
      <c r="M41" s="2">
        <v>14.18</v>
      </c>
      <c r="N41" s="2">
        <v>0.23</v>
      </c>
      <c r="O41" s="2">
        <v>1.81</v>
      </c>
      <c r="P41" s="2">
        <v>1.72</v>
      </c>
      <c r="Q41" s="2">
        <v>1.66</v>
      </c>
      <c r="R41" s="2">
        <v>2.59</v>
      </c>
      <c r="S41" s="2">
        <v>0.81</v>
      </c>
      <c r="T41" s="2">
        <v>0.17</v>
      </c>
      <c r="U41" s="2">
        <v>5.19</v>
      </c>
      <c r="V41" s="2">
        <f t="shared" si="0"/>
        <v>90.960000000000008</v>
      </c>
      <c r="AA41" s="1">
        <v>590</v>
      </c>
      <c r="AG41" s="1">
        <v>70</v>
      </c>
      <c r="AH41" s="13">
        <v>78</v>
      </c>
      <c r="AI41" s="1">
        <v>14.2</v>
      </c>
      <c r="AJ41" s="1">
        <v>62</v>
      </c>
      <c r="AL41" s="1">
        <v>21</v>
      </c>
      <c r="AQ41" s="1">
        <v>19.3</v>
      </c>
      <c r="BE41" s="1">
        <v>16.600000000000001</v>
      </c>
      <c r="BG41" s="1">
        <v>20.399999999999999</v>
      </c>
      <c r="BI41" s="1">
        <v>98</v>
      </c>
      <c r="BM41" s="13">
        <v>140</v>
      </c>
      <c r="BN41" s="10"/>
      <c r="BO41" s="10"/>
      <c r="BP41" s="10"/>
      <c r="BQ41" s="13">
        <v>310</v>
      </c>
      <c r="BW41" s="1">
        <v>155</v>
      </c>
      <c r="CA41" s="1">
        <v>11.6</v>
      </c>
      <c r="CD41" s="1">
        <v>3.3</v>
      </c>
      <c r="CE41" s="1">
        <v>86</v>
      </c>
      <c r="CG41" s="1">
        <v>25</v>
      </c>
      <c r="CI41" s="1">
        <v>680</v>
      </c>
      <c r="CJ41" s="1">
        <v>245</v>
      </c>
      <c r="CL41" s="2">
        <f t="shared" si="2"/>
        <v>91.224540000000005</v>
      </c>
    </row>
    <row r="42" spans="1:90" x14ac:dyDescent="0.2">
      <c r="A42" s="1">
        <v>182</v>
      </c>
      <c r="B42" s="1" t="s">
        <v>151</v>
      </c>
      <c r="C42" s="1" t="s">
        <v>218</v>
      </c>
      <c r="G42" s="10" t="s">
        <v>317</v>
      </c>
      <c r="H42" s="1" t="s">
        <v>299</v>
      </c>
      <c r="I42" s="1" t="s">
        <v>117</v>
      </c>
      <c r="J42" s="1" t="s">
        <v>117</v>
      </c>
      <c r="L42" s="2">
        <v>73.349999999999994</v>
      </c>
      <c r="M42" s="2">
        <v>10.31</v>
      </c>
      <c r="N42" s="2">
        <v>7.0000000000000007E-2</v>
      </c>
      <c r="O42" s="2">
        <v>1.04</v>
      </c>
      <c r="P42" s="2">
        <v>2.36</v>
      </c>
      <c r="Q42" s="2">
        <v>1.62</v>
      </c>
      <c r="R42" s="2">
        <v>2.54</v>
      </c>
      <c r="S42" s="2">
        <v>0.45</v>
      </c>
      <c r="T42" s="2">
        <v>0.1</v>
      </c>
      <c r="U42" s="2">
        <v>3.52</v>
      </c>
      <c r="V42" s="2">
        <f t="shared" si="0"/>
        <v>95.36</v>
      </c>
      <c r="AA42" s="1">
        <v>930</v>
      </c>
      <c r="AG42" s="1">
        <v>400</v>
      </c>
      <c r="AH42" s="13">
        <v>63</v>
      </c>
      <c r="AI42" s="1">
        <v>8.6999999999999993</v>
      </c>
      <c r="AJ42" s="1">
        <v>47</v>
      </c>
      <c r="AL42" s="1">
        <v>16.3</v>
      </c>
      <c r="AQ42" s="1">
        <v>12</v>
      </c>
      <c r="BE42" s="1">
        <v>27</v>
      </c>
      <c r="BG42" s="1">
        <v>19.399999999999999</v>
      </c>
      <c r="BI42" s="1">
        <v>20.2</v>
      </c>
      <c r="BM42" s="13">
        <v>88</v>
      </c>
      <c r="BN42" s="10"/>
      <c r="BO42" s="10"/>
      <c r="BP42" s="10"/>
      <c r="BQ42" s="13">
        <v>210</v>
      </c>
      <c r="BW42" s="1">
        <v>187</v>
      </c>
      <c r="CA42" s="1">
        <v>16.600000000000001</v>
      </c>
      <c r="CD42" s="1">
        <v>1.54</v>
      </c>
      <c r="CE42" s="1">
        <v>62</v>
      </c>
      <c r="CG42" s="1">
        <v>21.7</v>
      </c>
      <c r="CI42" s="1">
        <v>42.3</v>
      </c>
      <c r="CJ42" s="1">
        <v>219</v>
      </c>
      <c r="CL42" s="2">
        <f t="shared" si="2"/>
        <v>95.599174000000005</v>
      </c>
    </row>
    <row r="43" spans="1:90" x14ac:dyDescent="0.2">
      <c r="A43" s="1">
        <v>183</v>
      </c>
      <c r="B43" s="1" t="s">
        <v>25</v>
      </c>
      <c r="C43" s="1" t="s">
        <v>218</v>
      </c>
      <c r="G43" s="10" t="s">
        <v>317</v>
      </c>
      <c r="H43" s="1" t="s">
        <v>299</v>
      </c>
      <c r="I43" s="1" t="s">
        <v>117</v>
      </c>
      <c r="J43" s="1" t="s">
        <v>117</v>
      </c>
      <c r="L43" s="2">
        <v>74.72</v>
      </c>
      <c r="M43" s="2">
        <v>12.24</v>
      </c>
      <c r="N43" s="2">
        <v>0.04</v>
      </c>
      <c r="O43" s="2">
        <v>0.57999999999999996</v>
      </c>
      <c r="P43" s="2">
        <v>1.27</v>
      </c>
      <c r="Q43" s="2">
        <v>2.71</v>
      </c>
      <c r="R43" s="2">
        <v>3.04</v>
      </c>
      <c r="S43" s="2">
        <v>0.37</v>
      </c>
      <c r="T43" s="2">
        <v>7.2999999999999995E-2</v>
      </c>
      <c r="U43" s="2">
        <v>2</v>
      </c>
      <c r="V43" s="2">
        <f t="shared" si="0"/>
        <v>97.042999999999992</v>
      </c>
      <c r="AA43" s="1">
        <v>1210</v>
      </c>
      <c r="AG43" s="1">
        <v>39</v>
      </c>
      <c r="AH43" s="13">
        <v>57</v>
      </c>
      <c r="AI43" s="1">
        <v>5.5</v>
      </c>
      <c r="AJ43" s="1">
        <v>32</v>
      </c>
      <c r="AL43" s="1">
        <v>11.4</v>
      </c>
      <c r="AQ43" s="1">
        <v>13.7</v>
      </c>
      <c r="BE43" s="1">
        <v>9.3000000000000007</v>
      </c>
      <c r="BG43" s="1">
        <v>12.2</v>
      </c>
      <c r="BI43" s="1">
        <v>26</v>
      </c>
      <c r="BM43" s="1">
        <v>85</v>
      </c>
      <c r="BN43" s="10"/>
      <c r="BO43" s="10"/>
      <c r="BP43" s="10"/>
      <c r="BQ43" s="13">
        <v>120</v>
      </c>
      <c r="BW43" s="1">
        <v>380</v>
      </c>
      <c r="CA43" s="13">
        <v>6</v>
      </c>
      <c r="CD43" s="1">
        <v>1.3</v>
      </c>
      <c r="CE43" s="1">
        <v>36.5</v>
      </c>
      <c r="CG43" s="1">
        <v>15</v>
      </c>
      <c r="CI43" s="1">
        <v>31.4</v>
      </c>
      <c r="CJ43" s="1">
        <v>246</v>
      </c>
      <c r="CL43" s="2">
        <f t="shared" si="2"/>
        <v>97.276729999999986</v>
      </c>
    </row>
    <row r="44" spans="1:90" x14ac:dyDescent="0.2">
      <c r="A44" s="1">
        <v>184</v>
      </c>
      <c r="B44" s="1" t="s">
        <v>152</v>
      </c>
      <c r="C44" s="1" t="s">
        <v>218</v>
      </c>
      <c r="G44" s="10" t="s">
        <v>317</v>
      </c>
      <c r="H44" s="1" t="s">
        <v>299</v>
      </c>
      <c r="I44" s="1" t="s">
        <v>117</v>
      </c>
      <c r="J44" s="1" t="s">
        <v>117</v>
      </c>
      <c r="L44" s="2">
        <v>50.95</v>
      </c>
      <c r="M44" s="2">
        <v>23.45</v>
      </c>
      <c r="N44" s="2">
        <v>0.18</v>
      </c>
      <c r="O44" s="2">
        <v>0.49</v>
      </c>
      <c r="P44" s="2">
        <v>0.26</v>
      </c>
      <c r="Q44" s="2">
        <v>0.112</v>
      </c>
      <c r="R44" s="2">
        <v>1.03</v>
      </c>
      <c r="S44" s="2">
        <v>1.8</v>
      </c>
      <c r="T44" s="2">
        <v>0.16</v>
      </c>
      <c r="U44" s="2">
        <v>10.3</v>
      </c>
      <c r="V44" s="2">
        <f t="shared" si="0"/>
        <v>88.731999999999999</v>
      </c>
      <c r="AA44" s="1">
        <v>213</v>
      </c>
      <c r="AG44" s="1">
        <v>136</v>
      </c>
      <c r="AH44" s="13">
        <v>36</v>
      </c>
      <c r="AI44" s="1">
        <v>22.3</v>
      </c>
      <c r="AJ44" s="1">
        <v>370</v>
      </c>
      <c r="AL44" s="1">
        <v>40.5</v>
      </c>
      <c r="AQ44" s="1">
        <v>30.6</v>
      </c>
      <c r="BE44" s="1">
        <v>37.6</v>
      </c>
      <c r="BG44" s="1">
        <v>64.2</v>
      </c>
      <c r="BI44" s="1">
        <v>58.5</v>
      </c>
      <c r="BM44" s="1">
        <v>75</v>
      </c>
      <c r="BN44" s="10"/>
      <c r="BO44" s="10"/>
      <c r="BP44" s="10"/>
      <c r="BQ44" s="13">
        <v>180</v>
      </c>
      <c r="BW44" s="1">
        <v>77</v>
      </c>
      <c r="CA44" s="1">
        <v>27.3</v>
      </c>
      <c r="CD44" s="1">
        <v>6.7</v>
      </c>
      <c r="CE44" s="1">
        <v>247</v>
      </c>
      <c r="CG44" s="1">
        <v>39</v>
      </c>
      <c r="CI44" s="1">
        <v>210</v>
      </c>
      <c r="CJ44" s="1">
        <v>500</v>
      </c>
      <c r="CL44" s="2">
        <f t="shared" si="2"/>
        <v>88.969070000000002</v>
      </c>
    </row>
    <row r="45" spans="1:90" x14ac:dyDescent="0.2">
      <c r="A45" s="1">
        <v>185</v>
      </c>
      <c r="B45" s="1" t="s">
        <v>26</v>
      </c>
      <c r="C45" s="1" t="s">
        <v>218</v>
      </c>
      <c r="G45" s="10" t="s">
        <v>317</v>
      </c>
      <c r="H45" s="1" t="s">
        <v>299</v>
      </c>
      <c r="I45" s="1" t="s">
        <v>117</v>
      </c>
      <c r="J45" s="1" t="s">
        <v>117</v>
      </c>
      <c r="L45" s="2">
        <v>52.57</v>
      </c>
      <c r="M45" s="2">
        <v>21.58</v>
      </c>
      <c r="N45" s="2">
        <v>0.18</v>
      </c>
      <c r="O45" s="2">
        <v>0.61</v>
      </c>
      <c r="P45" s="2">
        <v>9.5000000000000001E-2</v>
      </c>
      <c r="Q45" s="2">
        <v>0.122</v>
      </c>
      <c r="R45" s="2">
        <v>1.5</v>
      </c>
      <c r="S45" s="2">
        <v>1.05</v>
      </c>
      <c r="T45" s="2">
        <v>0.09</v>
      </c>
      <c r="U45" s="2">
        <v>12.62</v>
      </c>
      <c r="V45" s="2">
        <f t="shared" si="0"/>
        <v>90.417000000000016</v>
      </c>
      <c r="AA45" s="1">
        <v>296</v>
      </c>
      <c r="AG45" s="1">
        <v>91</v>
      </c>
      <c r="AH45" s="13">
        <v>78</v>
      </c>
      <c r="AI45" s="1">
        <v>12.3</v>
      </c>
      <c r="AJ45" s="1">
        <v>118</v>
      </c>
      <c r="AL45" s="1">
        <v>144</v>
      </c>
      <c r="AQ45" s="1">
        <v>31.7</v>
      </c>
      <c r="BE45" s="1">
        <v>22.6</v>
      </c>
      <c r="BG45" s="1">
        <v>40</v>
      </c>
      <c r="BI45" s="1">
        <v>552</v>
      </c>
      <c r="BM45" s="1">
        <v>117</v>
      </c>
      <c r="BN45" s="10"/>
      <c r="BO45" s="10"/>
      <c r="BP45" s="10"/>
      <c r="BQ45" s="13">
        <v>410</v>
      </c>
      <c r="BW45" s="1">
        <v>41.5</v>
      </c>
      <c r="CA45" s="1">
        <v>22.7</v>
      </c>
      <c r="CD45" s="1">
        <v>6.5</v>
      </c>
      <c r="CE45" s="1">
        <v>166</v>
      </c>
      <c r="CG45" s="1">
        <v>21</v>
      </c>
      <c r="CI45" s="1">
        <v>494</v>
      </c>
      <c r="CJ45" s="1">
        <v>272</v>
      </c>
      <c r="CL45" s="2">
        <f t="shared" si="2"/>
        <v>90.710630000000009</v>
      </c>
    </row>
    <row r="46" spans="1:90" x14ac:dyDescent="0.2">
      <c r="A46" s="1">
        <v>186</v>
      </c>
      <c r="B46" s="1" t="s">
        <v>153</v>
      </c>
      <c r="C46" s="1" t="s">
        <v>218</v>
      </c>
      <c r="G46" s="10" t="s">
        <v>317</v>
      </c>
      <c r="H46" s="1" t="s">
        <v>299</v>
      </c>
      <c r="I46" s="1" t="s">
        <v>117</v>
      </c>
      <c r="J46" s="1" t="s">
        <v>117</v>
      </c>
      <c r="L46" s="2">
        <v>56.93</v>
      </c>
      <c r="M46" s="2">
        <v>21.23</v>
      </c>
      <c r="N46" s="2">
        <v>0.19</v>
      </c>
      <c r="O46" s="2">
        <v>0.34</v>
      </c>
      <c r="P46" s="2">
        <v>0.22</v>
      </c>
      <c r="Q46" s="2">
        <v>0.19</v>
      </c>
      <c r="R46" s="2">
        <v>1.7</v>
      </c>
      <c r="S46" s="2">
        <v>0.73</v>
      </c>
      <c r="T46" s="2">
        <v>7.0000000000000007E-2</v>
      </c>
      <c r="U46" s="2">
        <v>8.09</v>
      </c>
      <c r="V46" s="2">
        <f t="shared" si="0"/>
        <v>89.69</v>
      </c>
      <c r="AA46" s="1">
        <v>118</v>
      </c>
      <c r="AG46" s="1">
        <v>66</v>
      </c>
      <c r="AH46" s="1">
        <v>98</v>
      </c>
      <c r="AI46" s="1">
        <v>7.6</v>
      </c>
      <c r="AJ46" s="1">
        <v>75</v>
      </c>
      <c r="AL46" s="1">
        <v>390</v>
      </c>
      <c r="AQ46" s="1">
        <v>29.5</v>
      </c>
      <c r="BE46" s="1">
        <v>26.8</v>
      </c>
      <c r="BG46" s="1">
        <v>53</v>
      </c>
      <c r="BI46" s="1">
        <v>314</v>
      </c>
      <c r="BM46" s="1">
        <v>237</v>
      </c>
      <c r="BN46" s="10"/>
      <c r="BO46" s="10"/>
      <c r="BP46" s="10"/>
      <c r="BQ46" s="13">
        <v>260</v>
      </c>
      <c r="BR46" s="10"/>
      <c r="BS46" s="10"/>
      <c r="BT46" s="10"/>
      <c r="BU46" s="10"/>
      <c r="BV46" s="10"/>
      <c r="BW46" s="1">
        <v>39</v>
      </c>
      <c r="CA46" s="1">
        <v>23</v>
      </c>
      <c r="CD46" s="1">
        <v>6.7</v>
      </c>
      <c r="CE46" s="1">
        <v>130</v>
      </c>
      <c r="CG46" s="1">
        <v>18.8</v>
      </c>
      <c r="CI46" s="1">
        <v>96.6</v>
      </c>
      <c r="CJ46" s="1">
        <v>220</v>
      </c>
      <c r="CL46" s="2">
        <f t="shared" si="2"/>
        <v>89.910899999999998</v>
      </c>
    </row>
    <row r="47" spans="1:90" x14ac:dyDescent="0.2">
      <c r="A47" s="1">
        <v>187</v>
      </c>
      <c r="B47" s="1" t="s">
        <v>27</v>
      </c>
      <c r="C47" s="1" t="s">
        <v>218</v>
      </c>
      <c r="G47" s="10" t="s">
        <v>317</v>
      </c>
      <c r="H47" s="1" t="s">
        <v>277</v>
      </c>
      <c r="I47" s="1" t="s">
        <v>117</v>
      </c>
      <c r="J47" s="1" t="s">
        <v>117</v>
      </c>
      <c r="L47" s="2">
        <v>32.69</v>
      </c>
      <c r="M47" s="2">
        <v>29.26</v>
      </c>
      <c r="N47" s="2">
        <v>0.23</v>
      </c>
      <c r="O47" s="2">
        <v>0.26</v>
      </c>
      <c r="P47" s="2">
        <v>0.16</v>
      </c>
      <c r="Q47" s="2">
        <v>7.3999999999999996E-2</v>
      </c>
      <c r="R47" s="2">
        <v>0.2</v>
      </c>
      <c r="S47" s="2">
        <v>3.36</v>
      </c>
      <c r="T47" s="2">
        <v>0.26</v>
      </c>
      <c r="U47" s="2">
        <v>18.760000000000002</v>
      </c>
      <c r="V47" s="2">
        <f t="shared" si="0"/>
        <v>85.254000000000005</v>
      </c>
      <c r="AA47" s="1">
        <v>180</v>
      </c>
      <c r="AB47" s="10"/>
      <c r="AC47" s="10"/>
      <c r="AD47" s="10"/>
      <c r="AE47" s="10"/>
      <c r="AF47" s="10"/>
      <c r="AG47" s="1">
        <v>98</v>
      </c>
      <c r="AH47" s="1">
        <v>100</v>
      </c>
      <c r="AI47" s="1">
        <v>97</v>
      </c>
      <c r="AJ47" s="1">
        <v>410</v>
      </c>
      <c r="AK47" s="10"/>
      <c r="AL47" s="1">
        <v>97</v>
      </c>
      <c r="AM47" s="10"/>
      <c r="AN47" s="10"/>
      <c r="AO47" s="10"/>
      <c r="AP47" s="10"/>
      <c r="AQ47" s="1">
        <v>39.299999999999997</v>
      </c>
      <c r="BE47" s="1">
        <v>64</v>
      </c>
      <c r="BG47" s="1">
        <v>276</v>
      </c>
      <c r="BH47" s="10"/>
      <c r="BI47" s="1">
        <v>13.6</v>
      </c>
      <c r="BJ47" s="10"/>
      <c r="BK47" s="10"/>
      <c r="BL47" s="10"/>
      <c r="BM47" s="1">
        <v>15.8</v>
      </c>
      <c r="BN47" s="10"/>
      <c r="BO47" s="10"/>
      <c r="BP47" s="10"/>
      <c r="BQ47" s="13">
        <v>250</v>
      </c>
      <c r="BR47" s="10"/>
      <c r="BS47" s="10"/>
      <c r="BT47" s="10"/>
      <c r="BU47" s="10"/>
      <c r="BV47" s="10"/>
      <c r="BW47" s="1">
        <v>26</v>
      </c>
      <c r="BX47" s="10"/>
      <c r="BY47" s="10"/>
      <c r="BZ47" s="10"/>
      <c r="CA47" s="1">
        <v>9.1</v>
      </c>
      <c r="CD47" s="1">
        <v>2.2000000000000002</v>
      </c>
      <c r="CE47" s="1">
        <v>245</v>
      </c>
      <c r="CF47" s="10"/>
      <c r="CG47" s="1">
        <v>26.6</v>
      </c>
      <c r="CH47" s="10"/>
      <c r="CI47" s="1">
        <v>142</v>
      </c>
      <c r="CJ47" s="1">
        <v>318</v>
      </c>
      <c r="CL47" s="2">
        <f t="shared" si="2"/>
        <v>85.494960000000006</v>
      </c>
    </row>
    <row r="48" spans="1:90" x14ac:dyDescent="0.2">
      <c r="A48" s="1">
        <v>188</v>
      </c>
      <c r="B48" s="1" t="s">
        <v>154</v>
      </c>
      <c r="C48" s="1" t="s">
        <v>218</v>
      </c>
      <c r="G48" s="10" t="s">
        <v>317</v>
      </c>
      <c r="H48" s="1" t="s">
        <v>299</v>
      </c>
      <c r="I48" s="1" t="s">
        <v>117</v>
      </c>
      <c r="J48" s="1" t="s">
        <v>117</v>
      </c>
      <c r="L48" s="2">
        <v>58.61</v>
      </c>
      <c r="M48" s="2">
        <v>11.92</v>
      </c>
      <c r="N48" s="2">
        <v>0.08</v>
      </c>
      <c r="O48" s="2">
        <v>2.38</v>
      </c>
      <c r="P48" s="2">
        <v>8.27</v>
      </c>
      <c r="Q48" s="2">
        <v>1.72</v>
      </c>
      <c r="R48" s="2">
        <v>2.42</v>
      </c>
      <c r="S48" s="2">
        <v>0.64</v>
      </c>
      <c r="T48" s="2">
        <v>0.18</v>
      </c>
      <c r="U48" s="2">
        <v>4.4800000000000004</v>
      </c>
      <c r="V48" s="2">
        <f t="shared" si="0"/>
        <v>90.7</v>
      </c>
      <c r="AA48" s="1">
        <v>480</v>
      </c>
      <c r="AB48" s="10"/>
      <c r="AC48" s="10"/>
      <c r="AD48" s="10"/>
      <c r="AE48" s="10"/>
      <c r="AF48" s="10"/>
      <c r="AG48" s="1">
        <v>66</v>
      </c>
      <c r="AH48" s="13">
        <v>70</v>
      </c>
      <c r="AI48" s="1">
        <v>12.7</v>
      </c>
      <c r="AJ48" s="1">
        <v>68</v>
      </c>
      <c r="AK48" s="10"/>
      <c r="AL48" s="1">
        <v>24.3</v>
      </c>
      <c r="AM48" s="10"/>
      <c r="AN48" s="10"/>
      <c r="AO48" s="10"/>
      <c r="AP48" s="10"/>
      <c r="AQ48" s="1">
        <v>14.8</v>
      </c>
      <c r="BE48" s="1">
        <v>15</v>
      </c>
      <c r="BG48" s="1">
        <v>31.5</v>
      </c>
      <c r="BH48" s="10"/>
      <c r="BI48" s="1">
        <v>21</v>
      </c>
      <c r="BJ48" s="10"/>
      <c r="BK48" s="10"/>
      <c r="BL48" s="10"/>
      <c r="BM48" s="1">
        <v>96</v>
      </c>
      <c r="BN48" s="10"/>
      <c r="BO48" s="10"/>
      <c r="BP48" s="10"/>
      <c r="BQ48" s="13">
        <v>120</v>
      </c>
      <c r="BR48" s="10"/>
      <c r="BS48" s="10"/>
      <c r="BT48" s="10"/>
      <c r="BU48" s="10"/>
      <c r="BV48" s="10"/>
      <c r="BW48" s="1">
        <v>236</v>
      </c>
      <c r="BX48" s="10"/>
      <c r="BY48" s="10"/>
      <c r="BZ48" s="10"/>
      <c r="CA48" s="1">
        <v>11.8</v>
      </c>
      <c r="CB48" s="10"/>
      <c r="CC48" s="10"/>
      <c r="CD48" s="1">
        <v>2.7</v>
      </c>
      <c r="CE48" s="1">
        <v>81.400000000000006</v>
      </c>
      <c r="CF48" s="10"/>
      <c r="CG48" s="1">
        <v>26</v>
      </c>
      <c r="CH48" s="10"/>
      <c r="CI48" s="1">
        <v>68</v>
      </c>
      <c r="CJ48" s="1">
        <v>229</v>
      </c>
      <c r="CL48" s="2">
        <f t="shared" si="2"/>
        <v>90.86742000000001</v>
      </c>
    </row>
    <row r="49" spans="1:90" x14ac:dyDescent="0.2">
      <c r="A49" s="1">
        <v>23</v>
      </c>
      <c r="B49" s="1" t="s">
        <v>155</v>
      </c>
      <c r="C49" s="1" t="s">
        <v>219</v>
      </c>
      <c r="G49" s="10" t="s">
        <v>317</v>
      </c>
      <c r="H49" s="1" t="s">
        <v>279</v>
      </c>
      <c r="I49" s="1" t="s">
        <v>117</v>
      </c>
      <c r="J49" s="1" t="s">
        <v>117</v>
      </c>
      <c r="L49" s="4">
        <v>48.57</v>
      </c>
      <c r="M49" s="4">
        <v>6.64</v>
      </c>
      <c r="N49" s="4">
        <v>0.11</v>
      </c>
      <c r="O49" s="4">
        <v>0.36</v>
      </c>
      <c r="P49" s="4">
        <v>1.34</v>
      </c>
      <c r="Q49" s="4">
        <v>7.0000000000000007E-2</v>
      </c>
      <c r="R49" s="4">
        <v>0.06</v>
      </c>
      <c r="S49" s="4">
        <v>0.06</v>
      </c>
      <c r="T49" s="4">
        <v>0.15</v>
      </c>
      <c r="U49" s="4">
        <v>33.799999999999997</v>
      </c>
      <c r="V49" s="2">
        <f>SUM(L49:U49)+0.16</f>
        <v>91.32</v>
      </c>
      <c r="AA49" s="13">
        <v>750</v>
      </c>
      <c r="AB49" s="10"/>
      <c r="AC49" s="10"/>
      <c r="AD49" s="10"/>
      <c r="AE49" s="10"/>
      <c r="AF49" s="10"/>
      <c r="AG49" s="13">
        <v>17</v>
      </c>
      <c r="AH49" s="13">
        <v>121</v>
      </c>
      <c r="AI49" s="13">
        <v>8.8000000000000007</v>
      </c>
      <c r="AJ49" s="13">
        <v>12</v>
      </c>
      <c r="AK49" s="10"/>
      <c r="AL49" s="13">
        <v>1110</v>
      </c>
      <c r="AM49" s="10"/>
      <c r="AN49" s="10"/>
      <c r="AO49" s="10"/>
      <c r="AP49" s="10"/>
      <c r="AQ49" s="13">
        <v>13.8</v>
      </c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3">
        <v>0.8</v>
      </c>
      <c r="BF49" s="10"/>
      <c r="BG49" s="13">
        <v>41</v>
      </c>
      <c r="BH49" s="10"/>
      <c r="BI49" s="13">
        <v>730</v>
      </c>
      <c r="BJ49" s="10"/>
      <c r="BK49" s="10"/>
      <c r="BL49" s="10"/>
      <c r="BM49" s="13">
        <v>14</v>
      </c>
      <c r="BN49" s="10"/>
      <c r="BO49" s="10"/>
      <c r="BP49" s="10"/>
      <c r="BQ49" s="13">
        <v>2570</v>
      </c>
      <c r="BR49" s="10"/>
      <c r="BS49" s="10"/>
      <c r="BT49" s="10"/>
      <c r="BU49" s="10"/>
      <c r="BV49" s="10"/>
      <c r="BW49" s="13">
        <v>275</v>
      </c>
      <c r="BX49" s="10"/>
      <c r="BY49" s="10"/>
      <c r="BZ49" s="10"/>
      <c r="CA49" s="13">
        <v>2.44</v>
      </c>
      <c r="CB49" s="10"/>
      <c r="CC49" s="10"/>
      <c r="CD49" s="13">
        <v>34.9</v>
      </c>
      <c r="CE49" s="13">
        <v>80</v>
      </c>
      <c r="CF49" s="10"/>
      <c r="CG49" s="13">
        <v>32</v>
      </c>
      <c r="CH49" s="10"/>
      <c r="CI49" s="13">
        <v>760</v>
      </c>
      <c r="CJ49" s="13">
        <v>38</v>
      </c>
      <c r="CL49" s="2">
        <f t="shared" si="2"/>
        <v>91.821073999999996</v>
      </c>
    </row>
    <row r="50" spans="1:90" x14ac:dyDescent="0.2">
      <c r="A50" s="1">
        <v>24</v>
      </c>
      <c r="B50" s="1" t="s">
        <v>156</v>
      </c>
      <c r="C50" s="1" t="s">
        <v>218</v>
      </c>
      <c r="G50" s="10" t="s">
        <v>317</v>
      </c>
      <c r="H50" s="1" t="s">
        <v>279</v>
      </c>
      <c r="I50" s="1" t="s">
        <v>117</v>
      </c>
      <c r="J50" s="1" t="s">
        <v>117</v>
      </c>
      <c r="L50" s="4">
        <v>47.54</v>
      </c>
      <c r="M50" s="4">
        <v>31.1</v>
      </c>
      <c r="N50" s="4">
        <v>0.13</v>
      </c>
      <c r="O50" s="4">
        <v>1.41</v>
      </c>
      <c r="P50" s="4">
        <v>1.3</v>
      </c>
      <c r="Q50" s="4">
        <v>0.75</v>
      </c>
      <c r="R50" s="4">
        <v>1.65</v>
      </c>
      <c r="S50" s="4">
        <v>0.5</v>
      </c>
      <c r="T50" s="4">
        <v>0.24</v>
      </c>
      <c r="U50" s="4">
        <v>2.66</v>
      </c>
      <c r="V50" s="2">
        <f>SUM(L50:U50)+2.61</f>
        <v>89.889999999999986</v>
      </c>
      <c r="AA50" s="13">
        <v>2240</v>
      </c>
      <c r="AB50" s="10"/>
      <c r="AC50" s="10"/>
      <c r="AD50" s="10"/>
      <c r="AE50" s="10"/>
      <c r="AF50" s="10"/>
      <c r="AG50" s="13">
        <v>51.4</v>
      </c>
      <c r="AH50" s="10"/>
      <c r="AI50" s="13">
        <v>8.6</v>
      </c>
      <c r="AJ50" s="13">
        <v>36</v>
      </c>
      <c r="AK50" s="10"/>
      <c r="AL50" s="13">
        <v>76</v>
      </c>
      <c r="AM50" s="10"/>
      <c r="AN50" s="10"/>
      <c r="AO50" s="10"/>
      <c r="AP50" s="10"/>
      <c r="AQ50" s="13">
        <v>37</v>
      </c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3">
        <v>11</v>
      </c>
      <c r="BF50" s="10"/>
      <c r="BG50" s="13">
        <v>21</v>
      </c>
      <c r="BH50" s="10"/>
      <c r="BI50" s="13">
        <v>690</v>
      </c>
      <c r="BJ50" s="10"/>
      <c r="BK50" s="10"/>
      <c r="BL50" s="10"/>
      <c r="BM50" s="13">
        <v>78</v>
      </c>
      <c r="BN50" s="10"/>
      <c r="BO50" s="10"/>
      <c r="BP50" s="10"/>
      <c r="BQ50" s="13">
        <v>313</v>
      </c>
      <c r="BR50" s="10"/>
      <c r="BS50" s="10"/>
      <c r="BT50" s="10"/>
      <c r="BU50" s="10"/>
      <c r="BV50" s="10"/>
      <c r="BW50" s="13">
        <v>160</v>
      </c>
      <c r="BX50" s="10"/>
      <c r="BY50" s="10"/>
      <c r="BZ50" s="10"/>
      <c r="CA50" s="13">
        <v>8.8000000000000007</v>
      </c>
      <c r="CB50" s="10"/>
      <c r="CC50" s="10"/>
      <c r="CD50" s="13">
        <v>2.9</v>
      </c>
      <c r="CE50" s="13">
        <v>52</v>
      </c>
      <c r="CF50" s="10"/>
      <c r="CG50" s="13">
        <v>17</v>
      </c>
      <c r="CH50" s="10"/>
      <c r="CI50" s="13">
        <v>530</v>
      </c>
      <c r="CJ50" s="13">
        <v>269</v>
      </c>
      <c r="CL50" s="2">
        <f t="shared" si="2"/>
        <v>87.740169999999992</v>
      </c>
    </row>
    <row r="51" spans="1:90" x14ac:dyDescent="0.2">
      <c r="A51" s="1">
        <v>25</v>
      </c>
      <c r="B51" s="1" t="s">
        <v>157</v>
      </c>
      <c r="C51" s="1" t="s">
        <v>220</v>
      </c>
      <c r="G51" s="10" t="s">
        <v>317</v>
      </c>
      <c r="H51" s="1" t="s">
        <v>279</v>
      </c>
      <c r="L51" s="4">
        <v>13.36</v>
      </c>
      <c r="M51" s="4">
        <v>12.1</v>
      </c>
      <c r="N51" s="4">
        <v>2.88</v>
      </c>
      <c r="O51" s="4">
        <v>1.34</v>
      </c>
      <c r="P51" s="4">
        <v>19</v>
      </c>
      <c r="Q51" s="4">
        <v>1.1299999999999999</v>
      </c>
      <c r="R51" s="4">
        <v>0.88</v>
      </c>
      <c r="S51" s="4">
        <v>0.17</v>
      </c>
      <c r="T51" s="4">
        <v>0.25</v>
      </c>
      <c r="U51" s="4">
        <v>27.2</v>
      </c>
      <c r="V51" s="2">
        <f>SUM(L51:U51)+1.31+8.62+1.07</f>
        <v>89.31</v>
      </c>
      <c r="AA51" s="13">
        <v>5000</v>
      </c>
      <c r="AB51" s="10"/>
      <c r="AC51" s="10"/>
      <c r="AD51" s="10"/>
      <c r="AE51" s="10"/>
      <c r="AF51" s="10"/>
      <c r="AG51" s="13">
        <v>18</v>
      </c>
      <c r="AH51" s="10"/>
      <c r="AI51" s="13">
        <v>46</v>
      </c>
      <c r="AJ51" s="13">
        <v>19.3</v>
      </c>
      <c r="AK51" s="10"/>
      <c r="AL51" s="13">
        <v>15</v>
      </c>
      <c r="AM51" s="10"/>
      <c r="AN51" s="10"/>
      <c r="AO51" s="10"/>
      <c r="AP51" s="10"/>
      <c r="AQ51" s="13">
        <v>18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3">
        <v>44</v>
      </c>
      <c r="BF51" s="10"/>
      <c r="BG51" s="13">
        <v>60</v>
      </c>
      <c r="BH51" s="10"/>
      <c r="BI51" s="13">
        <v>15</v>
      </c>
      <c r="BJ51" s="10"/>
      <c r="BK51" s="10"/>
      <c r="BL51" s="10"/>
      <c r="BM51" s="13">
        <v>92</v>
      </c>
      <c r="BN51" s="10"/>
      <c r="BO51" s="10"/>
      <c r="BP51" s="10"/>
      <c r="BQ51" s="13">
        <v>2320</v>
      </c>
      <c r="BR51" s="10"/>
      <c r="BS51" s="10"/>
      <c r="BT51" s="10"/>
      <c r="BU51" s="10"/>
      <c r="BV51" s="10"/>
      <c r="BW51" s="13">
        <v>950</v>
      </c>
      <c r="BX51" s="10"/>
      <c r="BY51" s="10"/>
      <c r="BZ51" s="10"/>
      <c r="CA51" s="13">
        <v>2.94</v>
      </c>
      <c r="CB51" s="10"/>
      <c r="CC51" s="10"/>
      <c r="CD51" s="13">
        <v>3</v>
      </c>
      <c r="CE51" s="13">
        <v>42</v>
      </c>
      <c r="CF51" s="10"/>
      <c r="CG51" s="13">
        <v>15</v>
      </c>
      <c r="CH51" s="10"/>
      <c r="CI51" s="13">
        <v>207</v>
      </c>
      <c r="CJ51" s="13">
        <v>63</v>
      </c>
      <c r="CL51" s="2">
        <f t="shared" si="2"/>
        <v>79.203023999999999</v>
      </c>
    </row>
    <row r="52" spans="1:90" x14ac:dyDescent="0.2">
      <c r="A52" s="1">
        <v>26</v>
      </c>
      <c r="B52" s="1" t="s">
        <v>158</v>
      </c>
      <c r="C52" s="1" t="s">
        <v>221</v>
      </c>
      <c r="G52" s="10" t="s">
        <v>317</v>
      </c>
      <c r="H52" s="1" t="s">
        <v>279</v>
      </c>
      <c r="I52" s="1" t="s">
        <v>117</v>
      </c>
      <c r="J52" s="1" t="s">
        <v>117</v>
      </c>
      <c r="L52" s="4">
        <v>66.19</v>
      </c>
      <c r="M52" s="4">
        <v>13.6</v>
      </c>
      <c r="N52" s="4">
        <v>0.02</v>
      </c>
      <c r="O52" s="4">
        <v>2.75</v>
      </c>
      <c r="P52" s="4">
        <v>1.41</v>
      </c>
      <c r="Q52" s="4">
        <v>0.76</v>
      </c>
      <c r="R52" s="4">
        <v>4.83</v>
      </c>
      <c r="S52" s="4">
        <v>0.48</v>
      </c>
      <c r="T52" s="4">
        <v>0.27</v>
      </c>
      <c r="U52" s="4">
        <v>4.42</v>
      </c>
      <c r="V52" s="2">
        <f>SUM(L52:U52)+1.77</f>
        <v>96.499999999999986</v>
      </c>
      <c r="AA52" s="13">
        <v>1640</v>
      </c>
      <c r="AB52" s="10"/>
      <c r="AC52" s="10"/>
      <c r="AD52" s="10"/>
      <c r="AE52" s="10"/>
      <c r="AF52" s="10"/>
      <c r="AG52" s="13">
        <v>102</v>
      </c>
      <c r="AH52" s="13">
        <v>78</v>
      </c>
      <c r="AI52" s="13">
        <v>14.6</v>
      </c>
      <c r="AJ52" s="13">
        <v>64</v>
      </c>
      <c r="AK52" s="10"/>
      <c r="AL52" s="13">
        <v>6520</v>
      </c>
      <c r="AM52" s="10"/>
      <c r="AN52" s="10"/>
      <c r="AO52" s="10"/>
      <c r="AP52" s="10"/>
      <c r="AQ52" s="13">
        <v>20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3">
        <v>10</v>
      </c>
      <c r="BF52" s="10"/>
      <c r="BG52" s="13">
        <v>42</v>
      </c>
      <c r="BH52" s="10"/>
      <c r="BI52" s="13">
        <v>52</v>
      </c>
      <c r="BJ52" s="10"/>
      <c r="BK52" s="10"/>
      <c r="BL52" s="10"/>
      <c r="BM52" s="13">
        <v>160</v>
      </c>
      <c r="BN52" s="10"/>
      <c r="BO52" s="10"/>
      <c r="BP52" s="10"/>
      <c r="BQ52" s="13">
        <v>17700</v>
      </c>
      <c r="BR52" s="10"/>
      <c r="BS52" s="10"/>
      <c r="BT52" s="10"/>
      <c r="BU52" s="10"/>
      <c r="BV52" s="10"/>
      <c r="BW52" s="13">
        <v>221</v>
      </c>
      <c r="BX52" s="10"/>
      <c r="BY52" s="10"/>
      <c r="BZ52" s="10"/>
      <c r="CA52" s="13">
        <v>22.5</v>
      </c>
      <c r="CB52" s="10"/>
      <c r="CC52" s="10"/>
      <c r="CD52" s="13">
        <v>6.2</v>
      </c>
      <c r="CE52" s="13">
        <v>87</v>
      </c>
      <c r="CF52" s="10"/>
      <c r="CG52" s="13">
        <v>14</v>
      </c>
      <c r="CH52" s="10"/>
      <c r="CI52" s="13">
        <v>73</v>
      </c>
      <c r="CJ52" s="13">
        <v>186</v>
      </c>
      <c r="CL52" s="2">
        <f t="shared" si="2"/>
        <v>97.431229999999985</v>
      </c>
    </row>
    <row r="53" spans="1:90" x14ac:dyDescent="0.2">
      <c r="A53" s="1">
        <v>27</v>
      </c>
      <c r="B53" s="1" t="s">
        <v>159</v>
      </c>
      <c r="C53" s="1" t="s">
        <v>218</v>
      </c>
      <c r="G53" s="10" t="s">
        <v>317</v>
      </c>
      <c r="H53" s="1" t="s">
        <v>279</v>
      </c>
      <c r="I53" s="1" t="s">
        <v>117</v>
      </c>
      <c r="J53" s="1" t="s">
        <v>117</v>
      </c>
      <c r="L53" s="4">
        <v>41.39</v>
      </c>
      <c r="M53" s="4">
        <v>38.200000000000003</v>
      </c>
      <c r="N53" s="4">
        <v>0.04</v>
      </c>
      <c r="O53" s="4">
        <v>1.97</v>
      </c>
      <c r="P53" s="4">
        <v>1.17</v>
      </c>
      <c r="Q53" s="4">
        <v>1.05</v>
      </c>
      <c r="R53" s="4">
        <v>1.06</v>
      </c>
      <c r="S53" s="4">
        <v>0.37</v>
      </c>
      <c r="T53" s="4">
        <v>7.0000000000000007E-2</v>
      </c>
      <c r="U53" s="4">
        <v>4.84</v>
      </c>
      <c r="V53" s="2">
        <f>SUM(L53:U53)+1.68</f>
        <v>91.840000000000018</v>
      </c>
      <c r="AA53" s="13">
        <v>2000</v>
      </c>
      <c r="AB53" s="10"/>
      <c r="AC53" s="10"/>
      <c r="AD53" s="10"/>
      <c r="AE53" s="10"/>
      <c r="AF53" s="10"/>
      <c r="AG53" s="13">
        <v>39</v>
      </c>
      <c r="AI53" s="13">
        <v>29.9</v>
      </c>
      <c r="AJ53" s="13">
        <v>101</v>
      </c>
      <c r="AK53" s="10"/>
      <c r="AL53" s="13">
        <v>354</v>
      </c>
      <c r="AM53" s="10"/>
      <c r="AN53" s="10"/>
      <c r="AO53" s="10"/>
      <c r="AP53" s="10"/>
      <c r="AQ53" s="13">
        <v>40</v>
      </c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3">
        <v>6.7</v>
      </c>
      <c r="BF53" s="10"/>
      <c r="BG53" s="13">
        <v>75</v>
      </c>
      <c r="BH53" s="10"/>
      <c r="BI53" s="13">
        <v>21</v>
      </c>
      <c r="BJ53" s="10"/>
      <c r="BK53" s="10"/>
      <c r="BL53" s="10"/>
      <c r="BM53" s="13">
        <v>41</v>
      </c>
      <c r="BN53" s="10"/>
      <c r="BO53" s="10"/>
      <c r="BP53" s="10"/>
      <c r="BQ53" s="13">
        <v>270</v>
      </c>
      <c r="BR53" s="10"/>
      <c r="BS53" s="10"/>
      <c r="BT53" s="10"/>
      <c r="BU53" s="10"/>
      <c r="BV53" s="10"/>
      <c r="BW53" s="13">
        <v>110</v>
      </c>
      <c r="BX53" s="10"/>
      <c r="BY53" s="10"/>
      <c r="BZ53" s="10"/>
      <c r="CA53" s="13">
        <v>5.6</v>
      </c>
      <c r="CB53" s="10"/>
      <c r="CC53" s="10"/>
      <c r="CD53" s="13">
        <v>2.0699999999999998</v>
      </c>
      <c r="CE53" s="13">
        <v>56</v>
      </c>
      <c r="CF53" s="10"/>
      <c r="CG53" s="13">
        <v>16</v>
      </c>
      <c r="CH53" s="10"/>
      <c r="CI53" s="13">
        <v>49</v>
      </c>
      <c r="CJ53" s="13">
        <v>140</v>
      </c>
      <c r="CL53" s="2">
        <f t="shared" si="2"/>
        <v>90.495627000000013</v>
      </c>
    </row>
    <row r="54" spans="1:90" x14ac:dyDescent="0.2">
      <c r="A54" s="1">
        <v>28</v>
      </c>
      <c r="B54" s="1" t="s">
        <v>160</v>
      </c>
      <c r="C54" s="1" t="s">
        <v>218</v>
      </c>
      <c r="G54" s="10" t="s">
        <v>317</v>
      </c>
      <c r="H54" s="1" t="s">
        <v>279</v>
      </c>
      <c r="I54" s="1" t="s">
        <v>117</v>
      </c>
      <c r="J54" s="1" t="s">
        <v>117</v>
      </c>
      <c r="L54" s="4">
        <v>46.68</v>
      </c>
      <c r="M54" s="4">
        <v>33.4</v>
      </c>
      <c r="N54" s="4">
        <v>0.13</v>
      </c>
      <c r="O54" s="4">
        <v>1.01</v>
      </c>
      <c r="P54" s="4">
        <v>0.25</v>
      </c>
      <c r="Q54" s="4">
        <v>0.14000000000000001</v>
      </c>
      <c r="R54" s="4">
        <v>2.25</v>
      </c>
      <c r="S54" s="4">
        <v>0.83</v>
      </c>
      <c r="T54" s="4">
        <v>0.08</v>
      </c>
      <c r="U54" s="4">
        <v>7.98</v>
      </c>
      <c r="V54" s="2">
        <f t="shared" ref="V54:V62" si="3">SUM(L54:U54)</f>
        <v>92.75</v>
      </c>
      <c r="AA54" s="13">
        <v>1300</v>
      </c>
      <c r="AB54" s="10"/>
      <c r="AC54" s="10"/>
      <c r="AD54" s="10"/>
      <c r="AE54" s="10"/>
      <c r="AF54" s="10"/>
      <c r="AG54" s="13">
        <v>36</v>
      </c>
      <c r="AI54" s="13">
        <v>13.8</v>
      </c>
      <c r="AJ54" s="13">
        <v>96</v>
      </c>
      <c r="AK54" s="10"/>
      <c r="AL54" s="13">
        <v>66</v>
      </c>
      <c r="AM54" s="10"/>
      <c r="AN54" s="10"/>
      <c r="AO54" s="10"/>
      <c r="AP54" s="10"/>
      <c r="AQ54" s="13">
        <v>35</v>
      </c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3">
        <v>7.5</v>
      </c>
      <c r="BF54" s="10"/>
      <c r="BG54" s="13">
        <v>27</v>
      </c>
      <c r="BH54" s="10"/>
      <c r="BI54" s="13">
        <v>101</v>
      </c>
      <c r="BJ54" s="10"/>
      <c r="BK54" s="10"/>
      <c r="BL54" s="10"/>
      <c r="BM54" s="13">
        <v>90</v>
      </c>
      <c r="BN54" s="10"/>
      <c r="BO54" s="10"/>
      <c r="BP54" s="10"/>
      <c r="BQ54" s="13">
        <v>160</v>
      </c>
      <c r="BR54" s="10"/>
      <c r="BS54" s="10"/>
      <c r="BT54" s="10"/>
      <c r="BU54" s="10"/>
      <c r="BV54" s="10"/>
      <c r="BW54" s="13">
        <v>35</v>
      </c>
      <c r="BX54" s="10"/>
      <c r="BY54" s="10"/>
      <c r="BZ54" s="10"/>
      <c r="CA54" s="13">
        <v>5.3</v>
      </c>
      <c r="CB54" s="10"/>
      <c r="CC54" s="10"/>
      <c r="CD54" s="13">
        <v>1.54</v>
      </c>
      <c r="CE54" s="13">
        <v>186</v>
      </c>
      <c r="CF54" s="10"/>
      <c r="CG54" s="13">
        <v>14</v>
      </c>
      <c r="CH54" s="10"/>
      <c r="CI54" s="13">
        <v>118</v>
      </c>
      <c r="CJ54" s="13">
        <v>110</v>
      </c>
      <c r="CL54" s="2">
        <f t="shared" si="2"/>
        <v>92.990213999999995</v>
      </c>
    </row>
    <row r="55" spans="1:90" x14ac:dyDescent="0.2">
      <c r="A55" s="1">
        <v>69</v>
      </c>
      <c r="B55" s="1" t="s">
        <v>28</v>
      </c>
      <c r="C55" s="1" t="s">
        <v>222</v>
      </c>
      <c r="G55" s="10" t="s">
        <v>317</v>
      </c>
      <c r="H55" s="1" t="s">
        <v>290</v>
      </c>
      <c r="I55" s="1" t="s">
        <v>117</v>
      </c>
      <c r="J55" s="1" t="s">
        <v>117</v>
      </c>
      <c r="L55" s="2">
        <v>41.2</v>
      </c>
      <c r="M55" s="2">
        <v>0.15</v>
      </c>
      <c r="N55" s="2">
        <v>4.2000000000000003E-2</v>
      </c>
      <c r="O55" s="2">
        <v>1.89</v>
      </c>
      <c r="P55" s="2">
        <v>1.55</v>
      </c>
      <c r="Q55" s="2">
        <v>3.2000000000000001E-2</v>
      </c>
      <c r="R55" s="2">
        <v>1.2E-2</v>
      </c>
      <c r="S55" s="2">
        <v>1.4E-2</v>
      </c>
      <c r="T55" s="2">
        <v>6.3E-2</v>
      </c>
      <c r="U55" s="2">
        <v>55.85</v>
      </c>
      <c r="V55" s="2">
        <f t="shared" si="3"/>
        <v>100.803</v>
      </c>
      <c r="AA55" s="1">
        <v>30</v>
      </c>
      <c r="AB55" s="10"/>
      <c r="AC55" s="10"/>
      <c r="AD55" s="10"/>
      <c r="AE55" s="10"/>
      <c r="AF55" s="10"/>
      <c r="AG55" s="1">
        <v>520</v>
      </c>
      <c r="AI55" s="1">
        <v>30</v>
      </c>
      <c r="AJ55" s="1">
        <v>280</v>
      </c>
      <c r="AK55" s="10"/>
      <c r="AL55" s="1">
        <v>18</v>
      </c>
      <c r="AM55" s="10"/>
      <c r="AN55" s="10"/>
      <c r="AO55" s="10"/>
      <c r="AP55" s="10"/>
      <c r="AQ55" s="1">
        <v>67</v>
      </c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">
        <v>52</v>
      </c>
      <c r="BF55" s="10"/>
      <c r="BG55" s="1">
        <v>180</v>
      </c>
      <c r="BH55" s="10"/>
      <c r="BI55" s="1">
        <v>135</v>
      </c>
      <c r="BJ55" s="10"/>
      <c r="BK55" s="10"/>
      <c r="BL55" s="10"/>
      <c r="BM55" s="13">
        <v>3.6</v>
      </c>
      <c r="BN55" s="10"/>
      <c r="BO55" s="10"/>
      <c r="BP55" s="10"/>
      <c r="BR55" s="10"/>
      <c r="BS55" s="10"/>
      <c r="BT55" s="10"/>
      <c r="BU55" s="10"/>
      <c r="BV55" s="10"/>
      <c r="BW55" s="1">
        <v>110</v>
      </c>
      <c r="BX55" s="10"/>
      <c r="BY55" s="10"/>
      <c r="BZ55" s="10"/>
      <c r="CA55" s="13">
        <v>12</v>
      </c>
      <c r="CB55" s="10"/>
      <c r="CC55" s="10"/>
      <c r="CD55" s="13">
        <v>2.2999999999999998</v>
      </c>
      <c r="CE55" s="13">
        <v>150</v>
      </c>
      <c r="CF55" s="10"/>
      <c r="CG55" s="1">
        <v>6.6</v>
      </c>
      <c r="CH55" s="10"/>
      <c r="CI55" s="1">
        <v>28</v>
      </c>
      <c r="CJ55" s="1">
        <v>370</v>
      </c>
      <c r="CL55" s="2">
        <f t="shared" si="2"/>
        <v>101.00245</v>
      </c>
    </row>
    <row r="56" spans="1:90" x14ac:dyDescent="0.2">
      <c r="A56" s="1">
        <v>156</v>
      </c>
      <c r="B56" s="21" t="s">
        <v>29</v>
      </c>
      <c r="C56" s="1" t="s">
        <v>216</v>
      </c>
      <c r="G56" s="10" t="s">
        <v>317</v>
      </c>
      <c r="H56" s="25" t="s">
        <v>296</v>
      </c>
      <c r="I56" s="1" t="s">
        <v>117</v>
      </c>
      <c r="J56" s="1" t="s">
        <v>117</v>
      </c>
      <c r="K56" s="1" t="s">
        <v>330</v>
      </c>
      <c r="L56" s="4">
        <v>64.06</v>
      </c>
      <c r="M56" s="4">
        <v>14.98</v>
      </c>
      <c r="N56" s="4">
        <v>0.15</v>
      </c>
      <c r="O56" s="4">
        <v>1.61</v>
      </c>
      <c r="P56" s="4">
        <v>5.68</v>
      </c>
      <c r="Q56" s="4">
        <v>3.86</v>
      </c>
      <c r="R56" s="4">
        <v>0.78</v>
      </c>
      <c r="S56" s="4">
        <v>0.87</v>
      </c>
      <c r="T56" s="4">
        <v>0.16</v>
      </c>
      <c r="U56" s="4">
        <v>6.95</v>
      </c>
      <c r="V56" s="2">
        <f t="shared" si="3"/>
        <v>99.100000000000023</v>
      </c>
      <c r="W56" s="13">
        <v>3.3E-3</v>
      </c>
      <c r="X56" s="13">
        <v>2.92</v>
      </c>
      <c r="Y56" s="13">
        <v>2.0000000000000001E-4</v>
      </c>
      <c r="Z56" s="13">
        <v>16</v>
      </c>
      <c r="AA56" s="13">
        <v>307</v>
      </c>
      <c r="AB56" s="13">
        <v>0.5</v>
      </c>
      <c r="AC56" s="13">
        <v>8.9999999999999993E-3</v>
      </c>
      <c r="AD56" s="13">
        <v>7</v>
      </c>
      <c r="AE56" s="13">
        <v>290</v>
      </c>
      <c r="AF56" s="13">
        <v>9.4E-2</v>
      </c>
      <c r="AG56" s="1">
        <v>13.5</v>
      </c>
      <c r="AH56" s="13">
        <v>35</v>
      </c>
      <c r="AI56" s="13">
        <v>11.8</v>
      </c>
      <c r="AJ56" s="13">
        <v>7.3</v>
      </c>
      <c r="AK56" s="13">
        <v>0.64</v>
      </c>
      <c r="AL56" s="13">
        <v>42.2</v>
      </c>
      <c r="AM56" s="10">
        <v>4.53</v>
      </c>
      <c r="AN56" s="10">
        <v>3.01</v>
      </c>
      <c r="AO56" s="10">
        <v>1.17</v>
      </c>
      <c r="AP56" s="13">
        <v>180</v>
      </c>
      <c r="AQ56" s="13">
        <v>17.3</v>
      </c>
      <c r="AR56" s="10">
        <v>4.3600000000000003</v>
      </c>
      <c r="AS56" s="13">
        <v>1.2</v>
      </c>
      <c r="AT56" s="10">
        <v>2.41</v>
      </c>
      <c r="AU56" s="13">
        <v>8.0000000000000002E-3</v>
      </c>
      <c r="AV56" s="10">
        <v>0.94</v>
      </c>
      <c r="AW56" s="13">
        <v>1.4999999999999999E-2</v>
      </c>
      <c r="AX56" s="10"/>
      <c r="AY56" s="10"/>
      <c r="AZ56" s="10">
        <v>5.0999999999999996</v>
      </c>
      <c r="BA56" s="13">
        <v>10.5</v>
      </c>
      <c r="BB56" s="10">
        <v>0.47</v>
      </c>
      <c r="BC56" s="13">
        <v>2</v>
      </c>
      <c r="BD56" s="10"/>
      <c r="BE56" s="13">
        <v>1.7</v>
      </c>
      <c r="BF56" s="10">
        <v>11</v>
      </c>
      <c r="BG56" s="13">
        <v>1.8</v>
      </c>
      <c r="BH56" s="10"/>
      <c r="BI56" s="13">
        <v>5.8</v>
      </c>
      <c r="BJ56" s="10"/>
      <c r="BK56" s="10">
        <v>1.98</v>
      </c>
      <c r="BL56" s="10"/>
      <c r="BM56" s="13">
        <v>11.8</v>
      </c>
      <c r="BN56" s="13">
        <v>5.4000000000000001E-4</v>
      </c>
      <c r="BO56" s="10"/>
      <c r="BP56" s="10"/>
      <c r="BQ56" s="13">
        <v>23</v>
      </c>
      <c r="BR56" s="13">
        <v>0.26</v>
      </c>
      <c r="BS56" s="10">
        <v>28.4</v>
      </c>
      <c r="BT56" s="13">
        <v>8.6E-3</v>
      </c>
      <c r="BU56" s="10">
        <v>3.52</v>
      </c>
      <c r="BV56" s="13">
        <v>0.78</v>
      </c>
      <c r="BW56" s="13">
        <v>266</v>
      </c>
      <c r="BX56" s="13">
        <v>0.1</v>
      </c>
      <c r="BY56" s="10">
        <v>0.77</v>
      </c>
      <c r="BZ56" s="10"/>
      <c r="CA56" s="13">
        <v>0.82</v>
      </c>
      <c r="CB56" s="13">
        <v>0.13</v>
      </c>
      <c r="CC56" s="10">
        <v>0.48</v>
      </c>
      <c r="CD56" s="13">
        <v>0.34</v>
      </c>
      <c r="CE56" s="13">
        <v>105</v>
      </c>
      <c r="CF56" s="13">
        <v>3.9</v>
      </c>
      <c r="CG56" s="1">
        <v>30.6</v>
      </c>
      <c r="CH56" s="1">
        <v>2.92</v>
      </c>
      <c r="CI56" s="13">
        <v>90.6</v>
      </c>
      <c r="CJ56" s="1">
        <v>88.3</v>
      </c>
      <c r="CL56" s="2">
        <f t="shared" si="2"/>
        <v>99.264698864000025</v>
      </c>
    </row>
    <row r="57" spans="1:90" x14ac:dyDescent="0.2">
      <c r="A57" s="1">
        <v>157</v>
      </c>
      <c r="B57" s="21" t="s">
        <v>161</v>
      </c>
      <c r="C57" s="1" t="s">
        <v>216</v>
      </c>
      <c r="F57" s="1" t="s">
        <v>394</v>
      </c>
      <c r="G57" s="10" t="s">
        <v>317</v>
      </c>
      <c r="H57" s="25" t="s">
        <v>301</v>
      </c>
      <c r="I57" s="1" t="s">
        <v>117</v>
      </c>
      <c r="J57" s="1" t="s">
        <v>117</v>
      </c>
      <c r="K57" s="1" t="s">
        <v>330</v>
      </c>
      <c r="L57" s="4">
        <v>56.18</v>
      </c>
      <c r="M57" s="4">
        <v>15.32</v>
      </c>
      <c r="N57" s="4">
        <v>0.11</v>
      </c>
      <c r="O57" s="4">
        <v>7.68</v>
      </c>
      <c r="P57" s="4">
        <v>6.48</v>
      </c>
      <c r="Q57" s="4">
        <v>3.08</v>
      </c>
      <c r="R57" s="4">
        <v>1.8</v>
      </c>
      <c r="S57" s="4">
        <v>0.67</v>
      </c>
      <c r="T57" s="4">
        <v>0.15</v>
      </c>
      <c r="U57" s="4">
        <v>6.14</v>
      </c>
      <c r="V57" s="2">
        <f t="shared" si="3"/>
        <v>97.61</v>
      </c>
      <c r="W57" s="13">
        <v>4.2999999999999997E-2</v>
      </c>
      <c r="X57" s="13">
        <v>0.77</v>
      </c>
      <c r="Y57" s="13">
        <v>2.9999999999999997E-4</v>
      </c>
      <c r="AA57" s="13">
        <v>317</v>
      </c>
      <c r="AB57" s="13">
        <v>2.2000000000000002</v>
      </c>
      <c r="AC57" s="10"/>
      <c r="AD57" s="10"/>
      <c r="AE57" s="13">
        <v>141</v>
      </c>
      <c r="AF57" s="13">
        <v>7.0000000000000007E-2</v>
      </c>
      <c r="AG57" s="1">
        <v>32.700000000000003</v>
      </c>
      <c r="AI57" s="13">
        <v>30</v>
      </c>
      <c r="AJ57" s="13">
        <v>465</v>
      </c>
      <c r="AK57" s="13">
        <v>4.2</v>
      </c>
      <c r="AL57" s="13">
        <v>28.6</v>
      </c>
      <c r="AM57" s="10">
        <v>3.01</v>
      </c>
      <c r="AN57" s="10">
        <v>1.37</v>
      </c>
      <c r="AO57" s="10">
        <v>0.94</v>
      </c>
      <c r="AP57" s="13">
        <v>485</v>
      </c>
      <c r="AQ57" s="13">
        <v>16.399999999999999</v>
      </c>
      <c r="AR57" s="10">
        <v>3.11</v>
      </c>
      <c r="AS57" s="10"/>
      <c r="AT57" s="10">
        <v>2.89</v>
      </c>
      <c r="AU57" s="10"/>
      <c r="AV57" s="10">
        <v>0.46</v>
      </c>
      <c r="AW57" s="13">
        <v>5.0000000000000001E-3</v>
      </c>
      <c r="AX57" s="10"/>
      <c r="AY57" s="10"/>
      <c r="AZ57" s="10">
        <v>16.3</v>
      </c>
      <c r="BA57" s="13">
        <v>28.7</v>
      </c>
      <c r="BB57" s="10">
        <v>0.27</v>
      </c>
      <c r="BC57" s="13">
        <v>0.54</v>
      </c>
      <c r="BD57" s="10"/>
      <c r="BE57" s="13">
        <v>9.8000000000000007</v>
      </c>
      <c r="BF57" s="10">
        <v>13.8</v>
      </c>
      <c r="BG57" s="13">
        <v>142</v>
      </c>
      <c r="BH57" s="10"/>
      <c r="BI57" s="13">
        <v>19.3</v>
      </c>
      <c r="BJ57" s="10"/>
      <c r="BK57" s="10">
        <v>4.38</v>
      </c>
      <c r="BL57" s="10"/>
      <c r="BM57" s="13">
        <v>68</v>
      </c>
      <c r="BN57" s="10"/>
      <c r="BO57" s="10"/>
      <c r="BP57" s="10"/>
      <c r="BQ57" s="13">
        <v>8</v>
      </c>
      <c r="BR57" s="13">
        <v>0.13</v>
      </c>
      <c r="BS57" s="10">
        <v>19.600000000000001</v>
      </c>
      <c r="BT57" s="10"/>
      <c r="BU57" s="10">
        <v>3.12</v>
      </c>
      <c r="BV57" s="13">
        <v>1.5</v>
      </c>
      <c r="BW57" s="13">
        <v>252</v>
      </c>
      <c r="BX57" s="13">
        <v>0.61</v>
      </c>
      <c r="BY57" s="10">
        <v>0.42</v>
      </c>
      <c r="BZ57" s="10"/>
      <c r="CA57" s="13">
        <v>4.7</v>
      </c>
      <c r="CB57" s="13">
        <v>0.35</v>
      </c>
      <c r="CC57" s="13">
        <v>0.3</v>
      </c>
      <c r="CD57" s="13">
        <v>2.4</v>
      </c>
      <c r="CE57" s="13">
        <v>130</v>
      </c>
      <c r="CF57" s="10"/>
      <c r="CG57" s="1">
        <v>18.100000000000001</v>
      </c>
      <c r="CH57" s="1">
        <v>1.67</v>
      </c>
      <c r="CI57" s="13">
        <v>62.7</v>
      </c>
      <c r="CJ57" s="1">
        <v>119</v>
      </c>
      <c r="CL57" s="2">
        <f t="shared" si="2"/>
        <v>97.856245830000006</v>
      </c>
    </row>
    <row r="58" spans="1:90" x14ac:dyDescent="0.2">
      <c r="A58" s="1">
        <v>158</v>
      </c>
      <c r="B58" s="1" t="s">
        <v>162</v>
      </c>
      <c r="C58" s="1" t="s">
        <v>216</v>
      </c>
      <c r="G58" s="10" t="s">
        <v>317</v>
      </c>
      <c r="H58" s="25" t="s">
        <v>296</v>
      </c>
      <c r="I58" s="1" t="s">
        <v>117</v>
      </c>
      <c r="J58" s="1" t="s">
        <v>117</v>
      </c>
      <c r="K58" s="1" t="s">
        <v>330</v>
      </c>
      <c r="L58" s="4">
        <v>62.26</v>
      </c>
      <c r="M58" s="4">
        <v>15.57</v>
      </c>
      <c r="N58" s="4">
        <v>0.106</v>
      </c>
      <c r="O58" s="4">
        <v>3.65</v>
      </c>
      <c r="P58" s="4">
        <v>6.28</v>
      </c>
      <c r="Q58" s="4">
        <v>3.17</v>
      </c>
      <c r="R58" s="4">
        <v>1.41</v>
      </c>
      <c r="S58" s="4">
        <v>0.68</v>
      </c>
      <c r="T58" s="4">
        <v>0.11</v>
      </c>
      <c r="U58" s="4">
        <v>6.59</v>
      </c>
      <c r="V58" s="2">
        <f t="shared" si="3"/>
        <v>99.826000000000008</v>
      </c>
      <c r="AA58" s="13">
        <v>318</v>
      </c>
      <c r="AG58" s="1">
        <v>23.3</v>
      </c>
      <c r="AI58" s="13">
        <v>21</v>
      </c>
      <c r="AJ58" s="13">
        <v>67.5</v>
      </c>
      <c r="AK58" s="10"/>
      <c r="AL58" s="13">
        <v>45.3</v>
      </c>
      <c r="AM58" s="10"/>
      <c r="AN58" s="10"/>
      <c r="AO58" s="10"/>
      <c r="AP58" s="10"/>
      <c r="AQ58" s="13">
        <v>17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3">
        <v>3</v>
      </c>
      <c r="BF58" s="10"/>
      <c r="BG58" s="13">
        <v>35.5</v>
      </c>
      <c r="BH58" s="10"/>
      <c r="BI58" s="13">
        <v>6.7</v>
      </c>
      <c r="BJ58" s="10"/>
      <c r="BK58" s="10"/>
      <c r="BL58" s="10"/>
      <c r="BM58" s="13">
        <v>36</v>
      </c>
      <c r="BN58" s="10"/>
      <c r="BO58" s="10"/>
      <c r="BP58" s="10"/>
      <c r="BQ58" s="13">
        <v>228</v>
      </c>
      <c r="BR58" s="10"/>
      <c r="BS58" s="10"/>
      <c r="BT58" s="10"/>
      <c r="BU58" s="10"/>
      <c r="BV58" s="10"/>
      <c r="BW58" s="13">
        <v>294</v>
      </c>
      <c r="BX58" s="10"/>
      <c r="BY58" s="10"/>
      <c r="BZ58" s="10"/>
      <c r="CA58" s="13">
        <v>3.4</v>
      </c>
      <c r="CB58" s="10"/>
      <c r="CC58" s="10"/>
      <c r="CD58" s="13">
        <v>1.4</v>
      </c>
      <c r="CE58" s="13">
        <v>172</v>
      </c>
      <c r="CF58" s="10"/>
      <c r="CG58" s="1">
        <v>21.3</v>
      </c>
      <c r="CI58" s="13">
        <v>67.5</v>
      </c>
      <c r="CJ58" s="1">
        <v>119</v>
      </c>
      <c r="CL58" s="2">
        <f t="shared" si="2"/>
        <v>99.973990000000001</v>
      </c>
    </row>
    <row r="59" spans="1:90" x14ac:dyDescent="0.2">
      <c r="A59" s="1">
        <v>151</v>
      </c>
      <c r="B59" s="1" t="s">
        <v>30</v>
      </c>
      <c r="C59" s="1" t="s">
        <v>179</v>
      </c>
      <c r="G59" s="10" t="s">
        <v>317</v>
      </c>
      <c r="H59" s="25" t="s">
        <v>297</v>
      </c>
      <c r="J59" s="1" t="s">
        <v>330</v>
      </c>
      <c r="K59" s="1" t="s">
        <v>330</v>
      </c>
      <c r="L59" s="4">
        <v>52.16</v>
      </c>
      <c r="M59" s="4">
        <v>14.51</v>
      </c>
      <c r="N59" s="4">
        <v>0.15</v>
      </c>
      <c r="O59" s="4">
        <v>7.75</v>
      </c>
      <c r="P59" s="4">
        <v>9.93</v>
      </c>
      <c r="Q59" s="4">
        <v>2.74</v>
      </c>
      <c r="R59" s="4">
        <v>1.42</v>
      </c>
      <c r="S59" s="4">
        <v>1.3</v>
      </c>
      <c r="T59" s="4">
        <v>0.26</v>
      </c>
      <c r="U59" s="4">
        <v>9.1</v>
      </c>
      <c r="V59" s="2">
        <f t="shared" si="3"/>
        <v>99.32</v>
      </c>
      <c r="AJ59" s="2"/>
      <c r="AK59" s="10"/>
      <c r="AM59" s="10"/>
      <c r="AN59" s="10"/>
      <c r="AO59" s="10"/>
      <c r="AP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F59" s="10"/>
      <c r="BH59" s="10"/>
      <c r="BJ59" s="10"/>
      <c r="BK59" s="10"/>
      <c r="BL59" s="10"/>
      <c r="BN59" s="10"/>
      <c r="BO59" s="10"/>
      <c r="BP59" s="10"/>
      <c r="BR59" s="10"/>
      <c r="BS59" s="10"/>
      <c r="BT59" s="10"/>
      <c r="BU59" s="10"/>
      <c r="BV59" s="10"/>
      <c r="BX59" s="10"/>
      <c r="BY59" s="10"/>
      <c r="BZ59" s="10"/>
      <c r="CB59" s="10"/>
      <c r="CC59" s="10"/>
      <c r="CF59" s="10"/>
      <c r="CL59" s="2">
        <f t="shared" si="2"/>
        <v>99.32</v>
      </c>
    </row>
    <row r="60" spans="1:90" x14ac:dyDescent="0.2">
      <c r="A60" s="10" t="s">
        <v>142</v>
      </c>
      <c r="B60" s="11" t="s">
        <v>31</v>
      </c>
      <c r="C60" s="1" t="s">
        <v>179</v>
      </c>
      <c r="G60" s="10" t="s">
        <v>317</v>
      </c>
      <c r="H60" s="26" t="s">
        <v>297</v>
      </c>
      <c r="I60" s="11" t="s">
        <v>117</v>
      </c>
      <c r="J60" s="11" t="s">
        <v>117</v>
      </c>
      <c r="K60" s="11" t="s">
        <v>330</v>
      </c>
      <c r="L60" s="9">
        <v>51.11</v>
      </c>
      <c r="M60" s="9">
        <v>14.38</v>
      </c>
      <c r="N60" s="9">
        <v>0.14699999999999999</v>
      </c>
      <c r="O60" s="9">
        <v>8.14</v>
      </c>
      <c r="P60" s="9">
        <v>9.6</v>
      </c>
      <c r="Q60" s="9">
        <v>2.63</v>
      </c>
      <c r="R60" s="9">
        <v>1.32</v>
      </c>
      <c r="S60" s="9">
        <v>1.26</v>
      </c>
      <c r="T60" s="9">
        <v>0.25600000000000001</v>
      </c>
      <c r="U60" s="9">
        <v>9.02</v>
      </c>
      <c r="V60" s="2">
        <f t="shared" si="3"/>
        <v>97.862999999999985</v>
      </c>
      <c r="AA60" s="10"/>
      <c r="AH60" s="13">
        <f>(43+50.6)/2</f>
        <v>46.8</v>
      </c>
      <c r="AI60" s="13">
        <v>40.299999999999997</v>
      </c>
      <c r="AJ60" s="13">
        <v>439</v>
      </c>
      <c r="AK60" s="10"/>
      <c r="AL60" s="13">
        <v>55.5</v>
      </c>
      <c r="AM60" s="10"/>
      <c r="AN60" s="10"/>
      <c r="AO60" s="10"/>
      <c r="AP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F60" s="10"/>
      <c r="BG60" s="13">
        <v>148</v>
      </c>
      <c r="BH60" s="10"/>
      <c r="BI60" s="13">
        <v>6.8</v>
      </c>
      <c r="BJ60" s="10"/>
      <c r="BK60" s="10"/>
      <c r="BL60" s="10"/>
      <c r="BM60" s="13">
        <v>39.1</v>
      </c>
      <c r="BN60" s="10"/>
      <c r="BO60" s="10"/>
      <c r="BP60" s="10"/>
      <c r="BQ60" s="13">
        <v>10</v>
      </c>
      <c r="BR60" s="10"/>
      <c r="BS60" s="10"/>
      <c r="BT60" s="10"/>
      <c r="BU60" s="10"/>
      <c r="BV60" s="10"/>
      <c r="BW60" s="13">
        <v>439</v>
      </c>
      <c r="BX60" s="10"/>
      <c r="BY60" s="10"/>
      <c r="BZ60" s="10"/>
      <c r="CB60" s="10"/>
      <c r="CC60" s="10"/>
      <c r="CE60" s="13">
        <v>214</v>
      </c>
      <c r="CF60" s="10"/>
      <c r="CI60" s="13">
        <v>80</v>
      </c>
      <c r="CL60" s="2">
        <f t="shared" si="2"/>
        <v>98.014849999999981</v>
      </c>
    </row>
    <row r="61" spans="1:90" x14ac:dyDescent="0.2">
      <c r="A61" s="1">
        <v>152</v>
      </c>
      <c r="B61" s="21" t="s">
        <v>32</v>
      </c>
      <c r="C61" s="1" t="s">
        <v>179</v>
      </c>
      <c r="G61" s="10" t="s">
        <v>317</v>
      </c>
      <c r="H61" s="25" t="s">
        <v>294</v>
      </c>
      <c r="I61" s="1" t="s">
        <v>117</v>
      </c>
      <c r="J61" s="1" t="s">
        <v>117</v>
      </c>
      <c r="K61" s="1" t="s">
        <v>330</v>
      </c>
      <c r="L61" s="4">
        <v>53.2</v>
      </c>
      <c r="M61" s="4">
        <v>14.67</v>
      </c>
      <c r="N61" s="4">
        <v>0.2</v>
      </c>
      <c r="O61" s="4">
        <v>4.66</v>
      </c>
      <c r="P61" s="4">
        <v>9.89</v>
      </c>
      <c r="Q61" s="4">
        <v>2.0299999999999998</v>
      </c>
      <c r="R61" s="4">
        <v>0.42</v>
      </c>
      <c r="S61" s="4">
        <v>1.19</v>
      </c>
      <c r="T61" s="4">
        <v>0.1</v>
      </c>
      <c r="U61" s="4">
        <v>14.34</v>
      </c>
      <c r="V61" s="2">
        <f t="shared" si="3"/>
        <v>100.7</v>
      </c>
      <c r="W61" s="4">
        <v>7.1999999999999995E-2</v>
      </c>
      <c r="X61" s="4">
        <v>2.98</v>
      </c>
      <c r="Y61" s="13">
        <v>6.0000000000000001E-3</v>
      </c>
      <c r="Z61" s="13">
        <v>30</v>
      </c>
      <c r="AA61" s="13">
        <v>208</v>
      </c>
      <c r="AB61" s="13">
        <v>0.27</v>
      </c>
      <c r="AC61" s="13">
        <v>3.3000000000000002E-2</v>
      </c>
      <c r="AD61" s="13">
        <v>6</v>
      </c>
      <c r="AE61" s="13">
        <v>189</v>
      </c>
      <c r="AF61" s="13">
        <v>0.14000000000000001</v>
      </c>
      <c r="AG61" s="1">
        <v>6.77</v>
      </c>
      <c r="AH61" s="13">
        <v>240</v>
      </c>
      <c r="AI61" s="13">
        <v>39.799999999999997</v>
      </c>
      <c r="AJ61" s="13">
        <v>27.4</v>
      </c>
      <c r="AK61" s="13">
        <v>0.9</v>
      </c>
      <c r="AL61" s="13">
        <v>227</v>
      </c>
      <c r="AM61" s="10">
        <v>3.66</v>
      </c>
      <c r="AN61" s="10">
        <v>2.63</v>
      </c>
      <c r="AO61" s="10">
        <v>0.86</v>
      </c>
      <c r="AP61" s="13">
        <v>101</v>
      </c>
      <c r="AQ61" s="13">
        <v>17</v>
      </c>
      <c r="AR61" s="10">
        <v>3.28</v>
      </c>
      <c r="AS61" s="13">
        <v>1.2</v>
      </c>
      <c r="AT61" s="10">
        <v>1.42</v>
      </c>
      <c r="AU61" s="13">
        <v>4.0000000000000001E-3</v>
      </c>
      <c r="AV61" s="10">
        <v>0.81</v>
      </c>
      <c r="AW61" s="13">
        <v>4.9000000000000002E-2</v>
      </c>
      <c r="AX61" s="13">
        <v>6.7100000000000007E-2</v>
      </c>
      <c r="AY61" s="10"/>
      <c r="AZ61" s="10">
        <v>2.37</v>
      </c>
      <c r="BA61" s="13">
        <v>8</v>
      </c>
      <c r="BB61" s="10">
        <v>0.39</v>
      </c>
      <c r="BC61" s="13">
        <v>1.1000000000000001</v>
      </c>
      <c r="BD61" s="10"/>
      <c r="BE61" s="13">
        <v>0.8</v>
      </c>
      <c r="BF61" s="10">
        <v>6.7</v>
      </c>
      <c r="BG61" s="13">
        <v>14.2</v>
      </c>
      <c r="BH61" s="10"/>
      <c r="BI61" s="13">
        <v>5.4</v>
      </c>
      <c r="BJ61" s="10"/>
      <c r="BK61" s="10">
        <v>0.96</v>
      </c>
      <c r="BL61" s="10"/>
      <c r="BM61" s="13">
        <v>6.2</v>
      </c>
      <c r="BN61" s="13">
        <v>3.8999999999999999E-4</v>
      </c>
      <c r="BO61" s="10"/>
      <c r="BP61" s="10"/>
      <c r="BQ61" s="13">
        <v>19</v>
      </c>
      <c r="BR61" s="13">
        <v>0.27</v>
      </c>
      <c r="BS61" s="10">
        <v>54.4</v>
      </c>
      <c r="BT61" s="13">
        <v>0.18</v>
      </c>
      <c r="BU61" s="10">
        <v>2.25</v>
      </c>
      <c r="BV61" s="13">
        <v>0.56000000000000005</v>
      </c>
      <c r="BW61" s="13">
        <v>178</v>
      </c>
      <c r="BX61" s="13">
        <v>0.2</v>
      </c>
      <c r="BY61" s="10">
        <v>0.62</v>
      </c>
      <c r="BZ61" s="10"/>
      <c r="CA61" s="13">
        <v>0.33</v>
      </c>
      <c r="CB61" s="10"/>
      <c r="CC61" s="10">
        <v>0.45</v>
      </c>
      <c r="CD61" s="13">
        <v>0.16</v>
      </c>
      <c r="CE61" s="13">
        <v>578</v>
      </c>
      <c r="CF61" s="13">
        <v>0.26</v>
      </c>
      <c r="CG61" s="1">
        <v>24.9</v>
      </c>
      <c r="CH61" s="1">
        <v>2.5099999999999998</v>
      </c>
      <c r="CI61" s="13">
        <v>110</v>
      </c>
      <c r="CJ61" s="1">
        <v>51.4</v>
      </c>
      <c r="CL61" s="2">
        <f t="shared" si="2"/>
        <v>100.917996149</v>
      </c>
    </row>
    <row r="62" spans="1:90" x14ac:dyDescent="0.2">
      <c r="A62" s="1">
        <v>153</v>
      </c>
      <c r="B62" s="21" t="s">
        <v>33</v>
      </c>
      <c r="C62" s="1" t="s">
        <v>179</v>
      </c>
      <c r="F62" s="1" t="s">
        <v>394</v>
      </c>
      <c r="G62" s="10" t="s">
        <v>317</v>
      </c>
      <c r="H62" s="25" t="s">
        <v>294</v>
      </c>
      <c r="I62" s="1" t="s">
        <v>117</v>
      </c>
      <c r="J62" s="1" t="s">
        <v>117</v>
      </c>
      <c r="K62" s="1" t="s">
        <v>330</v>
      </c>
      <c r="L62" s="4">
        <v>51.04</v>
      </c>
      <c r="M62" s="4">
        <v>16.89</v>
      </c>
      <c r="N62" s="4">
        <v>0.16</v>
      </c>
      <c r="O62" s="4">
        <v>5.2</v>
      </c>
      <c r="P62" s="4">
        <v>9.86</v>
      </c>
      <c r="Q62" s="4">
        <v>2.82</v>
      </c>
      <c r="R62" s="4">
        <v>0.78</v>
      </c>
      <c r="S62" s="4">
        <v>1.45</v>
      </c>
      <c r="T62" s="4">
        <v>0.28999999999999998</v>
      </c>
      <c r="U62" s="4">
        <v>11.88</v>
      </c>
      <c r="V62" s="2">
        <f t="shared" si="3"/>
        <v>100.37</v>
      </c>
      <c r="W62" s="13">
        <v>5.7000000000000002E-2</v>
      </c>
      <c r="X62" s="13">
        <v>1.66</v>
      </c>
      <c r="Y62" s="13">
        <v>2.0999999999999999E-3</v>
      </c>
      <c r="Z62" s="13">
        <v>15</v>
      </c>
      <c r="AA62" s="13">
        <v>251</v>
      </c>
      <c r="AB62" s="13">
        <v>0.74</v>
      </c>
      <c r="AC62" s="13">
        <v>0.02</v>
      </c>
      <c r="AE62" s="13">
        <v>117</v>
      </c>
      <c r="AF62" s="13">
        <v>8.2000000000000003E-2</v>
      </c>
      <c r="AG62" s="10">
        <v>21.5</v>
      </c>
      <c r="AH62" s="13">
        <v>260</v>
      </c>
      <c r="AI62" s="13">
        <v>36.299999999999997</v>
      </c>
      <c r="AJ62" s="13">
        <v>60.4</v>
      </c>
      <c r="AK62" s="13">
        <v>1.1000000000000001</v>
      </c>
      <c r="AL62" s="13">
        <v>198</v>
      </c>
      <c r="AM62" s="10">
        <v>4.55</v>
      </c>
      <c r="AN62" s="10">
        <v>2.61</v>
      </c>
      <c r="AO62" s="10">
        <v>1.31</v>
      </c>
      <c r="AP62" s="13">
        <v>295</v>
      </c>
      <c r="AQ62" s="13">
        <v>20.7</v>
      </c>
      <c r="AR62" s="10">
        <v>4.47</v>
      </c>
      <c r="AS62" s="13">
        <v>0.72</v>
      </c>
      <c r="AT62" s="10">
        <v>2.68</v>
      </c>
      <c r="AU62" s="10"/>
      <c r="AV62" s="10">
        <v>0.79</v>
      </c>
      <c r="AW62" s="13">
        <v>2.8000000000000001E-2</v>
      </c>
      <c r="AX62" s="13">
        <v>6.2199999999999998E-2</v>
      </c>
      <c r="AY62" s="10"/>
      <c r="AZ62" s="10">
        <v>8.89</v>
      </c>
      <c r="BA62" s="13">
        <v>7.2</v>
      </c>
      <c r="BB62" s="10">
        <v>0.39</v>
      </c>
      <c r="BC62" s="13">
        <v>1.1000000000000001</v>
      </c>
      <c r="BD62" s="10"/>
      <c r="BE62" s="13">
        <v>2.2999999999999998</v>
      </c>
      <c r="BF62" s="10">
        <v>15.4</v>
      </c>
      <c r="BG62" s="13">
        <v>38.799999999999997</v>
      </c>
      <c r="BH62" s="10"/>
      <c r="BI62" s="13">
        <v>5.5</v>
      </c>
      <c r="BJ62" s="10"/>
      <c r="BK62" s="10">
        <v>3.39</v>
      </c>
      <c r="BL62" s="10"/>
      <c r="BM62" s="13">
        <v>13</v>
      </c>
      <c r="BN62" s="10"/>
      <c r="BO62" s="10"/>
      <c r="BP62" s="10"/>
      <c r="BQ62" s="13">
        <v>8</v>
      </c>
      <c r="BR62" s="13">
        <v>0.15</v>
      </c>
      <c r="BS62" s="10">
        <v>33.299999999999997</v>
      </c>
      <c r="BT62" s="13">
        <v>0.08</v>
      </c>
      <c r="BU62" s="10">
        <v>4.2699999999999996</v>
      </c>
      <c r="BV62" s="13">
        <v>0.86</v>
      </c>
      <c r="BW62" s="13">
        <v>395</v>
      </c>
      <c r="BX62" s="13">
        <v>0.15</v>
      </c>
      <c r="BY62" s="10">
        <v>0.75</v>
      </c>
      <c r="BZ62" s="10"/>
      <c r="CA62" s="13">
        <v>1.3</v>
      </c>
      <c r="CB62" s="13">
        <v>0.05</v>
      </c>
      <c r="CC62" s="10">
        <v>0.41</v>
      </c>
      <c r="CD62" s="13">
        <v>0.46</v>
      </c>
      <c r="CE62" s="13">
        <v>383</v>
      </c>
      <c r="CF62" s="13">
        <v>0.9</v>
      </c>
      <c r="CG62" s="1">
        <v>27</v>
      </c>
      <c r="CH62" s="1">
        <v>2.62</v>
      </c>
      <c r="CI62" s="13">
        <v>106</v>
      </c>
      <c r="CJ62" s="1">
        <v>98.3</v>
      </c>
      <c r="CL62" s="2">
        <f t="shared" si="2"/>
        <v>100.61543513000001</v>
      </c>
    </row>
    <row r="63" spans="1:90" x14ac:dyDescent="0.2">
      <c r="A63" s="1" t="s">
        <v>223</v>
      </c>
      <c r="B63" s="1" t="s">
        <v>163</v>
      </c>
      <c r="C63" s="1" t="s">
        <v>224</v>
      </c>
      <c r="G63" s="10" t="s">
        <v>317</v>
      </c>
      <c r="H63" s="25" t="s">
        <v>294</v>
      </c>
      <c r="J63" s="1" t="s">
        <v>330</v>
      </c>
      <c r="K63" s="1" t="s">
        <v>330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I63" s="13">
        <v>37.4</v>
      </c>
      <c r="AJ63" s="13">
        <v>75</v>
      </c>
      <c r="AK63" s="10"/>
      <c r="AL63" s="13">
        <v>122</v>
      </c>
      <c r="AM63" s="10"/>
      <c r="AN63" s="10"/>
      <c r="AO63" s="10"/>
      <c r="AP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F63" s="10"/>
      <c r="BG63" s="13">
        <v>32.200000000000003</v>
      </c>
      <c r="BH63" s="10"/>
      <c r="BI63" s="13">
        <v>47.2</v>
      </c>
      <c r="BJ63" s="10"/>
      <c r="BK63" s="10"/>
      <c r="BL63" s="10"/>
      <c r="BM63" s="13">
        <v>54.1</v>
      </c>
      <c r="BN63" s="10"/>
      <c r="BO63" s="10"/>
      <c r="BP63" s="10"/>
      <c r="BQ63" s="13">
        <v>1960</v>
      </c>
      <c r="BR63" s="10"/>
      <c r="BS63" s="10"/>
      <c r="BT63" s="10"/>
      <c r="BU63" s="10"/>
      <c r="BV63" s="10"/>
      <c r="BW63" s="13">
        <v>1100</v>
      </c>
      <c r="BX63" s="10"/>
      <c r="BY63" s="10"/>
      <c r="BZ63" s="10"/>
      <c r="CB63" s="10"/>
      <c r="CC63" s="10"/>
      <c r="CE63" s="13">
        <v>243</v>
      </c>
      <c r="CF63" s="10"/>
      <c r="CI63" s="13">
        <v>63</v>
      </c>
      <c r="CL63" s="2">
        <f t="shared" si="2"/>
        <v>0.37339</v>
      </c>
    </row>
    <row r="64" spans="1:90" x14ac:dyDescent="0.2">
      <c r="A64" s="1">
        <v>291</v>
      </c>
      <c r="B64" s="34" t="s">
        <v>34</v>
      </c>
      <c r="C64" s="1" t="s">
        <v>225</v>
      </c>
      <c r="G64" s="10" t="s">
        <v>317</v>
      </c>
      <c r="H64" s="25" t="s">
        <v>293</v>
      </c>
      <c r="I64" s="1" t="s">
        <v>117</v>
      </c>
      <c r="J64" s="1" t="s">
        <v>117</v>
      </c>
      <c r="K64" s="1" t="s">
        <v>330</v>
      </c>
      <c r="L64" s="2">
        <v>98.02</v>
      </c>
      <c r="M64" s="2">
        <v>0.72</v>
      </c>
      <c r="N64" s="2">
        <v>1.7999999999999999E-2</v>
      </c>
      <c r="O64" s="2">
        <v>7.4999999999999997E-2</v>
      </c>
      <c r="P64" s="2">
        <v>0.04</v>
      </c>
      <c r="Q64" s="2">
        <v>3.1E-2</v>
      </c>
      <c r="R64" s="2">
        <v>0.224</v>
      </c>
      <c r="S64" s="2">
        <v>0.03</v>
      </c>
      <c r="T64" s="2">
        <v>0.01</v>
      </c>
      <c r="U64" s="2">
        <v>0.38</v>
      </c>
      <c r="V64" s="2">
        <f t="shared" ref="V64:V78" si="4">SUM(L64:U64)</f>
        <v>99.548000000000016</v>
      </c>
      <c r="W64" s="4">
        <v>4.1000000000000003E-3</v>
      </c>
      <c r="X64" s="1">
        <v>0.4</v>
      </c>
      <c r="Y64" s="4">
        <v>1.2999999999999999E-4</v>
      </c>
      <c r="AB64" s="1">
        <v>0.3</v>
      </c>
      <c r="AE64" s="13">
        <v>37</v>
      </c>
      <c r="AG64" s="1">
        <v>4.72</v>
      </c>
      <c r="AI64" s="1">
        <v>15</v>
      </c>
      <c r="AJ64" s="1">
        <v>9</v>
      </c>
      <c r="AK64" s="10">
        <v>0.3</v>
      </c>
      <c r="AL64" s="1">
        <v>15.5</v>
      </c>
      <c r="AM64" s="13">
        <v>0.4</v>
      </c>
      <c r="AN64" s="13">
        <v>0.3</v>
      </c>
      <c r="AO64" s="13">
        <v>0.08</v>
      </c>
      <c r="AP64" s="10"/>
      <c r="AR64" s="10"/>
      <c r="AS64" s="10"/>
      <c r="AT64" s="13">
        <v>0.2</v>
      </c>
      <c r="AU64" s="10"/>
      <c r="AV64" s="13">
        <v>0.1</v>
      </c>
      <c r="AW64" s="10"/>
      <c r="AX64" s="10"/>
      <c r="AY64" s="10"/>
      <c r="AZ64" s="13">
        <v>1.5</v>
      </c>
      <c r="BA64" s="10">
        <v>6.4</v>
      </c>
      <c r="BB64" s="13">
        <v>0.04</v>
      </c>
      <c r="BC64" s="10"/>
      <c r="BD64" s="10"/>
      <c r="BF64" s="10">
        <v>1.7</v>
      </c>
      <c r="BG64" s="1">
        <v>7.5</v>
      </c>
      <c r="BH64" s="10"/>
      <c r="BI64" s="1">
        <v>2</v>
      </c>
      <c r="BJ64" s="10"/>
      <c r="BK64" s="13">
        <v>0.5</v>
      </c>
      <c r="BL64" s="10"/>
      <c r="BM64" s="1">
        <v>8.5</v>
      </c>
      <c r="BN64" s="10"/>
      <c r="BO64" s="10"/>
      <c r="BP64" s="10"/>
      <c r="BQ64" s="13">
        <v>4</v>
      </c>
      <c r="BR64" s="10"/>
      <c r="BS64" s="10">
        <v>0.85</v>
      </c>
      <c r="BT64" s="10"/>
      <c r="BU64" s="13">
        <v>0.4</v>
      </c>
      <c r="BV64" s="10"/>
      <c r="BW64" s="1">
        <v>4.5999999999999996</v>
      </c>
      <c r="BX64" s="10"/>
      <c r="BY64" s="13">
        <v>0.09</v>
      </c>
      <c r="BZ64" s="10"/>
      <c r="CB64" s="10"/>
      <c r="CC64" s="10"/>
      <c r="CE64" s="1">
        <v>6</v>
      </c>
      <c r="CF64" s="10"/>
      <c r="CG64" s="1">
        <v>1.84</v>
      </c>
      <c r="CH64" s="13">
        <v>0.1</v>
      </c>
      <c r="CI64" s="1">
        <v>9.1</v>
      </c>
      <c r="CJ64" s="1">
        <v>11.7</v>
      </c>
      <c r="CK64" s="1">
        <v>0.43</v>
      </c>
      <c r="CL64" s="2">
        <f t="shared" si="2"/>
        <v>99.993012423000025</v>
      </c>
    </row>
    <row r="65" spans="1:90" x14ac:dyDescent="0.2">
      <c r="A65" s="1">
        <v>292</v>
      </c>
      <c r="B65" s="21" t="s">
        <v>226</v>
      </c>
      <c r="C65" s="1" t="s">
        <v>210</v>
      </c>
      <c r="G65" s="10" t="s">
        <v>317</v>
      </c>
      <c r="H65" s="25" t="s">
        <v>293</v>
      </c>
      <c r="I65" s="1" t="s">
        <v>117</v>
      </c>
      <c r="J65" s="1" t="s">
        <v>117</v>
      </c>
      <c r="K65" s="1" t="s">
        <v>330</v>
      </c>
      <c r="L65" s="2">
        <v>0.2</v>
      </c>
      <c r="M65" s="2">
        <v>1.2999999999999999E-2</v>
      </c>
      <c r="N65" s="2">
        <v>6.0000000000000001E-3</v>
      </c>
      <c r="O65" s="2">
        <v>18.399999999999999</v>
      </c>
      <c r="P65" s="2">
        <v>34.119999999999997</v>
      </c>
      <c r="Q65" s="2">
        <v>8.9999999999999993E-3</v>
      </c>
      <c r="R65" s="2">
        <v>2E-3</v>
      </c>
      <c r="S65" s="2"/>
      <c r="T65" s="2">
        <v>3.4000000000000002E-2</v>
      </c>
      <c r="U65" s="2">
        <v>0.02</v>
      </c>
      <c r="V65" s="2">
        <f t="shared" si="4"/>
        <v>52.804000000000002</v>
      </c>
      <c r="W65" s="4">
        <v>1.9E-3</v>
      </c>
      <c r="X65" s="1">
        <v>0.11</v>
      </c>
      <c r="Y65" s="4">
        <v>9.0000000000000006E-5</v>
      </c>
      <c r="AB65" s="10"/>
      <c r="AC65" s="10"/>
      <c r="AD65" s="10"/>
      <c r="AE65" s="13">
        <v>127600</v>
      </c>
      <c r="AF65" s="10"/>
      <c r="AG65" s="1">
        <v>25400</v>
      </c>
      <c r="AJ65" s="2">
        <v>7</v>
      </c>
      <c r="AK65" s="10"/>
      <c r="AL65" s="1">
        <v>1.4</v>
      </c>
      <c r="AM65" s="13">
        <v>1</v>
      </c>
      <c r="AN65" s="10"/>
      <c r="AO65" s="10">
        <v>0.19</v>
      </c>
      <c r="AP65" s="10"/>
      <c r="AR65" s="10"/>
      <c r="AS65" s="10"/>
      <c r="AT65" s="13">
        <v>0.1</v>
      </c>
      <c r="AU65" s="10"/>
      <c r="AV65" s="13">
        <v>0.2</v>
      </c>
      <c r="AW65" s="10"/>
      <c r="AX65" s="10"/>
      <c r="AY65" s="10"/>
      <c r="AZ65" s="10">
        <v>78700</v>
      </c>
      <c r="BA65" s="10">
        <v>0.4</v>
      </c>
      <c r="BB65" s="13">
        <v>0.05</v>
      </c>
      <c r="BC65" s="10"/>
      <c r="BD65" s="10"/>
      <c r="BF65" s="10">
        <v>5.33</v>
      </c>
      <c r="BG65" s="1">
        <v>2.9</v>
      </c>
      <c r="BH65" s="10"/>
      <c r="BI65" s="1">
        <v>1</v>
      </c>
      <c r="BJ65" s="10"/>
      <c r="BK65" s="13">
        <v>0.9</v>
      </c>
      <c r="BL65" s="10"/>
      <c r="BN65" s="10"/>
      <c r="BO65" s="10"/>
      <c r="BP65" s="10"/>
      <c r="BQ65" s="13">
        <v>86</v>
      </c>
      <c r="BR65" s="10"/>
      <c r="BS65" s="10">
        <v>0.14000000000000001</v>
      </c>
      <c r="BT65" s="10"/>
      <c r="BU65" s="10">
        <v>0.84</v>
      </c>
      <c r="BV65" s="10"/>
      <c r="BW65" s="1">
        <v>119</v>
      </c>
      <c r="BX65" s="10"/>
      <c r="BY65" s="10">
        <v>0.12</v>
      </c>
      <c r="BZ65" s="10"/>
      <c r="CB65" s="10">
        <v>3.0000000000000001E-3</v>
      </c>
      <c r="CC65" s="13">
        <v>0.06</v>
      </c>
      <c r="CF65" s="10"/>
      <c r="CG65" s="1">
        <v>11.2</v>
      </c>
      <c r="CH65" s="1">
        <v>0.36</v>
      </c>
      <c r="CI65" s="1">
        <v>34.4</v>
      </c>
      <c r="CK65" s="1">
        <v>46.58</v>
      </c>
      <c r="CL65" s="2">
        <f t="shared" si="2"/>
        <v>122.581270499</v>
      </c>
    </row>
    <row r="66" spans="1:90" x14ac:dyDescent="0.2">
      <c r="A66" s="1">
        <v>159</v>
      </c>
      <c r="B66" s="21" t="s">
        <v>35</v>
      </c>
      <c r="C66" s="1" t="s">
        <v>227</v>
      </c>
      <c r="G66" s="10" t="s">
        <v>317</v>
      </c>
      <c r="H66" s="25" t="s">
        <v>292</v>
      </c>
      <c r="I66" s="1" t="s">
        <v>117</v>
      </c>
      <c r="J66" s="1" t="s">
        <v>117</v>
      </c>
      <c r="K66" s="1" t="s">
        <v>330</v>
      </c>
      <c r="L66" s="4">
        <v>66.64</v>
      </c>
      <c r="M66" s="4">
        <v>17.989999999999998</v>
      </c>
      <c r="N66" s="4">
        <v>1E-3</v>
      </c>
      <c r="O66" s="4">
        <v>6.0000000000000001E-3</v>
      </c>
      <c r="P66" s="4">
        <v>0.92</v>
      </c>
      <c r="Q66" s="4">
        <v>3.54</v>
      </c>
      <c r="R66" s="4">
        <v>10.07</v>
      </c>
      <c r="S66" s="4">
        <v>5.0000000000000001E-3</v>
      </c>
      <c r="T66" s="4">
        <v>8.9999999999999993E-3</v>
      </c>
      <c r="U66" s="4">
        <v>0.08</v>
      </c>
      <c r="V66" s="2">
        <f t="shared" si="4"/>
        <v>99.260999999999996</v>
      </c>
      <c r="X66" s="4">
        <v>0.96</v>
      </c>
      <c r="AA66" s="13">
        <v>1680</v>
      </c>
      <c r="AB66" s="4">
        <v>1.5</v>
      </c>
      <c r="AC66" s="10"/>
      <c r="AD66" s="10"/>
      <c r="AE66" s="10"/>
      <c r="AF66" s="4">
        <v>0.02</v>
      </c>
      <c r="AG66" s="10">
        <v>4.1100000000000003</v>
      </c>
      <c r="AH66" s="10"/>
      <c r="AI66" s="13">
        <v>0.2</v>
      </c>
      <c r="AJ66" s="13">
        <v>5.8</v>
      </c>
      <c r="AK66" s="13">
        <v>2.2000000000000002</v>
      </c>
      <c r="AL66" s="13">
        <v>0.2</v>
      </c>
      <c r="AM66" s="10">
        <v>0.37</v>
      </c>
      <c r="AN66" s="13">
        <v>0.2</v>
      </c>
      <c r="AO66" s="10">
        <v>0.87</v>
      </c>
      <c r="AP66" s="10"/>
      <c r="AQ66" s="13">
        <v>18.100000000000001</v>
      </c>
      <c r="AR66" s="13">
        <v>1.1000000000000001</v>
      </c>
      <c r="AS66" s="10"/>
      <c r="AT66" s="10">
        <v>1.22</v>
      </c>
      <c r="AU66" s="10"/>
      <c r="AV66" s="13">
        <v>0.08</v>
      </c>
      <c r="AW66" s="10"/>
      <c r="AX66" s="10"/>
      <c r="AY66" s="10"/>
      <c r="AZ66" s="10">
        <v>2.86</v>
      </c>
      <c r="BA66" s="13">
        <v>10.8</v>
      </c>
      <c r="BB66" s="10">
        <v>0.05</v>
      </c>
      <c r="BC66" s="13">
        <v>0.4</v>
      </c>
      <c r="BD66" s="10"/>
      <c r="BE66" s="13">
        <v>0.5</v>
      </c>
      <c r="BF66" s="10">
        <v>1.44</v>
      </c>
      <c r="BG66" s="13">
        <v>0.4</v>
      </c>
      <c r="BH66" s="10"/>
      <c r="BI66" s="13">
        <v>33.4</v>
      </c>
      <c r="BJ66" s="10"/>
      <c r="BK66" s="13">
        <v>0.5</v>
      </c>
      <c r="BL66" s="10"/>
      <c r="BM66" s="13">
        <v>264</v>
      </c>
      <c r="BN66" s="10"/>
      <c r="BO66" s="10"/>
      <c r="BP66" s="10"/>
      <c r="BQ66" s="10"/>
      <c r="BR66" s="13">
        <v>0.06</v>
      </c>
      <c r="BS66" s="10">
        <v>0.22</v>
      </c>
      <c r="BT66" s="10"/>
      <c r="BU66" s="10">
        <v>0.45</v>
      </c>
      <c r="BV66" s="13">
        <v>0.3</v>
      </c>
      <c r="BW66" s="13">
        <v>163</v>
      </c>
      <c r="BX66" s="13">
        <v>0.4</v>
      </c>
      <c r="BY66" s="10">
        <v>0.08</v>
      </c>
      <c r="BZ66" s="10"/>
      <c r="CA66" s="13">
        <v>1.3</v>
      </c>
      <c r="CB66" s="13">
        <v>1.3</v>
      </c>
      <c r="CC66" s="13">
        <v>0.04</v>
      </c>
      <c r="CD66" s="13">
        <v>0.33</v>
      </c>
      <c r="CE66" s="13">
        <v>3</v>
      </c>
      <c r="CF66" s="10"/>
      <c r="CG66" s="1">
        <v>2.99</v>
      </c>
      <c r="CH66" s="1">
        <v>0.34</v>
      </c>
      <c r="CI66" s="13">
        <v>3.2</v>
      </c>
      <c r="CJ66" s="1">
        <v>39.1</v>
      </c>
      <c r="CL66" s="2">
        <f t="shared" si="2"/>
        <v>99.485738999999995</v>
      </c>
    </row>
    <row r="67" spans="1:90" x14ac:dyDescent="0.2">
      <c r="A67" s="1">
        <v>160</v>
      </c>
      <c r="B67" s="1" t="s">
        <v>36</v>
      </c>
      <c r="C67" s="1" t="s">
        <v>227</v>
      </c>
      <c r="G67" s="10" t="s">
        <v>317</v>
      </c>
      <c r="H67" s="25" t="s">
        <v>297</v>
      </c>
      <c r="J67" s="1" t="s">
        <v>330</v>
      </c>
      <c r="K67" s="1" t="s">
        <v>330</v>
      </c>
      <c r="L67" s="4">
        <v>65.2</v>
      </c>
      <c r="M67" s="4">
        <v>18.43</v>
      </c>
      <c r="N67" s="4">
        <v>1E-3</v>
      </c>
      <c r="O67" s="4">
        <v>3.0000000000000001E-3</v>
      </c>
      <c r="P67" s="4">
        <v>0.09</v>
      </c>
      <c r="Q67" s="4">
        <v>2.46</v>
      </c>
      <c r="R67" s="4">
        <v>13.11</v>
      </c>
      <c r="S67" s="4">
        <v>4.0000000000000001E-3</v>
      </c>
      <c r="T67" s="4">
        <v>2E-3</v>
      </c>
      <c r="U67" s="4">
        <v>0.06</v>
      </c>
      <c r="V67" s="2">
        <f t="shared" si="4"/>
        <v>99.36</v>
      </c>
      <c r="AB67" s="10"/>
      <c r="AC67" s="10"/>
      <c r="AD67" s="10"/>
      <c r="AE67" s="10"/>
      <c r="AF67" s="10"/>
      <c r="AJ67" s="2"/>
      <c r="AK67" s="10"/>
      <c r="AM67" s="10"/>
      <c r="AN67" s="10"/>
      <c r="AO67" s="10"/>
      <c r="AP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F67" s="10"/>
      <c r="BH67" s="10"/>
      <c r="BJ67" s="10"/>
      <c r="BK67" s="10"/>
      <c r="BL67" s="10"/>
      <c r="BN67" s="10"/>
      <c r="BO67" s="10"/>
      <c r="BP67" s="10"/>
      <c r="BR67" s="10"/>
      <c r="BS67" s="10"/>
      <c r="BT67" s="10"/>
      <c r="BU67" s="10"/>
      <c r="BV67" s="10"/>
      <c r="BX67" s="10"/>
      <c r="BY67" s="10"/>
      <c r="BZ67" s="10"/>
      <c r="CB67" s="10"/>
      <c r="CC67" s="10"/>
      <c r="CF67" s="10"/>
      <c r="CL67" s="2">
        <f t="shared" si="2"/>
        <v>99.36</v>
      </c>
    </row>
    <row r="68" spans="1:90" x14ac:dyDescent="0.2">
      <c r="A68" s="1">
        <v>147</v>
      </c>
      <c r="B68" s="1" t="s">
        <v>228</v>
      </c>
      <c r="C68" s="1" t="s">
        <v>215</v>
      </c>
      <c r="G68" s="10" t="s">
        <v>317</v>
      </c>
      <c r="H68" s="25" t="s">
        <v>296</v>
      </c>
      <c r="I68" s="1" t="s">
        <v>117</v>
      </c>
      <c r="J68" s="1" t="s">
        <v>117</v>
      </c>
      <c r="K68" s="1" t="s">
        <v>330</v>
      </c>
      <c r="L68" s="4">
        <v>72.19</v>
      </c>
      <c r="M68" s="4">
        <v>14.22</v>
      </c>
      <c r="N68" s="4">
        <v>0.06</v>
      </c>
      <c r="O68" s="4">
        <v>0.69</v>
      </c>
      <c r="P68" s="4">
        <v>2.13</v>
      </c>
      <c r="Q68" s="4">
        <v>3.41</v>
      </c>
      <c r="R68" s="4">
        <v>4.01</v>
      </c>
      <c r="S68" s="4">
        <v>0.25</v>
      </c>
      <c r="T68" s="4">
        <v>0.08</v>
      </c>
      <c r="U68" s="4">
        <v>2.0499999999999998</v>
      </c>
      <c r="V68" s="2">
        <f t="shared" si="4"/>
        <v>99.089999999999989</v>
      </c>
      <c r="AA68" s="13">
        <v>458</v>
      </c>
      <c r="AG68" s="1">
        <v>45.2</v>
      </c>
      <c r="AI68" s="13">
        <v>5.7</v>
      </c>
      <c r="AJ68" s="13">
        <v>18.600000000000001</v>
      </c>
      <c r="AK68" s="10"/>
      <c r="AL68" s="13">
        <v>1.3</v>
      </c>
      <c r="AM68" s="10"/>
      <c r="AN68" s="10"/>
      <c r="AO68" s="10"/>
      <c r="AP68" s="10"/>
      <c r="AQ68" s="13">
        <v>17</v>
      </c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3">
        <v>12</v>
      </c>
      <c r="BF68" s="10"/>
      <c r="BG68" s="13">
        <v>6.4</v>
      </c>
      <c r="BH68" s="10"/>
      <c r="BI68" s="13">
        <v>27</v>
      </c>
      <c r="BJ68" s="10"/>
      <c r="BK68" s="10"/>
      <c r="BL68" s="10"/>
      <c r="BM68" s="13">
        <v>180</v>
      </c>
      <c r="BN68" s="10"/>
      <c r="BO68" s="10"/>
      <c r="BP68" s="10"/>
      <c r="BQ68" s="13">
        <v>10</v>
      </c>
      <c r="BR68" s="10"/>
      <c r="BS68" s="10"/>
      <c r="BT68" s="10"/>
      <c r="BU68" s="10"/>
      <c r="BV68" s="10"/>
      <c r="BW68" s="13">
        <v>185</v>
      </c>
      <c r="BX68" s="10"/>
      <c r="BY68" s="10"/>
      <c r="BZ68" s="10"/>
      <c r="CA68" s="13">
        <v>12.1</v>
      </c>
      <c r="CB68" s="10"/>
      <c r="CC68" s="10"/>
      <c r="CD68" s="13">
        <v>4.7</v>
      </c>
      <c r="CE68" s="13">
        <v>23</v>
      </c>
      <c r="CF68" s="10"/>
      <c r="CG68" s="1">
        <v>31.6</v>
      </c>
      <c r="CI68" s="13">
        <v>38.799999999999997</v>
      </c>
      <c r="CJ68" s="1">
        <v>121</v>
      </c>
      <c r="CL68" s="2">
        <f t="shared" si="2"/>
        <v>99.209739999999982</v>
      </c>
    </row>
    <row r="69" spans="1:90" x14ac:dyDescent="0.2">
      <c r="A69" s="1">
        <v>148</v>
      </c>
      <c r="B69" s="1" t="s">
        <v>229</v>
      </c>
      <c r="C69" s="1" t="s">
        <v>175</v>
      </c>
      <c r="G69" s="10" t="s">
        <v>317</v>
      </c>
      <c r="H69" s="25" t="s">
        <v>296</v>
      </c>
      <c r="I69" s="1" t="s">
        <v>117</v>
      </c>
      <c r="J69" s="1" t="s">
        <v>117</v>
      </c>
      <c r="K69" s="1" t="s">
        <v>330</v>
      </c>
      <c r="L69" s="4">
        <v>76.95</v>
      </c>
      <c r="M69" s="4">
        <v>12.41</v>
      </c>
      <c r="N69" s="4">
        <v>1.4999999999999999E-2</v>
      </c>
      <c r="O69" s="4">
        <v>0.04</v>
      </c>
      <c r="P69" s="4">
        <v>0.8</v>
      </c>
      <c r="Q69" s="4">
        <v>3.55</v>
      </c>
      <c r="R69" s="4">
        <v>4.72</v>
      </c>
      <c r="S69" s="4">
        <v>0.04</v>
      </c>
      <c r="T69" s="4">
        <v>2E-3</v>
      </c>
      <c r="U69" s="4">
        <v>0.92</v>
      </c>
      <c r="V69" s="2">
        <f t="shared" si="4"/>
        <v>99.447000000000003</v>
      </c>
      <c r="AA69" s="13">
        <v>67</v>
      </c>
      <c r="AG69" s="1">
        <v>49.5</v>
      </c>
      <c r="AI69" s="13">
        <v>4.3</v>
      </c>
      <c r="AJ69" s="13">
        <v>7.6</v>
      </c>
      <c r="AK69" s="10"/>
      <c r="AL69" s="13">
        <v>0.4</v>
      </c>
      <c r="AM69" s="10"/>
      <c r="AN69" s="10"/>
      <c r="AO69" s="10"/>
      <c r="AP69" s="10"/>
      <c r="AQ69" s="13">
        <v>19</v>
      </c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3">
        <v>15</v>
      </c>
      <c r="BF69" s="10"/>
      <c r="BG69" s="13">
        <v>2.1</v>
      </c>
      <c r="BH69" s="10"/>
      <c r="BI69" s="13">
        <v>32.799999999999997</v>
      </c>
      <c r="BJ69" s="10"/>
      <c r="BK69" s="10"/>
      <c r="BL69" s="10"/>
      <c r="BM69" s="13">
        <v>297</v>
      </c>
      <c r="BN69" s="10"/>
      <c r="BO69" s="10"/>
      <c r="BP69" s="10"/>
      <c r="BQ69" s="13">
        <v>9</v>
      </c>
      <c r="BR69" s="10"/>
      <c r="BS69" s="10"/>
      <c r="BT69" s="10"/>
      <c r="BU69" s="10"/>
      <c r="BV69" s="10"/>
      <c r="BW69" s="13">
        <v>16</v>
      </c>
      <c r="BX69" s="10"/>
      <c r="BY69" s="10"/>
      <c r="BZ69" s="10"/>
      <c r="CA69" s="13">
        <v>29.7</v>
      </c>
      <c r="CB69" s="10"/>
      <c r="CC69" s="10"/>
      <c r="CD69" s="13">
        <v>12.5</v>
      </c>
      <c r="CE69" s="13">
        <v>3</v>
      </c>
      <c r="CF69" s="10"/>
      <c r="CG69" s="1">
        <v>88.2</v>
      </c>
      <c r="CI69" s="13">
        <v>12.7</v>
      </c>
      <c r="CJ69" s="1">
        <v>101</v>
      </c>
      <c r="CL69" s="2">
        <f t="shared" si="2"/>
        <v>99.523679999999999</v>
      </c>
    </row>
    <row r="70" spans="1:90" x14ac:dyDescent="0.2">
      <c r="A70" s="1">
        <v>149</v>
      </c>
      <c r="B70" s="1" t="s">
        <v>230</v>
      </c>
      <c r="C70" s="1" t="s">
        <v>215</v>
      </c>
      <c r="G70" s="10" t="s">
        <v>317</v>
      </c>
      <c r="H70" s="25" t="s">
        <v>301</v>
      </c>
      <c r="I70" s="1" t="s">
        <v>117</v>
      </c>
      <c r="J70" s="1" t="s">
        <v>117</v>
      </c>
      <c r="K70" s="1" t="s">
        <v>330</v>
      </c>
      <c r="L70" s="4">
        <v>67.099999999999994</v>
      </c>
      <c r="M70" s="4">
        <v>15.52</v>
      </c>
      <c r="N70" s="4">
        <v>7.1999999999999995E-2</v>
      </c>
      <c r="O70" s="4">
        <v>1.79</v>
      </c>
      <c r="P70" s="4">
        <v>3.76</v>
      </c>
      <c r="Q70" s="4">
        <v>4.03</v>
      </c>
      <c r="R70" s="4">
        <v>2.63</v>
      </c>
      <c r="S70" s="4">
        <v>0.48</v>
      </c>
      <c r="T70" s="4">
        <v>0.12</v>
      </c>
      <c r="U70" s="4">
        <v>3.73</v>
      </c>
      <c r="V70" s="2">
        <f t="shared" si="4"/>
        <v>99.232000000000014</v>
      </c>
      <c r="AA70" s="13">
        <v>453</v>
      </c>
      <c r="AG70" s="1">
        <v>40.1</v>
      </c>
      <c r="AI70" s="13">
        <v>11.4</v>
      </c>
      <c r="AJ70" s="13">
        <v>23.6</v>
      </c>
      <c r="AK70" s="10"/>
      <c r="AL70" s="13">
        <v>6</v>
      </c>
      <c r="AM70" s="10"/>
      <c r="AN70" s="10"/>
      <c r="AO70" s="10"/>
      <c r="AP70" s="10"/>
      <c r="AQ70" s="13">
        <v>17</v>
      </c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3">
        <v>5.6</v>
      </c>
      <c r="BF70" s="10"/>
      <c r="BG70" s="13">
        <v>13</v>
      </c>
      <c r="BH70" s="10"/>
      <c r="BI70" s="13">
        <v>12.3</v>
      </c>
      <c r="BJ70" s="10"/>
      <c r="BK70" s="10"/>
      <c r="BL70" s="10"/>
      <c r="BM70" s="13">
        <v>66</v>
      </c>
      <c r="BN70" s="10"/>
      <c r="BO70" s="10"/>
      <c r="BP70" s="10"/>
      <c r="BQ70" s="13">
        <v>45</v>
      </c>
      <c r="BR70" s="10"/>
      <c r="BS70" s="10"/>
      <c r="BT70" s="10"/>
      <c r="BU70" s="10"/>
      <c r="BV70" s="10"/>
      <c r="BW70" s="13">
        <v>372</v>
      </c>
      <c r="BX70" s="10"/>
      <c r="BY70" s="10"/>
      <c r="BZ70" s="10"/>
      <c r="CA70" s="13">
        <v>8</v>
      </c>
      <c r="CB70" s="10"/>
      <c r="CC70" s="10"/>
      <c r="CD70" s="13">
        <v>2</v>
      </c>
      <c r="CE70" s="13">
        <v>73</v>
      </c>
      <c r="CF70" s="10"/>
      <c r="CG70" s="1">
        <v>17.2</v>
      </c>
      <c r="CI70" s="13">
        <v>44.8</v>
      </c>
      <c r="CJ70" s="1">
        <v>143</v>
      </c>
      <c r="CL70" s="2">
        <f t="shared" si="2"/>
        <v>99.367300000000014</v>
      </c>
    </row>
    <row r="71" spans="1:90" x14ac:dyDescent="0.2">
      <c r="A71" s="1">
        <v>301</v>
      </c>
      <c r="B71" s="1" t="s">
        <v>37</v>
      </c>
      <c r="C71" s="1" t="s">
        <v>231</v>
      </c>
      <c r="G71" s="10" t="s">
        <v>317</v>
      </c>
      <c r="H71" s="25" t="s">
        <v>294</v>
      </c>
      <c r="J71" s="1" t="s">
        <v>330</v>
      </c>
      <c r="K71" s="1" t="s">
        <v>330</v>
      </c>
      <c r="L71" s="4">
        <v>46.68</v>
      </c>
      <c r="M71" s="4">
        <v>23.32</v>
      </c>
      <c r="N71" s="4">
        <v>0.127</v>
      </c>
      <c r="O71" s="4">
        <v>6.24</v>
      </c>
      <c r="P71" s="4">
        <v>14.2</v>
      </c>
      <c r="Q71" s="4">
        <v>0.92</v>
      </c>
      <c r="R71" s="4">
        <v>0.06</v>
      </c>
      <c r="S71" s="4">
        <v>0.57999999999999996</v>
      </c>
      <c r="T71" s="4">
        <v>7.0000000000000001E-3</v>
      </c>
      <c r="U71" s="4">
        <v>6.85</v>
      </c>
      <c r="V71" s="2">
        <f t="shared" si="4"/>
        <v>98.983999999999995</v>
      </c>
      <c r="AJ71" s="2"/>
      <c r="AK71" s="10"/>
      <c r="AM71" s="10"/>
      <c r="AN71" s="10"/>
      <c r="AO71" s="10"/>
      <c r="AP71" s="10"/>
      <c r="BF71" s="10"/>
      <c r="BH71" s="10"/>
      <c r="BJ71" s="10"/>
      <c r="BK71" s="10"/>
      <c r="BL71" s="10"/>
      <c r="BN71" s="10"/>
      <c r="BO71" s="10"/>
      <c r="BP71" s="10"/>
      <c r="BR71" s="10"/>
      <c r="BS71" s="10"/>
      <c r="BT71" s="10"/>
      <c r="BU71" s="10"/>
      <c r="BV71" s="10"/>
      <c r="BX71" s="10"/>
      <c r="BY71" s="10"/>
      <c r="BZ71" s="10"/>
      <c r="CB71" s="10"/>
      <c r="CC71" s="10"/>
      <c r="CF71" s="10"/>
      <c r="CL71" s="2">
        <f t="shared" ref="CL71:CL78" si="5">SUM(L71:U71)+(SUM(W71:CJ71)/10000)+CK71</f>
        <v>98.983999999999995</v>
      </c>
    </row>
    <row r="72" spans="1:90" x14ac:dyDescent="0.2">
      <c r="A72" s="1">
        <v>302</v>
      </c>
      <c r="B72" s="1" t="s">
        <v>232</v>
      </c>
      <c r="C72" s="1" t="s">
        <v>233</v>
      </c>
      <c r="G72" s="10" t="s">
        <v>317</v>
      </c>
      <c r="H72" s="25" t="s">
        <v>281</v>
      </c>
      <c r="I72" s="1" t="s">
        <v>117</v>
      </c>
      <c r="J72" s="1" t="s">
        <v>117</v>
      </c>
      <c r="K72" s="1" t="s">
        <v>330</v>
      </c>
      <c r="L72" s="4">
        <v>48.48</v>
      </c>
      <c r="M72" s="4">
        <v>5.56</v>
      </c>
      <c r="N72" s="4">
        <v>0.186</v>
      </c>
      <c r="O72" s="4">
        <v>17.12</v>
      </c>
      <c r="P72" s="4">
        <v>15.02</v>
      </c>
      <c r="Q72" s="4">
        <v>0.72</v>
      </c>
      <c r="R72" s="4">
        <v>0.52</v>
      </c>
      <c r="S72" s="4">
        <v>0.67</v>
      </c>
      <c r="T72" s="4">
        <v>0.11</v>
      </c>
      <c r="U72" s="4">
        <v>10.33</v>
      </c>
      <c r="V72" s="2">
        <f t="shared" si="4"/>
        <v>98.715999999999994</v>
      </c>
      <c r="AI72" s="13">
        <v>53</v>
      </c>
      <c r="AJ72" s="13">
        <v>630</v>
      </c>
      <c r="AK72" s="10"/>
      <c r="AL72" s="13">
        <v>9</v>
      </c>
      <c r="BF72" s="10"/>
      <c r="BG72" s="13">
        <v>56</v>
      </c>
      <c r="BH72" s="10"/>
      <c r="BJ72" s="10"/>
      <c r="BK72" s="10"/>
      <c r="BL72" s="10"/>
      <c r="BM72" s="13">
        <v>12</v>
      </c>
      <c r="BN72" s="10"/>
      <c r="BO72" s="10"/>
      <c r="BP72" s="10"/>
      <c r="BQ72" s="13">
        <v>650</v>
      </c>
      <c r="BR72" s="10"/>
      <c r="BS72" s="10"/>
      <c r="BT72" s="10"/>
      <c r="BU72" s="10"/>
      <c r="BV72" s="10"/>
      <c r="BW72" s="13">
        <v>155</v>
      </c>
      <c r="BX72" s="10"/>
      <c r="BY72" s="10"/>
      <c r="BZ72" s="10"/>
      <c r="CB72" s="10"/>
      <c r="CC72" s="10"/>
      <c r="CE72" s="13">
        <v>231</v>
      </c>
      <c r="CF72" s="10"/>
      <c r="CI72" s="13">
        <v>62</v>
      </c>
      <c r="CL72" s="2">
        <f t="shared" si="5"/>
        <v>98.901799999999994</v>
      </c>
    </row>
    <row r="73" spans="1:90" x14ac:dyDescent="0.2">
      <c r="A73" s="1">
        <v>293</v>
      </c>
      <c r="B73" s="21" t="s">
        <v>234</v>
      </c>
      <c r="C73" s="1" t="s">
        <v>236</v>
      </c>
      <c r="G73" s="10" t="s">
        <v>317</v>
      </c>
      <c r="H73" s="25" t="s">
        <v>282</v>
      </c>
      <c r="I73" s="1" t="s">
        <v>117</v>
      </c>
      <c r="J73" s="1" t="s">
        <v>117</v>
      </c>
      <c r="K73" s="1" t="s">
        <v>330</v>
      </c>
      <c r="L73" s="2">
        <v>57.09</v>
      </c>
      <c r="M73" s="2">
        <v>16.86</v>
      </c>
      <c r="N73" s="2">
        <v>0.27</v>
      </c>
      <c r="O73" s="2">
        <v>1.76</v>
      </c>
      <c r="P73" s="2">
        <v>0.68</v>
      </c>
      <c r="Q73" s="2">
        <v>1.05</v>
      </c>
      <c r="R73" s="2">
        <v>2.77</v>
      </c>
      <c r="S73" s="2">
        <v>0.67</v>
      </c>
      <c r="T73" s="2">
        <v>0.21</v>
      </c>
      <c r="U73" s="2">
        <v>6.84</v>
      </c>
      <c r="V73" s="2">
        <f t="shared" si="4"/>
        <v>88.2</v>
      </c>
      <c r="W73" s="13">
        <v>0.20499999999999999</v>
      </c>
      <c r="X73" s="1">
        <v>27.7</v>
      </c>
      <c r="Y73" s="13">
        <v>4.5999999999999999E-3</v>
      </c>
      <c r="AB73" s="1">
        <v>2.9</v>
      </c>
      <c r="AE73" s="13">
        <v>15200</v>
      </c>
      <c r="AG73" s="1">
        <v>89.1</v>
      </c>
      <c r="AI73" s="1">
        <v>18.100000000000001</v>
      </c>
      <c r="AJ73" s="1">
        <v>69</v>
      </c>
      <c r="AK73" s="10">
        <v>12.4</v>
      </c>
      <c r="AL73" s="1">
        <v>59.8</v>
      </c>
      <c r="AM73" s="1">
        <v>6.54</v>
      </c>
      <c r="AN73" s="1">
        <v>3.53</v>
      </c>
      <c r="AO73" s="1">
        <v>1.35</v>
      </c>
      <c r="AR73" s="1">
        <v>5.6</v>
      </c>
      <c r="AT73" s="1">
        <v>3.93</v>
      </c>
      <c r="AV73" s="13">
        <v>1.4</v>
      </c>
      <c r="AZ73" s="1">
        <v>41.3</v>
      </c>
      <c r="BA73" s="1">
        <v>54.7</v>
      </c>
      <c r="BB73" s="1">
        <v>0.6</v>
      </c>
      <c r="BF73" s="1">
        <v>35.4</v>
      </c>
      <c r="BG73" s="1">
        <v>36.9</v>
      </c>
      <c r="BH73" s="10"/>
      <c r="BI73" s="1">
        <v>45</v>
      </c>
      <c r="BJ73" s="10"/>
      <c r="BK73" s="10">
        <v>8.42</v>
      </c>
      <c r="BL73" s="10"/>
      <c r="BM73" s="1">
        <v>144</v>
      </c>
      <c r="BN73" s="10"/>
      <c r="BO73" s="10"/>
      <c r="BP73" s="10"/>
      <c r="BQ73" s="13">
        <v>1130</v>
      </c>
      <c r="BR73" s="10"/>
      <c r="BS73" s="10">
        <v>16</v>
      </c>
      <c r="BT73" s="10"/>
      <c r="BU73" s="10">
        <v>8.0399999999999991</v>
      </c>
      <c r="BV73" s="10"/>
      <c r="BW73" s="1">
        <v>69</v>
      </c>
      <c r="BX73" s="10"/>
      <c r="BY73" s="10">
        <v>1.25</v>
      </c>
      <c r="BZ73" s="10"/>
      <c r="CB73" s="10">
        <v>1.1100000000000001</v>
      </c>
      <c r="CC73" s="13">
        <v>0.6</v>
      </c>
      <c r="CE73" s="1">
        <v>116</v>
      </c>
      <c r="CF73" s="10"/>
      <c r="CG73" s="1">
        <v>40.799999999999997</v>
      </c>
      <c r="CH73" s="13">
        <v>4.09</v>
      </c>
      <c r="CI73" s="1">
        <v>151</v>
      </c>
      <c r="CJ73" s="1">
        <v>146</v>
      </c>
      <c r="CK73" s="1">
        <v>12</v>
      </c>
      <c r="CL73" s="2">
        <f t="shared" si="5"/>
        <v>101.95517696</v>
      </c>
    </row>
    <row r="74" spans="1:90" x14ac:dyDescent="0.2">
      <c r="A74" s="21">
        <v>294</v>
      </c>
      <c r="B74" s="21" t="s">
        <v>235</v>
      </c>
      <c r="C74" s="1" t="s">
        <v>205</v>
      </c>
      <c r="G74" s="10" t="s">
        <v>317</v>
      </c>
      <c r="H74" s="25" t="s">
        <v>283</v>
      </c>
      <c r="I74" s="1" t="s">
        <v>117</v>
      </c>
      <c r="J74" s="1" t="s">
        <v>117</v>
      </c>
      <c r="K74" s="1" t="s">
        <v>330</v>
      </c>
      <c r="L74" s="2">
        <v>0.11</v>
      </c>
      <c r="M74" s="2">
        <v>2.1000000000000001E-2</v>
      </c>
      <c r="N74" s="2">
        <v>2E-3</v>
      </c>
      <c r="O74" s="2">
        <v>0.62</v>
      </c>
      <c r="P74" s="2">
        <v>55.02</v>
      </c>
      <c r="Q74" s="2">
        <v>2E-3</v>
      </c>
      <c r="R74" s="2">
        <v>3.0000000000000001E-3</v>
      </c>
      <c r="S74" s="2"/>
      <c r="T74" s="2">
        <v>2.9000000000000001E-2</v>
      </c>
      <c r="U74" s="2">
        <v>1.4999999999999999E-2</v>
      </c>
      <c r="V74" s="2">
        <f t="shared" si="4"/>
        <v>55.82200000000001</v>
      </c>
      <c r="W74" s="13">
        <v>1.2999999999999999E-3</v>
      </c>
      <c r="X74" s="1">
        <v>0.15</v>
      </c>
      <c r="Y74" s="13">
        <v>6.9999999999999994E-5</v>
      </c>
      <c r="AA74" s="13">
        <v>476</v>
      </c>
      <c r="AE74" s="13">
        <v>119800</v>
      </c>
      <c r="AG74" s="1">
        <v>0.93</v>
      </c>
      <c r="AH74" s="13">
        <v>5.8</v>
      </c>
      <c r="AI74" s="13">
        <v>8.2500000000000004E-2</v>
      </c>
      <c r="AJ74" s="1">
        <v>3</v>
      </c>
      <c r="AK74" s="10"/>
      <c r="AL74" s="13">
        <v>0.26800000000000002</v>
      </c>
      <c r="AM74" s="13">
        <v>0.03</v>
      </c>
      <c r="AO74" s="1">
        <v>7.0000000000000001E-3</v>
      </c>
      <c r="AT74" s="13">
        <v>0.1</v>
      </c>
      <c r="AZ74" s="1">
        <v>0.15</v>
      </c>
      <c r="BA74" s="1">
        <v>0.2</v>
      </c>
      <c r="BB74" s="13">
        <v>0.03</v>
      </c>
      <c r="BE74" s="13">
        <f>(0.7+1.3)/2</f>
        <v>1</v>
      </c>
      <c r="BF74" s="13">
        <v>0.1</v>
      </c>
      <c r="BG74" s="1">
        <v>0.3</v>
      </c>
      <c r="BH74" s="10"/>
      <c r="BI74" s="13">
        <f>(0.22+1.21)/2</f>
        <v>0.71499999999999997</v>
      </c>
      <c r="BJ74" s="10"/>
      <c r="BK74" s="10"/>
      <c r="BL74" s="10"/>
      <c r="BM74" s="13">
        <v>0.18</v>
      </c>
      <c r="BN74" s="10"/>
      <c r="BO74" s="10"/>
      <c r="BP74" s="10"/>
      <c r="BQ74" s="13">
        <v>135</v>
      </c>
      <c r="BR74" s="10"/>
      <c r="BS74" s="1">
        <v>0.03</v>
      </c>
      <c r="BT74" s="10"/>
      <c r="BU74" s="1">
        <v>0.16</v>
      </c>
      <c r="BV74" s="10"/>
      <c r="BW74" s="1">
        <v>296</v>
      </c>
      <c r="BX74" s="10"/>
      <c r="BY74" s="13">
        <v>4.0000000000000001E-3</v>
      </c>
      <c r="BZ74" s="10"/>
      <c r="CA74" s="13">
        <v>2.87E-2</v>
      </c>
      <c r="CB74" s="10">
        <v>3.0000000000000001E-3</v>
      </c>
      <c r="CC74" s="10"/>
      <c r="CD74" s="13">
        <v>1.75</v>
      </c>
      <c r="CE74" s="13">
        <v>3.59</v>
      </c>
      <c r="CF74" s="10"/>
      <c r="CG74" s="13">
        <v>0.223</v>
      </c>
      <c r="CH74" s="13">
        <v>0.02</v>
      </c>
      <c r="CI74" s="1">
        <v>2.9</v>
      </c>
      <c r="CJ74" s="13">
        <v>4.1900000000000004</v>
      </c>
      <c r="CK74" s="1">
        <v>43.73</v>
      </c>
      <c r="CL74" s="2">
        <f t="shared" si="5"/>
        <v>111.62529425700001</v>
      </c>
    </row>
    <row r="75" spans="1:90" x14ac:dyDescent="0.2">
      <c r="A75" s="10" t="s">
        <v>142</v>
      </c>
      <c r="B75" s="1" t="s">
        <v>140</v>
      </c>
      <c r="C75" s="1" t="s">
        <v>241</v>
      </c>
      <c r="G75" s="10" t="s">
        <v>317</v>
      </c>
      <c r="H75" s="25" t="s">
        <v>283</v>
      </c>
      <c r="I75" s="1" t="s">
        <v>117</v>
      </c>
      <c r="J75" s="1" t="s">
        <v>117</v>
      </c>
      <c r="K75" s="1" t="s">
        <v>330</v>
      </c>
      <c r="L75" s="2">
        <v>14.11</v>
      </c>
      <c r="M75" s="2">
        <v>4.2969999999999997</v>
      </c>
      <c r="N75" s="2">
        <v>33.090000000000003</v>
      </c>
      <c r="O75" s="2">
        <v>3.1150000000000002</v>
      </c>
      <c r="P75" s="2">
        <v>2.9089999999999998</v>
      </c>
      <c r="Q75" s="2">
        <v>2.7970000000000002</v>
      </c>
      <c r="R75" s="2">
        <v>0.94399999999999995</v>
      </c>
      <c r="S75" s="2">
        <v>1.0609999999999999</v>
      </c>
      <c r="T75" s="2">
        <v>0.53500000000000003</v>
      </c>
      <c r="U75" s="2">
        <v>14.4</v>
      </c>
      <c r="V75" s="2">
        <f t="shared" si="4"/>
        <v>77.257999999999996</v>
      </c>
      <c r="AA75" s="13">
        <v>1714</v>
      </c>
      <c r="AI75" s="13">
        <v>1732</v>
      </c>
      <c r="AJ75" s="13">
        <v>26.6</v>
      </c>
      <c r="AK75" s="10"/>
      <c r="AL75" s="13">
        <v>11132</v>
      </c>
      <c r="AM75" s="10"/>
      <c r="AN75" s="10"/>
      <c r="AO75" s="10"/>
      <c r="AP75" s="10"/>
      <c r="AQ75" s="13">
        <f>(32.51+41.7)/2</f>
        <v>37.105000000000004</v>
      </c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3">
        <v>27.42</v>
      </c>
      <c r="BH75" s="10"/>
      <c r="BI75" s="13">
        <v>430</v>
      </c>
      <c r="BJ75" s="10"/>
      <c r="BK75" s="10"/>
      <c r="BL75" s="10"/>
      <c r="BM75" s="13">
        <v>10.9</v>
      </c>
      <c r="BN75" s="10"/>
      <c r="BO75" s="10"/>
      <c r="BP75" s="10"/>
      <c r="BQ75" s="13">
        <v>1080</v>
      </c>
      <c r="BR75" s="10"/>
      <c r="BS75" s="10"/>
      <c r="BT75" s="10"/>
      <c r="BU75" s="10"/>
      <c r="BV75" s="10"/>
      <c r="BW75" s="13">
        <v>792</v>
      </c>
      <c r="BX75" s="10"/>
      <c r="BY75" s="10"/>
      <c r="BZ75" s="10"/>
      <c r="CA75" s="13">
        <v>11.7</v>
      </c>
      <c r="CB75" s="10"/>
      <c r="CC75" s="10"/>
      <c r="CD75" s="13">
        <v>5</v>
      </c>
      <c r="CE75" s="13">
        <v>424</v>
      </c>
      <c r="CF75" s="10"/>
      <c r="CG75" s="13">
        <v>111</v>
      </c>
      <c r="CH75" s="10"/>
      <c r="CI75" s="13">
        <v>1068</v>
      </c>
      <c r="CJ75" s="13">
        <v>344</v>
      </c>
      <c r="CL75" s="2">
        <f t="shared" si="5"/>
        <v>79.152572499999991</v>
      </c>
    </row>
    <row r="76" spans="1:90" x14ac:dyDescent="0.2">
      <c r="A76" s="1">
        <v>161</v>
      </c>
      <c r="B76" s="21" t="s">
        <v>38</v>
      </c>
      <c r="C76" s="1" t="s">
        <v>237</v>
      </c>
      <c r="G76" s="10" t="s">
        <v>317</v>
      </c>
      <c r="H76" s="1" t="s">
        <v>284</v>
      </c>
      <c r="I76" s="1" t="s">
        <v>117</v>
      </c>
      <c r="J76" s="1" t="s">
        <v>117</v>
      </c>
      <c r="L76" s="4">
        <v>42.39</v>
      </c>
      <c r="M76" s="4">
        <v>0.62</v>
      </c>
      <c r="N76" s="4">
        <v>0.12</v>
      </c>
      <c r="O76" s="4">
        <v>44.72</v>
      </c>
      <c r="P76" s="4">
        <v>0.56000000000000005</v>
      </c>
      <c r="Q76" s="4">
        <v>2.1000000000000001E-2</v>
      </c>
      <c r="R76" s="4">
        <v>3.3E-3</v>
      </c>
      <c r="S76" s="24"/>
      <c r="T76" s="24"/>
      <c r="U76" s="4">
        <v>8.34</v>
      </c>
      <c r="V76" s="2">
        <f t="shared" si="4"/>
        <v>96.774299999999997</v>
      </c>
      <c r="W76" s="4">
        <v>1.5E-3</v>
      </c>
      <c r="X76" s="4">
        <v>0.34</v>
      </c>
      <c r="Y76" s="4">
        <v>3.5E-4</v>
      </c>
      <c r="Z76" s="4">
        <v>1</v>
      </c>
      <c r="AA76" s="13">
        <v>17</v>
      </c>
      <c r="AB76" s="10"/>
      <c r="AC76" s="10"/>
      <c r="AD76" s="10"/>
      <c r="AE76" s="13">
        <v>764</v>
      </c>
      <c r="AF76" s="10"/>
      <c r="AG76" s="13">
        <v>0.2</v>
      </c>
      <c r="AH76" s="13">
        <v>50</v>
      </c>
      <c r="AI76" s="13">
        <v>116</v>
      </c>
      <c r="AJ76" s="13">
        <v>2970</v>
      </c>
      <c r="AK76" s="10"/>
      <c r="AL76" s="13">
        <v>5.7</v>
      </c>
      <c r="AM76" s="13">
        <v>0.02</v>
      </c>
      <c r="AN76" s="13">
        <v>0.02</v>
      </c>
      <c r="AO76" s="13">
        <v>3.0000000000000001E-3</v>
      </c>
      <c r="AP76" s="13">
        <v>10</v>
      </c>
      <c r="AQ76" s="13">
        <v>0.5</v>
      </c>
      <c r="AR76" s="13">
        <v>2E-3</v>
      </c>
      <c r="AS76" s="10"/>
      <c r="AT76" s="10">
        <v>0.21</v>
      </c>
      <c r="AU76" s="10"/>
      <c r="AV76" s="10"/>
      <c r="AW76" s="10"/>
      <c r="AX76" s="10"/>
      <c r="AY76" s="10"/>
      <c r="AZ76" s="13">
        <v>0.1</v>
      </c>
      <c r="BA76" s="13">
        <v>1.8</v>
      </c>
      <c r="BB76" s="10"/>
      <c r="BC76" s="10"/>
      <c r="BD76" s="10"/>
      <c r="BE76" s="13">
        <v>1.2</v>
      </c>
      <c r="BF76" s="13">
        <v>7.0000000000000007E-2</v>
      </c>
      <c r="BG76" s="13">
        <v>2460</v>
      </c>
      <c r="BH76" s="10"/>
      <c r="BI76" s="13">
        <v>0.114</v>
      </c>
      <c r="BJ76" s="10"/>
      <c r="BK76" s="13">
        <v>0.02</v>
      </c>
      <c r="BL76" s="10"/>
      <c r="BN76" s="10"/>
      <c r="BO76" s="10"/>
      <c r="BP76" s="10"/>
      <c r="BQ76" s="13">
        <v>30</v>
      </c>
      <c r="BR76" s="10"/>
      <c r="BS76" s="10">
        <v>7.07</v>
      </c>
      <c r="BT76" s="13">
        <v>6.3E-3</v>
      </c>
      <c r="BU76" s="13">
        <v>0.02</v>
      </c>
      <c r="BV76" s="13">
        <v>0.05</v>
      </c>
      <c r="BX76" s="10"/>
      <c r="BY76" s="13">
        <v>3.0000000000000001E-3</v>
      </c>
      <c r="BZ76" s="10"/>
      <c r="CA76" s="13">
        <v>0.18</v>
      </c>
      <c r="CB76" s="10"/>
      <c r="CC76" s="10"/>
      <c r="CD76" s="13">
        <v>0.05</v>
      </c>
      <c r="CE76" s="13">
        <v>29</v>
      </c>
      <c r="CF76" s="10"/>
      <c r="CH76" s="13">
        <v>0.02</v>
      </c>
      <c r="CI76" s="13">
        <v>29.5</v>
      </c>
      <c r="CJ76" s="1">
        <v>6.3</v>
      </c>
      <c r="CL76" s="2">
        <f t="shared" si="5"/>
        <v>97.424350015000002</v>
      </c>
    </row>
    <row r="77" spans="1:90" x14ac:dyDescent="0.2">
      <c r="A77" s="1">
        <v>154</v>
      </c>
      <c r="B77" s="21" t="s">
        <v>238</v>
      </c>
      <c r="C77" s="1" t="s">
        <v>240</v>
      </c>
      <c r="F77" s="1" t="s">
        <v>394</v>
      </c>
      <c r="G77" s="10" t="s">
        <v>317</v>
      </c>
      <c r="H77" s="25" t="s">
        <v>281</v>
      </c>
      <c r="I77" s="1" t="s">
        <v>117</v>
      </c>
      <c r="J77" s="1" t="s">
        <v>117</v>
      </c>
      <c r="K77" s="1" t="s">
        <v>330</v>
      </c>
      <c r="L77" s="4">
        <v>75.41</v>
      </c>
      <c r="M77" s="4">
        <v>12.89</v>
      </c>
      <c r="N77" s="4">
        <v>0.1</v>
      </c>
      <c r="O77" s="4">
        <v>0.09</v>
      </c>
      <c r="P77" s="4">
        <v>0.63</v>
      </c>
      <c r="Q77" s="4">
        <v>4.0999999999999996</v>
      </c>
      <c r="R77" s="4">
        <v>4.41</v>
      </c>
      <c r="S77" s="4">
        <v>0.1</v>
      </c>
      <c r="T77" s="4">
        <v>0.02</v>
      </c>
      <c r="U77" s="4">
        <v>0.96</v>
      </c>
      <c r="V77" s="2">
        <f t="shared" si="4"/>
        <v>98.709999999999965</v>
      </c>
      <c r="W77" s="4">
        <v>3.1E-2</v>
      </c>
      <c r="X77" s="4">
        <v>15.9</v>
      </c>
      <c r="Y77" s="4">
        <v>2.0000000000000001E-4</v>
      </c>
      <c r="Z77" s="13">
        <v>133</v>
      </c>
      <c r="AA77" s="13">
        <v>40</v>
      </c>
      <c r="AB77" s="4">
        <v>3.1</v>
      </c>
      <c r="AC77" s="4">
        <v>0.51</v>
      </c>
      <c r="AD77" s="13">
        <v>10</v>
      </c>
      <c r="AE77" s="13">
        <v>88</v>
      </c>
      <c r="AF77" s="4">
        <v>1.7000000000000001E-2</v>
      </c>
      <c r="AG77" s="1">
        <v>47.1</v>
      </c>
      <c r="AH77" s="13">
        <v>920</v>
      </c>
      <c r="AI77" s="13">
        <v>0.65</v>
      </c>
      <c r="AJ77" s="13">
        <v>2.2999999999999998</v>
      </c>
      <c r="AK77" s="13">
        <v>20.2</v>
      </c>
      <c r="AL77" s="13">
        <v>1.4</v>
      </c>
      <c r="AM77" s="10">
        <v>5.78</v>
      </c>
      <c r="AN77" s="10">
        <v>3.78</v>
      </c>
      <c r="AO77" s="10">
        <v>0.3</v>
      </c>
      <c r="AP77" s="13">
        <v>942</v>
      </c>
      <c r="AQ77" s="13">
        <v>17.600000000000001</v>
      </c>
      <c r="AR77" s="10">
        <v>5.24</v>
      </c>
      <c r="AS77" s="13">
        <v>2.4</v>
      </c>
      <c r="AT77" s="10">
        <v>4.67</v>
      </c>
      <c r="AU77" s="13">
        <v>8.0000000000000002E-3</v>
      </c>
      <c r="AV77" s="10">
        <v>1.1000000000000001</v>
      </c>
      <c r="AW77" s="13">
        <v>0.08</v>
      </c>
      <c r="AX77" s="13">
        <v>3.6799999999999999E-2</v>
      </c>
      <c r="AY77" s="10"/>
      <c r="AZ77" s="10">
        <v>19.7</v>
      </c>
      <c r="BA77" s="13">
        <v>62.3</v>
      </c>
      <c r="BB77" s="10">
        <v>0.71</v>
      </c>
      <c r="BC77" s="13">
        <v>3.2</v>
      </c>
      <c r="BD77" s="10"/>
      <c r="BE77" s="13">
        <v>15.5</v>
      </c>
      <c r="BF77" s="10">
        <v>23.5</v>
      </c>
      <c r="BG77" s="13">
        <v>0.66</v>
      </c>
      <c r="BH77" s="10"/>
      <c r="BI77" s="13">
        <v>19.100000000000001</v>
      </c>
      <c r="BJ77" s="10"/>
      <c r="BK77" s="10">
        <v>5.62</v>
      </c>
      <c r="BL77" s="10"/>
      <c r="BM77" s="13">
        <v>257</v>
      </c>
      <c r="BN77" s="10"/>
      <c r="BO77" s="10"/>
      <c r="BP77" s="10"/>
      <c r="BQ77" s="13">
        <v>9</v>
      </c>
      <c r="BR77" s="13">
        <v>1.48</v>
      </c>
      <c r="BS77" s="10">
        <v>5.16</v>
      </c>
      <c r="BT77" s="13">
        <v>5.8999999999999999E-3</v>
      </c>
      <c r="BU77" s="10">
        <v>6.07</v>
      </c>
      <c r="BV77" s="13">
        <v>2.7</v>
      </c>
      <c r="BW77" s="13">
        <v>30</v>
      </c>
      <c r="BX77" s="13">
        <v>1.9</v>
      </c>
      <c r="BY77" s="10">
        <v>1.02</v>
      </c>
      <c r="BZ77" s="10"/>
      <c r="CA77" s="13">
        <v>26.5</v>
      </c>
      <c r="CB77" s="13">
        <v>1.6</v>
      </c>
      <c r="CC77" s="10">
        <v>0.67</v>
      </c>
      <c r="CD77" s="13">
        <v>9</v>
      </c>
      <c r="CF77" s="13">
        <v>1.9</v>
      </c>
      <c r="CG77" s="1">
        <v>45.4</v>
      </c>
      <c r="CH77" s="1">
        <v>4.49</v>
      </c>
      <c r="CI77" s="13">
        <v>30</v>
      </c>
      <c r="CJ77" s="1">
        <v>101</v>
      </c>
      <c r="CL77" s="2">
        <f t="shared" si="5"/>
        <v>99.005038889999966</v>
      </c>
    </row>
    <row r="78" spans="1:90" x14ac:dyDescent="0.2">
      <c r="A78" s="1">
        <v>155</v>
      </c>
      <c r="B78" s="21" t="s">
        <v>239</v>
      </c>
      <c r="C78" s="1" t="s">
        <v>240</v>
      </c>
      <c r="F78" s="1" t="s">
        <v>394</v>
      </c>
      <c r="G78" s="10" t="s">
        <v>317</v>
      </c>
      <c r="H78" s="25" t="s">
        <v>285</v>
      </c>
      <c r="I78" s="1" t="s">
        <v>117</v>
      </c>
      <c r="J78" s="1" t="s">
        <v>117</v>
      </c>
      <c r="K78" s="1" t="s">
        <v>330</v>
      </c>
      <c r="L78" s="4">
        <v>75.650000000000006</v>
      </c>
      <c r="M78" s="4">
        <v>12.82</v>
      </c>
      <c r="N78" s="4">
        <v>0.11</v>
      </c>
      <c r="O78" s="4">
        <v>0.05</v>
      </c>
      <c r="P78" s="4">
        <v>0.45</v>
      </c>
      <c r="Q78" s="4">
        <v>4.03</v>
      </c>
      <c r="R78" s="4">
        <v>4.45</v>
      </c>
      <c r="S78" s="4">
        <v>0.09</v>
      </c>
      <c r="T78" s="4">
        <v>0.01</v>
      </c>
      <c r="U78" s="4">
        <v>0.86</v>
      </c>
      <c r="V78" s="2">
        <f t="shared" si="4"/>
        <v>98.52000000000001</v>
      </c>
      <c r="X78" s="4">
        <v>19.5</v>
      </c>
      <c r="Z78" s="13">
        <v>135</v>
      </c>
      <c r="AA78" s="13">
        <v>39</v>
      </c>
      <c r="AB78" s="4">
        <v>3.4</v>
      </c>
      <c r="AC78" s="4">
        <v>0.65</v>
      </c>
      <c r="AE78" s="13">
        <v>69</v>
      </c>
      <c r="AF78" s="4">
        <v>1.9E-2</v>
      </c>
      <c r="AG78" s="1">
        <v>38.799999999999997</v>
      </c>
      <c r="AH78" s="13">
        <v>730</v>
      </c>
      <c r="AI78" s="13">
        <v>0.4</v>
      </c>
      <c r="AJ78" s="13">
        <v>2.6</v>
      </c>
      <c r="AK78" s="13">
        <v>26</v>
      </c>
      <c r="AL78" s="13">
        <v>1.4</v>
      </c>
      <c r="AM78" s="10">
        <v>6.88</v>
      </c>
      <c r="AN78" s="10">
        <v>4.5</v>
      </c>
      <c r="AO78" s="10">
        <v>0.15</v>
      </c>
      <c r="AP78" s="13">
        <v>1087</v>
      </c>
      <c r="AQ78" s="13">
        <v>18.2</v>
      </c>
      <c r="AR78" s="10">
        <v>6.3</v>
      </c>
      <c r="AS78" s="13">
        <v>2.4</v>
      </c>
      <c r="AT78" s="10">
        <v>5.23</v>
      </c>
      <c r="AU78" s="13">
        <v>2.0000000000000001E-4</v>
      </c>
      <c r="AV78" s="10">
        <v>1.35</v>
      </c>
      <c r="AW78" s="13">
        <v>6.7000000000000004E-2</v>
      </c>
      <c r="AX78" s="10"/>
      <c r="AY78" s="10"/>
      <c r="AZ78" s="10">
        <v>16.899999999999999</v>
      </c>
      <c r="BA78" s="13">
        <v>83</v>
      </c>
      <c r="BB78" s="10">
        <v>0.9</v>
      </c>
      <c r="BC78" s="13">
        <v>2.9</v>
      </c>
      <c r="BD78" s="10"/>
      <c r="BE78" s="13">
        <v>19.2</v>
      </c>
      <c r="BF78" s="10">
        <v>21.1</v>
      </c>
      <c r="BG78" s="13">
        <v>0.84</v>
      </c>
      <c r="BH78" s="10"/>
      <c r="BI78" s="13">
        <v>21.9</v>
      </c>
      <c r="BJ78" s="10"/>
      <c r="BK78" s="10">
        <v>4.93</v>
      </c>
      <c r="BL78" s="10"/>
      <c r="BM78" s="13">
        <v>297</v>
      </c>
      <c r="BN78" s="10"/>
      <c r="BO78" s="10"/>
      <c r="BP78" s="10"/>
      <c r="BQ78" s="13">
        <v>6</v>
      </c>
      <c r="BR78" s="13">
        <v>1.83</v>
      </c>
      <c r="BS78" s="10">
        <v>5.57</v>
      </c>
      <c r="BT78" s="13">
        <v>2.5999999999999999E-3</v>
      </c>
      <c r="BU78" s="10">
        <v>5.71</v>
      </c>
      <c r="BV78" s="13">
        <v>3.2</v>
      </c>
      <c r="BW78" s="13">
        <v>8</v>
      </c>
      <c r="BX78" s="13">
        <v>2.4</v>
      </c>
      <c r="BY78" s="10">
        <v>1.18</v>
      </c>
      <c r="BZ78" s="10"/>
      <c r="CA78" s="13">
        <v>32.200000000000003</v>
      </c>
      <c r="CB78" s="13">
        <v>1.8</v>
      </c>
      <c r="CC78" s="10">
        <v>0.74</v>
      </c>
      <c r="CD78" s="13">
        <v>10.5</v>
      </c>
      <c r="CF78" s="10"/>
      <c r="CG78" s="1">
        <v>51.3</v>
      </c>
      <c r="CH78" s="1">
        <v>5.46</v>
      </c>
      <c r="CI78" s="13">
        <v>27.2</v>
      </c>
      <c r="CJ78" s="1">
        <v>97.2</v>
      </c>
      <c r="CL78" s="2">
        <f t="shared" si="5"/>
        <v>98.812680880000016</v>
      </c>
    </row>
    <row r="79" spans="1:90" x14ac:dyDescent="0.2">
      <c r="B79" s="1" t="s">
        <v>286</v>
      </c>
      <c r="G79" s="10" t="s">
        <v>317</v>
      </c>
      <c r="H79" s="25" t="s">
        <v>310</v>
      </c>
      <c r="J79" s="1" t="s">
        <v>330</v>
      </c>
      <c r="K79" s="1" t="s">
        <v>330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"/>
      <c r="AA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F79" s="10"/>
      <c r="CI79" s="10"/>
      <c r="CL79" s="2"/>
    </row>
    <row r="80" spans="1:90" x14ac:dyDescent="0.2">
      <c r="A80" s="1">
        <v>296</v>
      </c>
      <c r="B80" s="21" t="s">
        <v>242</v>
      </c>
      <c r="C80" s="1" t="s">
        <v>243</v>
      </c>
      <c r="G80" s="10" t="s">
        <v>317</v>
      </c>
      <c r="H80" s="25" t="s">
        <v>287</v>
      </c>
      <c r="I80" s="1" t="s">
        <v>117</v>
      </c>
      <c r="J80" s="1" t="s">
        <v>117</v>
      </c>
      <c r="K80" s="1" t="s">
        <v>330</v>
      </c>
      <c r="L80" s="2">
        <v>60.27</v>
      </c>
      <c r="M80" s="2">
        <v>12.47</v>
      </c>
      <c r="N80" s="2">
        <v>0.123</v>
      </c>
      <c r="O80" s="2">
        <v>2.81</v>
      </c>
      <c r="P80" s="2">
        <v>3.63</v>
      </c>
      <c r="Q80" s="2">
        <v>2.48</v>
      </c>
      <c r="R80" s="2">
        <v>1.1499999999999999</v>
      </c>
      <c r="S80" s="2">
        <v>0.63</v>
      </c>
      <c r="T80" s="2">
        <v>0.08</v>
      </c>
      <c r="U80" s="2">
        <v>11.51</v>
      </c>
      <c r="V80" s="2">
        <f>SUM(L80:U80)</f>
        <v>95.15300000000002</v>
      </c>
      <c r="W80" s="13">
        <v>1.04</v>
      </c>
      <c r="X80" s="1">
        <v>39.4</v>
      </c>
      <c r="Y80" s="13">
        <v>5.4600000000000003E-2</v>
      </c>
      <c r="AB80" s="1">
        <v>0.8</v>
      </c>
      <c r="AE80" s="13">
        <v>3580</v>
      </c>
      <c r="AG80" s="1">
        <v>20.7</v>
      </c>
      <c r="AI80" s="1">
        <v>48</v>
      </c>
      <c r="AJ80" s="1">
        <v>104</v>
      </c>
      <c r="AK80" s="1">
        <v>1.2</v>
      </c>
      <c r="AL80" s="1">
        <v>1114</v>
      </c>
      <c r="AM80" s="13">
        <v>2.8</v>
      </c>
      <c r="AN80" s="1">
        <v>1.3</v>
      </c>
      <c r="AO80" s="13">
        <v>0.8</v>
      </c>
      <c r="AR80" s="13">
        <v>2.8</v>
      </c>
      <c r="AT80" s="13">
        <v>2.8</v>
      </c>
      <c r="AV80" s="13">
        <v>0.6</v>
      </c>
      <c r="AZ80" s="1">
        <v>12.3</v>
      </c>
      <c r="BA80" s="1">
        <v>20.6</v>
      </c>
      <c r="BB80" s="13">
        <v>0.2</v>
      </c>
      <c r="BF80" s="10">
        <v>13.2</v>
      </c>
      <c r="BG80" s="1">
        <v>94</v>
      </c>
      <c r="BH80" s="10"/>
      <c r="BI80" s="1">
        <v>151</v>
      </c>
      <c r="BJ80" s="13">
        <v>2.12E-2</v>
      </c>
      <c r="BK80" s="13">
        <v>2.2999999999999998</v>
      </c>
      <c r="BL80" s="13">
        <v>1.67E-2</v>
      </c>
      <c r="BM80" s="1">
        <v>27</v>
      </c>
      <c r="BN80" s="10"/>
      <c r="BO80" s="10"/>
      <c r="BP80" s="10"/>
      <c r="BQ80" s="13">
        <v>13300</v>
      </c>
      <c r="BR80" s="10"/>
      <c r="BS80" s="10">
        <v>16.8</v>
      </c>
      <c r="BT80" s="10"/>
      <c r="BU80" s="13">
        <v>3</v>
      </c>
      <c r="BV80" s="10"/>
      <c r="BW80" s="1">
        <v>202</v>
      </c>
      <c r="BX80" s="10"/>
      <c r="BY80" s="13">
        <v>0.4</v>
      </c>
      <c r="BZ80" s="10"/>
      <c r="CB80" s="10"/>
      <c r="CC80" s="13">
        <v>0.2</v>
      </c>
      <c r="CE80" s="1">
        <v>124</v>
      </c>
      <c r="CF80" s="10"/>
      <c r="CG80" s="1">
        <v>17</v>
      </c>
      <c r="CH80" s="1">
        <v>1.59</v>
      </c>
      <c r="CI80" s="1">
        <v>2070</v>
      </c>
      <c r="CJ80" s="1">
        <v>108</v>
      </c>
      <c r="CK80" s="1">
        <v>3.52</v>
      </c>
      <c r="CL80" s="2">
        <f t="shared" ref="CL80:CL148" si="6">SUM(L80:U80)+(SUM(W80:CJ80)/10000)+CK80</f>
        <v>100.78139225000001</v>
      </c>
    </row>
    <row r="81" spans="1:90" x14ac:dyDescent="0.2">
      <c r="A81" s="1">
        <v>298</v>
      </c>
      <c r="B81" s="21" t="s">
        <v>397</v>
      </c>
      <c r="C81" s="1" t="s">
        <v>255</v>
      </c>
      <c r="F81" s="1" t="s">
        <v>394</v>
      </c>
      <c r="G81" s="10" t="s">
        <v>317</v>
      </c>
      <c r="H81" s="10" t="s">
        <v>399</v>
      </c>
      <c r="I81" s="1" t="s">
        <v>117</v>
      </c>
      <c r="J81" s="1" t="s">
        <v>117</v>
      </c>
      <c r="L81" s="2">
        <v>59.35</v>
      </c>
      <c r="M81" s="2">
        <v>17.62</v>
      </c>
      <c r="N81" s="2">
        <v>6.2E-2</v>
      </c>
      <c r="O81" s="2">
        <v>2.48</v>
      </c>
      <c r="P81" s="2">
        <v>1.43</v>
      </c>
      <c r="Q81" s="2">
        <v>2.2000000000000002</v>
      </c>
      <c r="R81" s="2">
        <v>2.85</v>
      </c>
      <c r="S81" s="2">
        <v>0.73</v>
      </c>
      <c r="T81" s="2">
        <v>0.19</v>
      </c>
      <c r="U81" s="2">
        <v>6.84</v>
      </c>
      <c r="V81" s="2">
        <f>SUM(L81:U81)</f>
        <v>93.75200000000001</v>
      </c>
      <c r="W81" s="13">
        <v>0.11899999999999999</v>
      </c>
      <c r="X81" s="10">
        <v>15.6</v>
      </c>
      <c r="Y81" s="13">
        <v>9.3000000000000005E-4</v>
      </c>
      <c r="Z81" s="10"/>
      <c r="AA81" s="10"/>
      <c r="AB81" s="10">
        <v>2.2999999999999998</v>
      </c>
      <c r="AC81" s="10"/>
      <c r="AD81" s="10"/>
      <c r="AE81" s="13">
        <v>10100</v>
      </c>
      <c r="AF81" s="10"/>
      <c r="AG81" s="10">
        <v>60.5</v>
      </c>
      <c r="AH81" s="10"/>
      <c r="AI81" s="10">
        <v>14.7</v>
      </c>
      <c r="AJ81" s="10">
        <v>58</v>
      </c>
      <c r="AK81" s="10">
        <v>8.6</v>
      </c>
      <c r="AL81" s="10">
        <v>40</v>
      </c>
      <c r="AM81" s="13">
        <v>5.6</v>
      </c>
      <c r="AN81" s="13">
        <v>1.2</v>
      </c>
      <c r="AO81" s="10">
        <v>1.18</v>
      </c>
      <c r="AP81" s="10"/>
      <c r="AQ81" s="10"/>
      <c r="AR81" s="10">
        <v>4.8</v>
      </c>
      <c r="AS81" s="10"/>
      <c r="AT81" s="13">
        <v>5</v>
      </c>
      <c r="AU81" s="10"/>
      <c r="AV81" s="13">
        <v>0.7</v>
      </c>
      <c r="AW81" s="10"/>
      <c r="AX81" s="10"/>
      <c r="AY81" s="10"/>
      <c r="AZ81" s="10">
        <v>29.9</v>
      </c>
      <c r="BA81" s="10">
        <v>54.8</v>
      </c>
      <c r="BB81" s="13">
        <v>0.5</v>
      </c>
      <c r="BC81" s="10"/>
      <c r="BD81" s="10"/>
      <c r="BE81" s="10"/>
      <c r="BF81" s="13">
        <v>29.7</v>
      </c>
      <c r="BG81" s="10">
        <v>38.5</v>
      </c>
      <c r="BH81" s="10"/>
      <c r="BI81" s="10">
        <v>18</v>
      </c>
      <c r="BJ81" s="10"/>
      <c r="BK81" s="13">
        <v>6</v>
      </c>
      <c r="BL81" s="10"/>
      <c r="BM81" s="10">
        <v>116</v>
      </c>
      <c r="BN81" s="10"/>
      <c r="BO81" s="10"/>
      <c r="BP81" s="10"/>
      <c r="BQ81" s="13">
        <v>1633</v>
      </c>
      <c r="BR81" s="10"/>
      <c r="BS81" s="10">
        <v>16.600000000000001</v>
      </c>
      <c r="BT81" s="10"/>
      <c r="BU81" s="10">
        <v>6.06</v>
      </c>
      <c r="BV81" s="10"/>
      <c r="BW81" s="10">
        <v>192</v>
      </c>
      <c r="BX81" s="10"/>
      <c r="BY81" s="13">
        <v>0.7</v>
      </c>
      <c r="BZ81" s="10"/>
      <c r="CA81" s="10"/>
      <c r="CB81" s="10">
        <v>0.61</v>
      </c>
      <c r="CC81" s="10"/>
      <c r="CD81" s="10"/>
      <c r="CE81" s="10">
        <v>135</v>
      </c>
      <c r="CF81" s="10"/>
      <c r="CG81" s="10">
        <v>30.3</v>
      </c>
      <c r="CH81" s="10">
        <v>2.85</v>
      </c>
      <c r="CI81" s="10">
        <v>112</v>
      </c>
      <c r="CJ81" s="10">
        <v>167</v>
      </c>
      <c r="CK81" s="10">
        <v>5.96</v>
      </c>
      <c r="CL81" s="2">
        <f t="shared" si="6"/>
        <v>101.002781993</v>
      </c>
    </row>
    <row r="82" spans="1:90" x14ac:dyDescent="0.2">
      <c r="A82" s="1">
        <v>299</v>
      </c>
      <c r="B82" s="21" t="s">
        <v>398</v>
      </c>
      <c r="C82" s="1" t="s">
        <v>255</v>
      </c>
      <c r="F82" s="1" t="s">
        <v>394</v>
      </c>
      <c r="G82" s="10" t="s">
        <v>317</v>
      </c>
      <c r="H82" s="10" t="s">
        <v>399</v>
      </c>
      <c r="I82" s="1" t="s">
        <v>117</v>
      </c>
      <c r="J82" s="1" t="s">
        <v>117</v>
      </c>
      <c r="L82" s="2">
        <v>59.26</v>
      </c>
      <c r="M82" s="2">
        <v>17.98</v>
      </c>
      <c r="N82" s="2">
        <v>8.5000000000000006E-2</v>
      </c>
      <c r="O82" s="2">
        <v>2.4300000000000002</v>
      </c>
      <c r="P82" s="2">
        <v>1.93</v>
      </c>
      <c r="Q82" s="2">
        <v>1.39</v>
      </c>
      <c r="R82" s="2">
        <v>2.93</v>
      </c>
      <c r="S82" s="2">
        <v>0.75</v>
      </c>
      <c r="T82" s="2">
        <v>0.17</v>
      </c>
      <c r="U82" s="2">
        <v>6.62</v>
      </c>
      <c r="V82" s="2">
        <f>SUM(L82:U82)</f>
        <v>93.545000000000016</v>
      </c>
      <c r="W82" s="13">
        <v>6.0999999999999999E-2</v>
      </c>
      <c r="X82" s="10">
        <v>11.6</v>
      </c>
      <c r="Y82" s="13">
        <v>9.2000000000000003E-4</v>
      </c>
      <c r="Z82" s="10"/>
      <c r="AA82" s="10"/>
      <c r="AB82" s="10">
        <v>2.8</v>
      </c>
      <c r="AC82" s="10"/>
      <c r="AD82" s="10"/>
      <c r="AE82" s="13">
        <v>12800</v>
      </c>
      <c r="AF82" s="10"/>
      <c r="AG82" s="10">
        <v>71.099999999999994</v>
      </c>
      <c r="AH82" s="10"/>
      <c r="AI82" s="10">
        <v>14.8</v>
      </c>
      <c r="AJ82" s="10">
        <v>64</v>
      </c>
      <c r="AK82" s="10">
        <v>9.1999999999999993</v>
      </c>
      <c r="AL82" s="10">
        <v>40.799999999999997</v>
      </c>
      <c r="AM82" s="13">
        <v>4.5</v>
      </c>
      <c r="AN82" s="13">
        <v>2.1</v>
      </c>
      <c r="AO82" s="10">
        <v>1.1000000000000001</v>
      </c>
      <c r="AP82" s="10"/>
      <c r="AQ82" s="10"/>
      <c r="AR82" s="13">
        <v>4.9000000000000004</v>
      </c>
      <c r="AS82" s="10"/>
      <c r="AT82" s="13">
        <v>5.8</v>
      </c>
      <c r="AU82" s="10"/>
      <c r="AV82" s="13">
        <v>0.7</v>
      </c>
      <c r="AW82" s="10"/>
      <c r="AX82" s="10"/>
      <c r="AY82" s="10"/>
      <c r="AZ82" s="10">
        <v>33.1</v>
      </c>
      <c r="BA82" s="10">
        <v>54.9</v>
      </c>
      <c r="BB82" s="13">
        <v>0.5</v>
      </c>
      <c r="BC82" s="10"/>
      <c r="BD82" s="10"/>
      <c r="BE82" s="10"/>
      <c r="BF82" s="10">
        <v>32.4</v>
      </c>
      <c r="BG82" s="10">
        <v>39.1</v>
      </c>
      <c r="BH82" s="10"/>
      <c r="BI82" s="10">
        <v>21</v>
      </c>
      <c r="BJ82" s="10"/>
      <c r="BK82" s="13">
        <v>6.6</v>
      </c>
      <c r="BL82" s="10"/>
      <c r="BM82" s="10">
        <v>117</v>
      </c>
      <c r="BN82" s="10"/>
      <c r="BO82" s="10"/>
      <c r="BP82" s="10"/>
      <c r="BQ82" s="13">
        <v>588</v>
      </c>
      <c r="BR82" s="10"/>
      <c r="BS82" s="10">
        <v>17.2</v>
      </c>
      <c r="BT82" s="10"/>
      <c r="BU82" s="13">
        <v>5.72</v>
      </c>
      <c r="BV82" s="10"/>
      <c r="BW82" s="10">
        <v>231</v>
      </c>
      <c r="BX82" s="10"/>
      <c r="BY82" s="13">
        <v>0.7</v>
      </c>
      <c r="BZ82" s="10"/>
      <c r="CA82" s="10"/>
      <c r="CB82" s="10"/>
      <c r="CC82" s="10"/>
      <c r="CD82" s="10"/>
      <c r="CE82" s="10">
        <v>127</v>
      </c>
      <c r="CF82" s="10"/>
      <c r="CG82" s="10">
        <v>31.1</v>
      </c>
      <c r="CH82" s="10">
        <v>3.17</v>
      </c>
      <c r="CI82" s="10">
        <v>107</v>
      </c>
      <c r="CJ82" s="10">
        <v>194</v>
      </c>
      <c r="CK82" s="10">
        <v>6.28</v>
      </c>
      <c r="CL82" s="2">
        <f t="shared" si="6"/>
        <v>101.28929519200001</v>
      </c>
    </row>
    <row r="83" spans="1:90" x14ac:dyDescent="0.2">
      <c r="A83" s="14" t="s">
        <v>169</v>
      </c>
      <c r="B83" s="1" t="s">
        <v>164</v>
      </c>
      <c r="C83" s="1" t="s">
        <v>218</v>
      </c>
      <c r="G83" s="10" t="s">
        <v>317</v>
      </c>
      <c r="H83" s="25" t="s">
        <v>280</v>
      </c>
      <c r="I83" s="1" t="s">
        <v>117</v>
      </c>
      <c r="J83" s="1" t="s">
        <v>117</v>
      </c>
      <c r="K83" s="1" t="s">
        <v>330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A83" s="13">
        <v>267</v>
      </c>
      <c r="AI83" s="13">
        <v>32</v>
      </c>
      <c r="AJ83" s="13">
        <v>71</v>
      </c>
      <c r="AK83" s="10"/>
      <c r="AL83" s="13">
        <v>169</v>
      </c>
      <c r="BG83" s="13">
        <v>39</v>
      </c>
      <c r="BH83" s="10"/>
      <c r="BI83" s="13">
        <v>13</v>
      </c>
      <c r="BJ83" s="10"/>
      <c r="BK83" s="10"/>
      <c r="BL83" s="10"/>
      <c r="BM83" s="13">
        <v>14.5</v>
      </c>
      <c r="BN83" s="10"/>
      <c r="BO83" s="10"/>
      <c r="BP83" s="10"/>
      <c r="BQ83" s="13">
        <v>2000</v>
      </c>
      <c r="BR83" s="10"/>
      <c r="BS83" s="10"/>
      <c r="BT83" s="10"/>
      <c r="BU83" s="10"/>
      <c r="BV83" s="10"/>
      <c r="BW83" s="13">
        <v>196</v>
      </c>
      <c r="BX83" s="10"/>
      <c r="BY83" s="10"/>
      <c r="BZ83" s="10"/>
      <c r="CA83" s="13">
        <v>3.2</v>
      </c>
      <c r="CB83" s="10"/>
      <c r="CC83" s="10"/>
      <c r="CD83" s="13">
        <v>1.75</v>
      </c>
      <c r="CE83" s="13">
        <v>300</v>
      </c>
      <c r="CF83" s="10"/>
      <c r="CG83" s="13">
        <v>24.9</v>
      </c>
      <c r="CH83" s="10"/>
      <c r="CI83" s="13">
        <v>105</v>
      </c>
      <c r="CJ83" s="13">
        <v>96</v>
      </c>
      <c r="CL83" s="2">
        <f t="shared" si="6"/>
        <v>0.333235</v>
      </c>
    </row>
    <row r="84" spans="1:90" x14ac:dyDescent="0.2">
      <c r="A84" s="1">
        <v>10</v>
      </c>
      <c r="B84" s="21" t="s">
        <v>244</v>
      </c>
      <c r="C84" s="1" t="s">
        <v>245</v>
      </c>
      <c r="G84" s="10" t="s">
        <v>317</v>
      </c>
      <c r="H84" s="25" t="s">
        <v>282</v>
      </c>
      <c r="I84" s="1" t="s">
        <v>117</v>
      </c>
      <c r="J84" s="1" t="s">
        <v>117</v>
      </c>
      <c r="K84" s="1" t="s">
        <v>330</v>
      </c>
      <c r="L84" s="2">
        <v>50.36</v>
      </c>
      <c r="M84" s="2">
        <v>16.37</v>
      </c>
      <c r="N84" s="2">
        <v>9.8000000000000004E-2</v>
      </c>
      <c r="O84" s="2">
        <v>3</v>
      </c>
      <c r="P84" s="2">
        <v>1.37</v>
      </c>
      <c r="Q84" s="2">
        <v>3.83</v>
      </c>
      <c r="R84" s="2">
        <v>3.55</v>
      </c>
      <c r="S84" s="2">
        <v>0.751</v>
      </c>
      <c r="T84" s="2">
        <v>0.16300000000000001</v>
      </c>
      <c r="U84" s="2">
        <v>6.8</v>
      </c>
      <c r="V84" s="2">
        <f>SUM(L84:U84)+2.15+3.1</f>
        <v>91.542000000000002</v>
      </c>
      <c r="W84" s="13">
        <v>0.08</v>
      </c>
      <c r="X84" s="13">
        <v>9.1999999999999993</v>
      </c>
      <c r="Y84" s="13">
        <v>2.3999999999999998E-3</v>
      </c>
      <c r="Z84" s="1">
        <v>136</v>
      </c>
      <c r="AA84" s="1">
        <v>479</v>
      </c>
      <c r="AB84" s="1">
        <v>3.2</v>
      </c>
      <c r="AC84" s="13">
        <v>0.34</v>
      </c>
      <c r="AD84" s="13">
        <v>252</v>
      </c>
      <c r="AE84" s="13">
        <v>21500</v>
      </c>
      <c r="AF84" s="1">
        <v>0.20200000000000001</v>
      </c>
      <c r="AG84" s="1">
        <v>88</v>
      </c>
      <c r="AH84" s="1">
        <v>31000</v>
      </c>
      <c r="AI84" s="1">
        <v>20.399999999999999</v>
      </c>
      <c r="AJ84" s="1">
        <v>97</v>
      </c>
      <c r="AK84" s="1">
        <v>8.6</v>
      </c>
      <c r="AL84" s="1">
        <v>30</v>
      </c>
      <c r="AM84" s="1">
        <v>5.2</v>
      </c>
      <c r="AN84" s="13">
        <v>3</v>
      </c>
      <c r="AO84" s="1">
        <v>1.55</v>
      </c>
      <c r="AP84" s="1">
        <v>770</v>
      </c>
      <c r="AQ84" s="1">
        <v>20.399999999999999</v>
      </c>
      <c r="AR84" s="1">
        <v>5.8</v>
      </c>
      <c r="AT84" s="1">
        <v>3.7</v>
      </c>
      <c r="AU84" s="13">
        <v>1.7899999999999999E-2</v>
      </c>
      <c r="AV84" s="1">
        <v>1.02</v>
      </c>
      <c r="AW84" s="13">
        <v>380</v>
      </c>
      <c r="AX84" s="13">
        <v>18</v>
      </c>
      <c r="AZ84" s="1">
        <v>43</v>
      </c>
      <c r="BA84" s="1">
        <v>79</v>
      </c>
      <c r="BB84" s="1">
        <v>0.4</v>
      </c>
      <c r="BC84" s="13">
        <v>1.6</v>
      </c>
      <c r="BD84" s="13">
        <v>800</v>
      </c>
      <c r="BE84" s="13">
        <v>12</v>
      </c>
      <c r="BF84" s="1">
        <v>38</v>
      </c>
      <c r="BG84" s="1">
        <v>53</v>
      </c>
      <c r="BH84" s="10"/>
      <c r="BI84" s="1">
        <v>24</v>
      </c>
      <c r="BJ84" s="13">
        <v>1.6999999999999999E-3</v>
      </c>
      <c r="BK84" s="13">
        <v>9.3000000000000007</v>
      </c>
      <c r="BL84" s="13">
        <v>1E-3</v>
      </c>
      <c r="BM84" s="1">
        <v>149</v>
      </c>
      <c r="BN84" s="10"/>
      <c r="BO84" s="10"/>
      <c r="BP84" s="10"/>
      <c r="BQ84" s="13">
        <v>3900</v>
      </c>
      <c r="BR84" s="10">
        <v>0.96</v>
      </c>
      <c r="BS84" s="10">
        <v>17.2</v>
      </c>
      <c r="BT84" s="10">
        <v>1.1599999999999999</v>
      </c>
      <c r="BU84" s="10">
        <v>7.5</v>
      </c>
      <c r="BV84" s="13">
        <v>3.6</v>
      </c>
      <c r="BW84" s="1">
        <v>146</v>
      </c>
      <c r="BX84" s="13">
        <v>1.1000000000000001</v>
      </c>
      <c r="BY84" s="10">
        <v>0.96</v>
      </c>
      <c r="BZ84" s="13">
        <v>6.6000000000000003E-2</v>
      </c>
      <c r="CA84" s="1">
        <v>11.9</v>
      </c>
      <c r="CB84" s="13">
        <v>0.59</v>
      </c>
      <c r="CC84" s="10">
        <v>0.43</v>
      </c>
      <c r="CD84" s="1">
        <v>2.7</v>
      </c>
      <c r="CE84" s="1">
        <v>140</v>
      </c>
      <c r="CF84" s="13">
        <v>1.4</v>
      </c>
      <c r="CG84" s="1">
        <v>28</v>
      </c>
      <c r="CH84" s="1">
        <v>2.6</v>
      </c>
      <c r="CI84" s="1">
        <v>130</v>
      </c>
      <c r="CJ84" s="1">
        <v>126</v>
      </c>
      <c r="CL84" s="2">
        <f t="shared" si="6"/>
        <v>92.348418100000004</v>
      </c>
    </row>
    <row r="85" spans="1:90" x14ac:dyDescent="0.2">
      <c r="A85" s="1">
        <v>67</v>
      </c>
      <c r="B85" s="21" t="s">
        <v>39</v>
      </c>
      <c r="C85" s="1" t="s">
        <v>175</v>
      </c>
      <c r="G85" s="10" t="s">
        <v>317</v>
      </c>
      <c r="H85" s="25" t="s">
        <v>287</v>
      </c>
      <c r="I85" s="1" t="s">
        <v>117</v>
      </c>
      <c r="J85" s="1" t="s">
        <v>117</v>
      </c>
      <c r="K85" s="1" t="s">
        <v>330</v>
      </c>
      <c r="L85" s="2">
        <v>66.599999999999994</v>
      </c>
      <c r="M85" s="2">
        <v>17.62</v>
      </c>
      <c r="N85" s="2">
        <v>0.04</v>
      </c>
      <c r="O85" s="2">
        <v>0.04</v>
      </c>
      <c r="P85" s="2">
        <v>0.59</v>
      </c>
      <c r="Q85" s="2">
        <v>5.84</v>
      </c>
      <c r="R85" s="2">
        <v>3.18</v>
      </c>
      <c r="S85" s="2">
        <v>0.01</v>
      </c>
      <c r="T85" s="2">
        <v>1.39</v>
      </c>
      <c r="U85" s="2">
        <v>0.47</v>
      </c>
      <c r="V85" s="2">
        <f t="shared" ref="V85:V96" si="7">SUM(L85:U85)</f>
        <v>95.78000000000003</v>
      </c>
      <c r="W85" s="1">
        <v>1.8</v>
      </c>
      <c r="X85" s="1">
        <v>13</v>
      </c>
      <c r="Y85" s="13">
        <v>3.0000000000000001E-3</v>
      </c>
      <c r="Z85" s="1">
        <v>17</v>
      </c>
      <c r="AA85" s="1">
        <v>42</v>
      </c>
      <c r="AB85" s="1">
        <v>300</v>
      </c>
      <c r="AF85" s="1">
        <v>2</v>
      </c>
      <c r="AG85" s="1">
        <v>0.9</v>
      </c>
      <c r="AH85" s="1">
        <v>140</v>
      </c>
      <c r="AI85" s="1">
        <v>0.5</v>
      </c>
      <c r="AJ85" s="1">
        <v>3</v>
      </c>
      <c r="AK85" s="1">
        <v>640</v>
      </c>
      <c r="AL85" s="1">
        <v>140</v>
      </c>
      <c r="AM85" s="13">
        <v>7.0000000000000007E-2</v>
      </c>
      <c r="AN85" s="13">
        <v>0.04</v>
      </c>
      <c r="AO85" s="13">
        <v>0.02</v>
      </c>
      <c r="AP85" s="1">
        <v>17000</v>
      </c>
      <c r="AQ85" s="1">
        <v>59</v>
      </c>
      <c r="AR85" s="13">
        <v>0.08</v>
      </c>
      <c r="AS85" s="13">
        <v>3.5</v>
      </c>
      <c r="AT85" s="1">
        <v>4.5</v>
      </c>
      <c r="AU85" s="13">
        <v>3.5000000000000003E-2</v>
      </c>
      <c r="AV85" s="13">
        <v>1.7000000000000001E-2</v>
      </c>
      <c r="AX85" s="13">
        <v>0.1</v>
      </c>
      <c r="AZ85" s="13">
        <v>0.5</v>
      </c>
      <c r="BA85" s="1">
        <v>4900</v>
      </c>
      <c r="BB85" s="13">
        <v>5.0000000000000001E-3</v>
      </c>
      <c r="BC85" s="13">
        <v>0.3</v>
      </c>
      <c r="BE85" s="1">
        <v>173</v>
      </c>
      <c r="BF85" s="13">
        <v>0.4</v>
      </c>
      <c r="BG85" s="1">
        <v>3</v>
      </c>
      <c r="BI85" s="1">
        <v>29</v>
      </c>
      <c r="BK85" s="13">
        <v>0.1</v>
      </c>
      <c r="BM85" s="1">
        <v>3600</v>
      </c>
      <c r="BQ85" s="13">
        <v>100</v>
      </c>
      <c r="BR85" s="10">
        <v>1.7</v>
      </c>
      <c r="BS85" s="10">
        <v>0.2</v>
      </c>
      <c r="BT85" s="10"/>
      <c r="BU85" s="13">
        <v>0.09</v>
      </c>
      <c r="BV85" s="10">
        <v>900</v>
      </c>
      <c r="BW85" s="1">
        <v>84</v>
      </c>
      <c r="BX85" s="1">
        <v>290</v>
      </c>
      <c r="BY85" s="13">
        <v>0.01</v>
      </c>
      <c r="BZ85" s="10"/>
      <c r="CA85" s="1">
        <v>1.4</v>
      </c>
      <c r="CB85" s="13">
        <v>15</v>
      </c>
      <c r="CC85" s="13">
        <v>7.0000000000000001E-3</v>
      </c>
      <c r="CD85" s="1">
        <v>12.5</v>
      </c>
      <c r="CE85" s="13">
        <v>0.2</v>
      </c>
      <c r="CF85" s="10">
        <v>70</v>
      </c>
      <c r="CG85" s="13">
        <v>0.4</v>
      </c>
      <c r="CH85" s="13">
        <v>0.04</v>
      </c>
      <c r="CI85" s="1">
        <v>220</v>
      </c>
      <c r="CJ85" s="1">
        <v>25</v>
      </c>
      <c r="CK85" s="13">
        <v>1.82</v>
      </c>
      <c r="CL85" s="2">
        <f t="shared" si="6"/>
        <v>100.47944170000002</v>
      </c>
    </row>
    <row r="86" spans="1:90" x14ac:dyDescent="0.2">
      <c r="A86" s="1">
        <v>55</v>
      </c>
      <c r="B86" s="21" t="s">
        <v>40</v>
      </c>
      <c r="C86" s="1" t="s">
        <v>246</v>
      </c>
      <c r="G86" s="10" t="s">
        <v>317</v>
      </c>
      <c r="H86" s="25" t="s">
        <v>287</v>
      </c>
      <c r="I86" s="1" t="s">
        <v>117</v>
      </c>
      <c r="J86" s="1" t="s">
        <v>117</v>
      </c>
      <c r="K86" s="1" t="s">
        <v>330</v>
      </c>
      <c r="L86" s="2">
        <v>34.4</v>
      </c>
      <c r="M86" s="2">
        <v>19.5</v>
      </c>
      <c r="N86" s="2">
        <v>0.35</v>
      </c>
      <c r="O86" s="2">
        <v>4.55</v>
      </c>
      <c r="P86" s="2">
        <v>0.43</v>
      </c>
      <c r="Q86" s="2">
        <v>0.3</v>
      </c>
      <c r="R86" s="2">
        <v>8.75</v>
      </c>
      <c r="S86" s="2">
        <v>2.5</v>
      </c>
      <c r="T86" s="2">
        <v>0.45</v>
      </c>
      <c r="U86" s="2">
        <v>25.65</v>
      </c>
      <c r="V86" s="2">
        <f t="shared" si="7"/>
        <v>96.88</v>
      </c>
      <c r="X86" s="13">
        <v>3</v>
      </c>
      <c r="AA86" s="1">
        <v>150</v>
      </c>
      <c r="AB86" s="1">
        <v>4.5</v>
      </c>
      <c r="AC86" s="13">
        <v>1.9</v>
      </c>
      <c r="AG86" s="1">
        <v>420</v>
      </c>
      <c r="AH86" s="1">
        <v>500</v>
      </c>
      <c r="AI86" s="1">
        <v>23</v>
      </c>
      <c r="AJ86" s="1">
        <v>90</v>
      </c>
      <c r="AK86" s="1">
        <v>180</v>
      </c>
      <c r="AL86" s="1">
        <v>5</v>
      </c>
      <c r="AM86" s="1">
        <v>11</v>
      </c>
      <c r="AN86" s="1">
        <v>3.8</v>
      </c>
      <c r="AO86" s="1">
        <v>0.7</v>
      </c>
      <c r="AP86" s="1">
        <v>16000</v>
      </c>
      <c r="AQ86" s="1">
        <v>95</v>
      </c>
      <c r="AR86" s="1">
        <v>21</v>
      </c>
      <c r="AS86" s="13">
        <v>3.2</v>
      </c>
      <c r="AT86" s="1">
        <v>26</v>
      </c>
      <c r="AV86" s="1">
        <v>1.6</v>
      </c>
      <c r="AX86" s="13">
        <v>0.6</v>
      </c>
      <c r="AZ86" s="1">
        <v>200</v>
      </c>
      <c r="BA86" s="1">
        <v>1200</v>
      </c>
      <c r="BB86" s="1">
        <v>0.5</v>
      </c>
      <c r="BC86" s="13">
        <v>1.2</v>
      </c>
      <c r="BE86" s="1">
        <v>270</v>
      </c>
      <c r="BF86" s="1">
        <v>180</v>
      </c>
      <c r="BG86" s="1">
        <v>35</v>
      </c>
      <c r="BI86" s="1">
        <v>13</v>
      </c>
      <c r="BK86" s="1">
        <v>49</v>
      </c>
      <c r="BM86" s="1">
        <v>2200</v>
      </c>
      <c r="BQ86" s="1">
        <v>70</v>
      </c>
      <c r="BS86" s="1">
        <v>14.8</v>
      </c>
      <c r="BU86" s="1">
        <v>33</v>
      </c>
      <c r="BV86" s="1">
        <v>70</v>
      </c>
      <c r="BW86" s="1">
        <v>5</v>
      </c>
      <c r="BX86" s="1">
        <v>35</v>
      </c>
      <c r="BY86" s="1">
        <v>2.7</v>
      </c>
      <c r="CA86" s="1">
        <v>150</v>
      </c>
      <c r="CB86" s="13">
        <v>16</v>
      </c>
      <c r="CC86" s="10">
        <v>0.48</v>
      </c>
      <c r="CD86" s="1">
        <v>80</v>
      </c>
      <c r="CE86" s="1">
        <v>135</v>
      </c>
      <c r="CF86" s="13">
        <v>15</v>
      </c>
      <c r="CG86" s="1">
        <v>48</v>
      </c>
      <c r="CH86" s="1">
        <v>3.5</v>
      </c>
      <c r="CI86" s="1">
        <v>1300</v>
      </c>
      <c r="CJ86" s="1">
        <v>800</v>
      </c>
      <c r="CK86" s="13">
        <v>2</v>
      </c>
      <c r="CL86" s="2">
        <f t="shared" si="6"/>
        <v>101.32674799999999</v>
      </c>
    </row>
    <row r="87" spans="1:90" x14ac:dyDescent="0.2">
      <c r="A87" s="1">
        <v>56</v>
      </c>
      <c r="B87" s="1" t="s">
        <v>41</v>
      </c>
      <c r="C87" s="1" t="s">
        <v>247</v>
      </c>
      <c r="G87" s="10" t="s">
        <v>317</v>
      </c>
      <c r="H87" s="25" t="s">
        <v>281</v>
      </c>
      <c r="I87" s="1" t="s">
        <v>117</v>
      </c>
      <c r="J87" s="1" t="s">
        <v>117</v>
      </c>
      <c r="K87" s="1" t="s">
        <v>330</v>
      </c>
      <c r="L87" s="2">
        <v>38.299999999999997</v>
      </c>
      <c r="M87" s="2">
        <v>15.2</v>
      </c>
      <c r="N87" s="2">
        <v>0.26</v>
      </c>
      <c r="O87" s="2">
        <v>20.399999999999999</v>
      </c>
      <c r="P87" s="2">
        <v>0.08</v>
      </c>
      <c r="Q87" s="2">
        <v>0.12</v>
      </c>
      <c r="R87" s="2">
        <v>10</v>
      </c>
      <c r="S87" s="2">
        <v>1.63</v>
      </c>
      <c r="T87" s="2">
        <v>0.01</v>
      </c>
      <c r="U87" s="2">
        <v>9.4600000000000009</v>
      </c>
      <c r="V87" s="2">
        <f t="shared" si="7"/>
        <v>95.460000000000008</v>
      </c>
      <c r="AA87" s="1">
        <v>4000</v>
      </c>
      <c r="AB87" s="10"/>
      <c r="AC87" s="10"/>
      <c r="AD87" s="10"/>
      <c r="AE87" s="10"/>
      <c r="AF87" s="10"/>
      <c r="AG87" s="13">
        <v>0.35</v>
      </c>
      <c r="AH87" s="1">
        <v>800</v>
      </c>
      <c r="AI87" s="1">
        <v>24</v>
      </c>
      <c r="AJ87" s="1">
        <v>100</v>
      </c>
      <c r="AL87" s="1">
        <v>4</v>
      </c>
      <c r="AQ87" s="1">
        <v>21</v>
      </c>
      <c r="BE87" s="1">
        <v>116</v>
      </c>
      <c r="BG87" s="1">
        <v>110</v>
      </c>
      <c r="BI87" s="1">
        <v>9</v>
      </c>
      <c r="BM87" s="1">
        <v>1300</v>
      </c>
      <c r="BQ87" s="13">
        <v>125</v>
      </c>
      <c r="BW87" s="1">
        <v>27</v>
      </c>
      <c r="CA87" s="13">
        <v>0.1</v>
      </c>
      <c r="CB87" s="10"/>
      <c r="CC87" s="10"/>
      <c r="CD87" s="13">
        <v>0.15</v>
      </c>
      <c r="CE87" s="1">
        <v>90</v>
      </c>
      <c r="CG87" s="13">
        <v>0.04</v>
      </c>
      <c r="CI87" s="1">
        <v>290</v>
      </c>
      <c r="CJ87" s="1">
        <v>16</v>
      </c>
      <c r="CL87" s="2">
        <f t="shared" si="6"/>
        <v>96.163264000000012</v>
      </c>
    </row>
    <row r="88" spans="1:90" x14ac:dyDescent="0.2">
      <c r="A88" s="1">
        <v>31</v>
      </c>
      <c r="B88" s="21" t="s">
        <v>42</v>
      </c>
      <c r="C88" s="1" t="s">
        <v>231</v>
      </c>
      <c r="F88" s="1" t="s">
        <v>395</v>
      </c>
      <c r="G88" s="10" t="s">
        <v>317</v>
      </c>
      <c r="H88" s="25" t="s">
        <v>311</v>
      </c>
      <c r="I88" s="1" t="s">
        <v>117</v>
      </c>
      <c r="J88" s="1" t="s">
        <v>117</v>
      </c>
      <c r="K88" s="1" t="s">
        <v>330</v>
      </c>
      <c r="L88" s="2">
        <v>39.119999999999997</v>
      </c>
      <c r="M88" s="2">
        <v>8.4700000000000006</v>
      </c>
      <c r="N88" s="2">
        <v>0.17</v>
      </c>
      <c r="O88" s="2">
        <v>13.55</v>
      </c>
      <c r="P88" s="2">
        <v>14.7</v>
      </c>
      <c r="Q88" s="2">
        <v>0.74</v>
      </c>
      <c r="R88" s="2">
        <v>0.18</v>
      </c>
      <c r="S88" s="2">
        <v>3.77</v>
      </c>
      <c r="T88" s="2">
        <v>0.08</v>
      </c>
      <c r="U88" s="2">
        <v>17.940000000000001</v>
      </c>
      <c r="V88" s="2">
        <f t="shared" si="7"/>
        <v>98.72</v>
      </c>
      <c r="W88" s="13">
        <v>0.11</v>
      </c>
      <c r="X88" s="13">
        <v>0.73</v>
      </c>
      <c r="Y88" s="13">
        <v>5.4000000000000003E-3</v>
      </c>
      <c r="Z88" s="13">
        <v>1.6</v>
      </c>
      <c r="AA88" s="13">
        <v>61</v>
      </c>
      <c r="AB88" s="13">
        <v>0.61</v>
      </c>
      <c r="AC88" s="13">
        <v>0.13</v>
      </c>
      <c r="AD88" s="10"/>
      <c r="AE88" s="13">
        <v>2930</v>
      </c>
      <c r="AF88" s="13">
        <v>0.16800000000000001</v>
      </c>
      <c r="AG88" s="13">
        <v>26</v>
      </c>
      <c r="AH88" s="13">
        <v>170</v>
      </c>
      <c r="AI88" s="1">
        <v>87</v>
      </c>
      <c r="AJ88" s="13">
        <v>430</v>
      </c>
      <c r="AK88" s="13">
        <v>0.56999999999999995</v>
      </c>
      <c r="AL88" s="1">
        <v>134</v>
      </c>
      <c r="AM88" s="13">
        <v>2.9</v>
      </c>
      <c r="AN88" s="13">
        <v>1.1200000000000001</v>
      </c>
      <c r="AO88" s="1">
        <v>1.39</v>
      </c>
      <c r="AP88" s="1">
        <v>240</v>
      </c>
      <c r="AQ88" s="13">
        <v>17</v>
      </c>
      <c r="AR88" s="13">
        <v>4</v>
      </c>
      <c r="AT88" s="1">
        <v>3.76</v>
      </c>
      <c r="AU88" s="13">
        <v>0.14000000000000001</v>
      </c>
      <c r="AV88" s="1">
        <v>0.49</v>
      </c>
      <c r="AZ88" s="1">
        <v>9.8000000000000007</v>
      </c>
      <c r="BA88" s="13">
        <v>4.2</v>
      </c>
      <c r="BB88" s="13">
        <v>0.12</v>
      </c>
      <c r="BC88" s="13">
        <v>0.87</v>
      </c>
      <c r="BE88" s="13">
        <v>20</v>
      </c>
      <c r="BF88" s="1">
        <v>19.2</v>
      </c>
      <c r="BG88" s="1">
        <v>193</v>
      </c>
      <c r="BI88" s="13">
        <v>10</v>
      </c>
      <c r="BJ88" s="13">
        <v>2.1000000000000001E-2</v>
      </c>
      <c r="BK88" s="13">
        <v>3.4</v>
      </c>
      <c r="BM88" s="13">
        <v>8.5</v>
      </c>
      <c r="BQ88" s="13">
        <v>610</v>
      </c>
      <c r="BR88" s="13">
        <v>0.86</v>
      </c>
      <c r="BS88" s="1">
        <v>55</v>
      </c>
      <c r="BT88" s="1">
        <v>0.19400000000000001</v>
      </c>
      <c r="BU88" s="1">
        <v>4.5</v>
      </c>
      <c r="BV88" s="13">
        <v>3.6</v>
      </c>
      <c r="BW88" s="1">
        <v>266</v>
      </c>
      <c r="BX88" s="1">
        <v>0.8</v>
      </c>
      <c r="BY88" s="1">
        <v>0.51</v>
      </c>
      <c r="BZ88" s="13">
        <v>4.5999999999999999E-2</v>
      </c>
      <c r="CA88" s="13">
        <v>0.93</v>
      </c>
      <c r="CB88" s="13">
        <v>5.5E-2</v>
      </c>
      <c r="CC88" s="13">
        <v>0.11</v>
      </c>
      <c r="CD88" s="13">
        <v>0.24</v>
      </c>
      <c r="CE88" s="1">
        <v>526</v>
      </c>
      <c r="CF88" s="13">
        <v>0.3</v>
      </c>
      <c r="CG88" s="13">
        <v>14</v>
      </c>
      <c r="CH88" s="13">
        <v>0.6</v>
      </c>
      <c r="CI88" s="1">
        <v>191</v>
      </c>
      <c r="CJ88" s="1">
        <v>108</v>
      </c>
      <c r="CK88" s="13">
        <v>1.56</v>
      </c>
      <c r="CL88" s="2">
        <f t="shared" si="6"/>
        <v>100.89645794</v>
      </c>
    </row>
    <row r="89" spans="1:90" x14ac:dyDescent="0.2">
      <c r="B89" s="21" t="s">
        <v>401</v>
      </c>
      <c r="C89" s="1" t="s">
        <v>406</v>
      </c>
      <c r="F89" s="1" t="s">
        <v>403</v>
      </c>
      <c r="G89" s="10" t="s">
        <v>317</v>
      </c>
      <c r="H89" s="10" t="s">
        <v>399</v>
      </c>
      <c r="I89" s="1" t="s">
        <v>117</v>
      </c>
      <c r="J89" s="1" t="s">
        <v>117</v>
      </c>
      <c r="L89" s="4">
        <v>6.8243</v>
      </c>
      <c r="M89" s="4">
        <v>1.2989999999999999</v>
      </c>
      <c r="N89" s="4">
        <v>2.4500000000000001E-2</v>
      </c>
      <c r="O89" s="4">
        <v>0.41949999999999998</v>
      </c>
      <c r="P89" s="4">
        <v>50.31</v>
      </c>
      <c r="Q89" s="4">
        <v>2.0219999999999998E-2</v>
      </c>
      <c r="R89" s="4">
        <v>0.27950000000000003</v>
      </c>
      <c r="S89" s="4">
        <v>7.0000000000000007E-2</v>
      </c>
      <c r="T89" s="4">
        <v>0.04</v>
      </c>
      <c r="U89" s="4">
        <v>0.54900000000000004</v>
      </c>
      <c r="V89" s="4">
        <f t="shared" si="7"/>
        <v>59.836020000000005</v>
      </c>
      <c r="W89" s="10"/>
      <c r="X89" s="10"/>
      <c r="Y89" s="10"/>
      <c r="Z89" s="10"/>
      <c r="AA89" s="13">
        <v>84</v>
      </c>
      <c r="AB89" s="10"/>
      <c r="AC89" s="10"/>
      <c r="AD89" s="10"/>
      <c r="AE89" s="10"/>
      <c r="AF89" s="13">
        <v>400</v>
      </c>
      <c r="AG89" s="13">
        <v>6.87</v>
      </c>
      <c r="AH89" s="10"/>
      <c r="AI89" s="13">
        <v>1.1499999999999999</v>
      </c>
      <c r="AJ89" s="13">
        <v>19</v>
      </c>
      <c r="AK89" s="13">
        <v>590</v>
      </c>
      <c r="AL89" s="10"/>
      <c r="AM89" s="13">
        <v>640</v>
      </c>
      <c r="AN89" s="13">
        <v>410</v>
      </c>
      <c r="AO89" s="13">
        <v>160</v>
      </c>
      <c r="AP89" s="10"/>
      <c r="AQ89" s="10"/>
      <c r="AR89" s="13">
        <v>650</v>
      </c>
      <c r="AS89" s="10"/>
      <c r="AT89" s="13">
        <v>750</v>
      </c>
      <c r="AU89" s="10"/>
      <c r="AV89" s="13">
        <v>140</v>
      </c>
      <c r="AW89" s="10"/>
      <c r="AX89" s="10"/>
      <c r="AY89" s="10"/>
      <c r="AZ89" s="13">
        <v>4.26</v>
      </c>
      <c r="BA89" s="10"/>
      <c r="BB89" s="13">
        <v>60</v>
      </c>
      <c r="BC89" s="10"/>
      <c r="BD89" s="10"/>
      <c r="BE89" s="10"/>
      <c r="BF89" s="13">
        <v>3.73</v>
      </c>
      <c r="BG89" s="10"/>
      <c r="BH89" s="10"/>
      <c r="BI89" s="10"/>
      <c r="BJ89" s="10"/>
      <c r="BK89" s="13">
        <v>0.9</v>
      </c>
      <c r="BL89" s="10"/>
      <c r="BM89" s="13">
        <v>12.5</v>
      </c>
      <c r="BN89" s="10"/>
      <c r="BO89" s="10"/>
      <c r="BP89" s="10"/>
      <c r="BQ89" s="10"/>
      <c r="BR89" s="10"/>
      <c r="BS89" s="13">
        <v>1.3</v>
      </c>
      <c r="BT89" s="10"/>
      <c r="BU89" s="13">
        <v>730</v>
      </c>
      <c r="BV89" s="10"/>
      <c r="BW89" s="10"/>
      <c r="BX89" s="13">
        <v>90</v>
      </c>
      <c r="BY89" s="13">
        <v>130</v>
      </c>
      <c r="BZ89" s="10"/>
      <c r="CA89" s="13">
        <v>1.02</v>
      </c>
      <c r="CB89" s="10"/>
      <c r="CC89" s="13">
        <v>70</v>
      </c>
      <c r="CD89" s="13">
        <v>1.5</v>
      </c>
      <c r="CE89" s="10"/>
      <c r="CF89" s="10"/>
      <c r="CG89" s="13">
        <v>5.05</v>
      </c>
      <c r="CH89" s="13">
        <v>390</v>
      </c>
      <c r="CI89" s="10"/>
      <c r="CJ89" s="10"/>
      <c r="CK89" s="10"/>
      <c r="CL89" s="2">
        <f t="shared" si="6"/>
        <v>60.371148000000005</v>
      </c>
    </row>
    <row r="90" spans="1:90" x14ac:dyDescent="0.2">
      <c r="A90" s="1">
        <v>241</v>
      </c>
      <c r="B90" s="21" t="s">
        <v>400</v>
      </c>
      <c r="C90" s="1" t="s">
        <v>402</v>
      </c>
      <c r="F90" s="1" t="s">
        <v>403</v>
      </c>
      <c r="G90" s="10" t="s">
        <v>317</v>
      </c>
      <c r="H90" s="10" t="s">
        <v>399</v>
      </c>
      <c r="I90" s="1" t="s">
        <v>117</v>
      </c>
      <c r="J90" s="1" t="s">
        <v>117</v>
      </c>
      <c r="L90" s="2">
        <v>1.2</v>
      </c>
      <c r="M90" s="2">
        <v>0.19</v>
      </c>
      <c r="N90" s="2">
        <v>0.03</v>
      </c>
      <c r="O90" s="2">
        <v>21.29</v>
      </c>
      <c r="P90" s="2">
        <v>30.17</v>
      </c>
      <c r="Q90" s="2">
        <v>0.01</v>
      </c>
      <c r="R90" s="2">
        <v>0.12</v>
      </c>
      <c r="S90" s="2">
        <v>0.02</v>
      </c>
      <c r="T90" s="2">
        <v>0.01</v>
      </c>
      <c r="U90" s="2">
        <v>0.28000000000000003</v>
      </c>
      <c r="V90" s="2">
        <f t="shared" si="7"/>
        <v>53.32</v>
      </c>
      <c r="W90" s="10"/>
      <c r="X90" s="10"/>
      <c r="Y90" s="10"/>
      <c r="Z90" s="10"/>
      <c r="AA90" s="13">
        <v>18</v>
      </c>
      <c r="AB90" s="10"/>
      <c r="AC90" s="10"/>
      <c r="AD90" s="10"/>
      <c r="AE90" s="13">
        <v>127200</v>
      </c>
      <c r="AF90" s="10"/>
      <c r="AG90" s="13">
        <v>3.3</v>
      </c>
      <c r="AH90" s="10"/>
      <c r="AI90" s="13">
        <v>2.2999999999999998</v>
      </c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3">
        <v>1.7</v>
      </c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3">
        <v>34</v>
      </c>
      <c r="BR90" s="10"/>
      <c r="BS90" s="10"/>
      <c r="BT90" s="10"/>
      <c r="BU90" s="10"/>
      <c r="BV90" s="10"/>
      <c r="BW90" s="10">
        <v>85</v>
      </c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3">
        <v>0.51</v>
      </c>
      <c r="CI90" s="10"/>
      <c r="CJ90" s="10"/>
      <c r="CK90" s="10">
        <v>46.7</v>
      </c>
      <c r="CL90" s="2">
        <f t="shared" si="6"/>
        <v>112.754481</v>
      </c>
    </row>
    <row r="91" spans="1:90" x14ac:dyDescent="0.2">
      <c r="A91" s="1">
        <v>201</v>
      </c>
      <c r="B91" s="1" t="s">
        <v>43</v>
      </c>
      <c r="C91" s="1" t="s">
        <v>248</v>
      </c>
      <c r="G91" s="10" t="s">
        <v>317</v>
      </c>
      <c r="H91" s="1" t="s">
        <v>303</v>
      </c>
      <c r="I91" s="1" t="s">
        <v>117</v>
      </c>
      <c r="J91" s="1" t="s">
        <v>117</v>
      </c>
      <c r="L91" s="2">
        <v>38.96</v>
      </c>
      <c r="M91" s="4">
        <v>0.3</v>
      </c>
      <c r="N91" s="2">
        <v>0.22</v>
      </c>
      <c r="O91" s="2">
        <v>43.51</v>
      </c>
      <c r="P91" s="2">
        <v>0.28000000000000003</v>
      </c>
      <c r="Q91" s="4">
        <v>0.04</v>
      </c>
      <c r="R91" s="4">
        <v>0.01</v>
      </c>
      <c r="S91" s="2">
        <v>0.02</v>
      </c>
      <c r="T91" s="4">
        <v>0.01</v>
      </c>
      <c r="U91" s="2">
        <v>16.96</v>
      </c>
      <c r="V91" s="2">
        <f t="shared" si="7"/>
        <v>100.31</v>
      </c>
      <c r="AA91" s="13">
        <v>10</v>
      </c>
      <c r="AB91" s="10"/>
      <c r="AC91" s="10"/>
      <c r="AD91" s="10"/>
      <c r="AE91" s="10"/>
      <c r="AF91" s="10"/>
      <c r="AH91" s="13">
        <v>400</v>
      </c>
      <c r="AI91" s="1">
        <v>210</v>
      </c>
      <c r="AJ91" s="1">
        <v>2900</v>
      </c>
      <c r="AL91" s="1">
        <v>10</v>
      </c>
      <c r="BG91" s="1">
        <v>2050</v>
      </c>
      <c r="BI91" s="13">
        <v>7</v>
      </c>
      <c r="BW91" s="13">
        <v>3</v>
      </c>
      <c r="CA91" s="13">
        <v>0.8</v>
      </c>
      <c r="CE91" s="1">
        <v>40</v>
      </c>
      <c r="CI91" s="1">
        <v>90</v>
      </c>
      <c r="CJ91" s="13">
        <v>20</v>
      </c>
      <c r="CL91" s="2">
        <f t="shared" si="6"/>
        <v>100.88408</v>
      </c>
    </row>
    <row r="92" spans="1:90" x14ac:dyDescent="0.2">
      <c r="A92" s="1">
        <v>202</v>
      </c>
      <c r="B92" s="21" t="s">
        <v>44</v>
      </c>
      <c r="C92" s="1" t="s">
        <v>175</v>
      </c>
      <c r="G92" s="10" t="s">
        <v>317</v>
      </c>
      <c r="H92" s="1" t="s">
        <v>303</v>
      </c>
      <c r="I92" s="1" t="s">
        <v>117</v>
      </c>
      <c r="J92" s="1" t="s">
        <v>117</v>
      </c>
      <c r="L92" s="2">
        <v>75.7</v>
      </c>
      <c r="M92" s="2">
        <v>12.08</v>
      </c>
      <c r="N92" s="2">
        <v>2.1000000000000001E-2</v>
      </c>
      <c r="O92" s="4" t="s">
        <v>393</v>
      </c>
      <c r="P92" s="2">
        <v>0.78</v>
      </c>
      <c r="Q92" s="2">
        <v>3.36</v>
      </c>
      <c r="R92" s="2">
        <v>4.99</v>
      </c>
      <c r="S92" s="2">
        <v>0.09</v>
      </c>
      <c r="T92" s="4">
        <v>0.01</v>
      </c>
      <c r="U92" s="2">
        <v>2.02</v>
      </c>
      <c r="V92" s="2">
        <f t="shared" si="7"/>
        <v>99.051000000000002</v>
      </c>
      <c r="X92" s="13">
        <v>15</v>
      </c>
      <c r="Z92" s="13">
        <v>7</v>
      </c>
      <c r="AA92" s="13">
        <v>120</v>
      </c>
      <c r="AB92" s="13">
        <v>7</v>
      </c>
      <c r="AC92" s="10"/>
      <c r="AD92" s="10"/>
      <c r="AE92" s="10"/>
      <c r="AF92" s="10"/>
      <c r="AG92" s="1">
        <v>195</v>
      </c>
      <c r="AH92" s="13">
        <v>170</v>
      </c>
      <c r="AI92" s="13">
        <v>4</v>
      </c>
      <c r="AJ92" s="1">
        <v>12</v>
      </c>
      <c r="AK92" s="13">
        <v>1</v>
      </c>
      <c r="AL92" s="1">
        <v>12</v>
      </c>
      <c r="AM92" s="13">
        <v>17</v>
      </c>
      <c r="AO92" s="1">
        <v>0.35</v>
      </c>
      <c r="AP92" s="1">
        <v>4200</v>
      </c>
      <c r="AQ92" s="1">
        <v>27</v>
      </c>
      <c r="AR92" s="13">
        <v>14</v>
      </c>
      <c r="AT92" s="13">
        <v>12</v>
      </c>
      <c r="AZ92" s="1">
        <v>109</v>
      </c>
      <c r="BA92" s="13">
        <v>12</v>
      </c>
      <c r="BB92" s="13">
        <v>2</v>
      </c>
      <c r="BC92" s="13">
        <v>3</v>
      </c>
      <c r="BE92" s="1">
        <v>53</v>
      </c>
      <c r="BF92" s="1">
        <v>72</v>
      </c>
      <c r="BG92" s="13">
        <v>8</v>
      </c>
      <c r="BI92" s="1">
        <v>40</v>
      </c>
      <c r="BM92" s="1">
        <v>320</v>
      </c>
      <c r="BR92" s="13">
        <v>0.6</v>
      </c>
      <c r="BS92" s="13">
        <v>1</v>
      </c>
      <c r="BU92" s="1">
        <v>15.8</v>
      </c>
      <c r="BV92" s="13">
        <v>4</v>
      </c>
      <c r="BW92" s="1">
        <v>10</v>
      </c>
      <c r="BX92" s="13">
        <v>4.5</v>
      </c>
      <c r="BY92" s="1">
        <v>3</v>
      </c>
      <c r="CA92" s="1">
        <v>51</v>
      </c>
      <c r="CC92" s="1">
        <v>2</v>
      </c>
      <c r="CD92" s="13">
        <v>15</v>
      </c>
      <c r="CE92" s="13">
        <v>2</v>
      </c>
      <c r="CG92" s="1">
        <v>143</v>
      </c>
      <c r="CH92" s="1">
        <v>14.2</v>
      </c>
      <c r="CI92" s="1">
        <v>50</v>
      </c>
      <c r="CJ92" s="1">
        <v>300</v>
      </c>
      <c r="CL92" s="2">
        <f t="shared" si="6"/>
        <v>99.655844999999999</v>
      </c>
    </row>
    <row r="93" spans="1:90" x14ac:dyDescent="0.2">
      <c r="A93" s="1">
        <v>203</v>
      </c>
      <c r="B93" s="1" t="s">
        <v>45</v>
      </c>
      <c r="C93" s="1" t="s">
        <v>249</v>
      </c>
      <c r="G93" s="10" t="s">
        <v>317</v>
      </c>
      <c r="H93" s="1" t="s">
        <v>304</v>
      </c>
      <c r="I93" s="1" t="s">
        <v>117</v>
      </c>
      <c r="J93" s="1" t="s">
        <v>117</v>
      </c>
      <c r="L93" s="2">
        <v>52.4</v>
      </c>
      <c r="M93" s="2">
        <v>13.64</v>
      </c>
      <c r="N93" s="2">
        <v>0.77</v>
      </c>
      <c r="O93" s="2">
        <v>0.28000000000000003</v>
      </c>
      <c r="P93" s="2">
        <v>3.22</v>
      </c>
      <c r="Q93" s="2">
        <v>8.3699999999999992</v>
      </c>
      <c r="R93" s="2">
        <v>5.51</v>
      </c>
      <c r="S93" s="2">
        <v>0.48</v>
      </c>
      <c r="T93" s="2">
        <v>0.06</v>
      </c>
      <c r="U93" s="2">
        <v>9.9600000000000009</v>
      </c>
      <c r="V93" s="2">
        <f t="shared" si="7"/>
        <v>94.69</v>
      </c>
      <c r="AA93" s="1">
        <v>450</v>
      </c>
      <c r="AB93" s="10"/>
      <c r="AC93" s="10"/>
      <c r="AD93" s="10"/>
      <c r="AE93" s="10"/>
      <c r="AF93" s="10"/>
      <c r="AG93" s="13">
        <v>240</v>
      </c>
      <c r="AH93" s="1">
        <v>1200</v>
      </c>
      <c r="AI93" s="13">
        <v>8</v>
      </c>
      <c r="AJ93" s="13">
        <v>10</v>
      </c>
      <c r="AL93" s="1">
        <v>13</v>
      </c>
      <c r="AQ93" s="13">
        <v>54</v>
      </c>
      <c r="BE93" s="1">
        <v>960</v>
      </c>
      <c r="BG93" s="13">
        <v>11</v>
      </c>
      <c r="BI93" s="1">
        <v>43</v>
      </c>
      <c r="BJ93" s="10"/>
      <c r="BK93" s="10"/>
      <c r="BL93" s="10"/>
      <c r="BM93" s="1">
        <v>190</v>
      </c>
      <c r="BW93" s="1">
        <v>4600</v>
      </c>
      <c r="CA93" s="1">
        <v>66</v>
      </c>
      <c r="CD93" s="1">
        <v>14</v>
      </c>
      <c r="CE93" s="1">
        <v>81</v>
      </c>
      <c r="CG93" s="1">
        <v>22</v>
      </c>
      <c r="CI93" s="1">
        <v>400</v>
      </c>
      <c r="CJ93" s="1">
        <v>11000</v>
      </c>
      <c r="CL93" s="2">
        <f t="shared" si="6"/>
        <v>96.626199999999997</v>
      </c>
    </row>
    <row r="94" spans="1:90" x14ac:dyDescent="0.2">
      <c r="A94" s="1">
        <v>204</v>
      </c>
      <c r="B94" s="21" t="s">
        <v>46</v>
      </c>
      <c r="C94" s="1" t="s">
        <v>250</v>
      </c>
      <c r="F94" s="1" t="s">
        <v>396</v>
      </c>
      <c r="G94" s="10" t="s">
        <v>317</v>
      </c>
      <c r="H94" s="1" t="s">
        <v>304</v>
      </c>
      <c r="I94" s="1" t="s">
        <v>117</v>
      </c>
      <c r="J94" s="1" t="s">
        <v>117</v>
      </c>
      <c r="L94" s="2">
        <v>52.64</v>
      </c>
      <c r="M94" s="2">
        <v>16.5</v>
      </c>
      <c r="N94" s="2">
        <v>0.18</v>
      </c>
      <c r="O94" s="2">
        <v>7.5</v>
      </c>
      <c r="P94" s="2">
        <v>11.5</v>
      </c>
      <c r="Q94" s="2">
        <v>2.46</v>
      </c>
      <c r="R94" s="2">
        <v>0.25</v>
      </c>
      <c r="S94" s="2">
        <v>0.2</v>
      </c>
      <c r="T94" s="4">
        <v>0.03</v>
      </c>
      <c r="U94" s="2">
        <v>8.91</v>
      </c>
      <c r="V94" s="2">
        <f t="shared" si="7"/>
        <v>100.17</v>
      </c>
      <c r="AA94" s="1">
        <v>100</v>
      </c>
      <c r="AB94" s="13">
        <v>1</v>
      </c>
      <c r="AC94" s="10"/>
      <c r="AD94" s="10"/>
      <c r="AE94" s="10"/>
      <c r="AF94" s="10"/>
      <c r="AG94" s="13">
        <v>6</v>
      </c>
      <c r="AH94" s="13">
        <v>100</v>
      </c>
      <c r="AI94" s="1">
        <v>58</v>
      </c>
      <c r="AJ94" s="13">
        <v>30</v>
      </c>
      <c r="AL94" s="1">
        <v>14</v>
      </c>
      <c r="AO94" s="1">
        <v>0.63</v>
      </c>
      <c r="AQ94" s="1">
        <v>16</v>
      </c>
      <c r="AZ94" s="13">
        <v>3</v>
      </c>
      <c r="BA94" s="13">
        <v>6</v>
      </c>
      <c r="BB94" s="13">
        <v>0.2</v>
      </c>
      <c r="BC94" s="13">
        <v>5</v>
      </c>
      <c r="BE94" s="13">
        <v>2</v>
      </c>
      <c r="BF94" s="13">
        <v>3</v>
      </c>
      <c r="BG94" s="1">
        <v>120</v>
      </c>
      <c r="BI94" s="13">
        <v>7</v>
      </c>
      <c r="BJ94" s="10"/>
      <c r="BK94" s="10"/>
      <c r="BL94" s="10"/>
      <c r="BM94" s="13">
        <v>6</v>
      </c>
      <c r="BR94" s="13">
        <v>0.4</v>
      </c>
      <c r="BS94" s="13">
        <v>38</v>
      </c>
      <c r="BU94" s="13">
        <v>0.8</v>
      </c>
      <c r="BV94" s="13">
        <v>1</v>
      </c>
      <c r="BW94" s="1">
        <v>260</v>
      </c>
      <c r="CA94" s="13">
        <v>0.6</v>
      </c>
      <c r="CD94" s="13">
        <v>0.6</v>
      </c>
      <c r="CE94" s="1">
        <v>220</v>
      </c>
      <c r="CG94" s="13">
        <v>7</v>
      </c>
      <c r="CH94" s="13">
        <v>0.7</v>
      </c>
      <c r="CI94" s="1">
        <v>68</v>
      </c>
      <c r="CJ94" s="13">
        <v>23</v>
      </c>
      <c r="CL94" s="2">
        <f t="shared" si="6"/>
        <v>100.279793</v>
      </c>
    </row>
    <row r="95" spans="1:90" x14ac:dyDescent="0.2">
      <c r="A95" s="1">
        <v>205</v>
      </c>
      <c r="B95" s="1" t="s">
        <v>47</v>
      </c>
      <c r="C95" s="1" t="s">
        <v>251</v>
      </c>
      <c r="G95" s="10" t="s">
        <v>317</v>
      </c>
      <c r="H95" s="1" t="s">
        <v>305</v>
      </c>
      <c r="I95" s="1" t="s">
        <v>117</v>
      </c>
      <c r="J95" s="1" t="s">
        <v>117</v>
      </c>
      <c r="L95" s="2">
        <v>51.1</v>
      </c>
      <c r="M95" s="2">
        <v>4.18</v>
      </c>
      <c r="N95" s="2">
        <v>0.22</v>
      </c>
      <c r="O95" s="2">
        <v>25.33</v>
      </c>
      <c r="P95" s="2">
        <v>2.66</v>
      </c>
      <c r="Q95" s="2">
        <v>0.37</v>
      </c>
      <c r="R95" s="2">
        <v>0.09</v>
      </c>
      <c r="S95" s="2">
        <v>0.2</v>
      </c>
      <c r="T95" s="2">
        <v>0.02</v>
      </c>
      <c r="U95" s="2">
        <v>12.76</v>
      </c>
      <c r="V95" s="2">
        <f t="shared" si="7"/>
        <v>96.93</v>
      </c>
      <c r="AA95" s="13">
        <v>46</v>
      </c>
      <c r="AB95" s="10"/>
      <c r="AC95" s="10"/>
      <c r="AD95" s="10"/>
      <c r="AE95" s="10"/>
      <c r="AF95" s="10"/>
      <c r="AH95" s="13">
        <v>100</v>
      </c>
      <c r="AI95" s="1">
        <v>110</v>
      </c>
      <c r="AJ95" s="1">
        <v>24000</v>
      </c>
      <c r="AL95" s="1">
        <v>18</v>
      </c>
      <c r="AQ95" s="13">
        <v>8</v>
      </c>
      <c r="BG95" s="1">
        <v>560</v>
      </c>
      <c r="BI95" s="13">
        <v>6</v>
      </c>
      <c r="BJ95" s="10"/>
      <c r="BK95" s="10"/>
      <c r="BL95" s="10"/>
      <c r="BM95" s="13">
        <v>5</v>
      </c>
      <c r="BW95" s="1">
        <v>32</v>
      </c>
      <c r="CA95" s="13">
        <v>1</v>
      </c>
      <c r="CD95" s="13">
        <v>0.4</v>
      </c>
      <c r="CE95" s="1">
        <v>230</v>
      </c>
      <c r="CF95" s="10"/>
      <c r="CG95" s="13">
        <v>5</v>
      </c>
      <c r="CH95" s="10"/>
      <c r="CI95" s="1">
        <v>100</v>
      </c>
      <c r="CJ95" s="13">
        <v>30</v>
      </c>
      <c r="CL95" s="2">
        <f t="shared" si="6"/>
        <v>99.45514</v>
      </c>
    </row>
    <row r="96" spans="1:90" x14ac:dyDescent="0.2">
      <c r="A96" s="1">
        <v>21</v>
      </c>
      <c r="B96" s="1" t="s">
        <v>252</v>
      </c>
      <c r="C96" s="1" t="s">
        <v>254</v>
      </c>
      <c r="G96" s="10" t="s">
        <v>317</v>
      </c>
      <c r="H96" s="1" t="s">
        <v>279</v>
      </c>
      <c r="I96" s="1" t="s">
        <v>117</v>
      </c>
      <c r="J96" s="1" t="s">
        <v>117</v>
      </c>
      <c r="L96" s="4">
        <v>3.81</v>
      </c>
      <c r="M96" s="4">
        <v>3.87</v>
      </c>
      <c r="N96" s="4">
        <v>23.94</v>
      </c>
      <c r="O96" s="4">
        <v>4.76</v>
      </c>
      <c r="P96" s="4">
        <v>15.43</v>
      </c>
      <c r="Q96" s="4">
        <v>1.04</v>
      </c>
      <c r="R96" s="4">
        <v>0.6</v>
      </c>
      <c r="S96" s="4">
        <v>0.53</v>
      </c>
      <c r="T96" s="4">
        <v>1.37</v>
      </c>
      <c r="U96" s="4">
        <v>15.63</v>
      </c>
      <c r="V96" s="2">
        <f t="shared" si="7"/>
        <v>70.98</v>
      </c>
      <c r="AA96" s="13">
        <v>1670</v>
      </c>
      <c r="AB96" s="10"/>
      <c r="AC96" s="10"/>
      <c r="AD96" s="10"/>
      <c r="AE96" s="10"/>
      <c r="AF96" s="10"/>
      <c r="AG96" s="13">
        <v>732</v>
      </c>
      <c r="AI96" s="13">
        <v>3110</v>
      </c>
      <c r="AL96" s="13">
        <v>1110</v>
      </c>
      <c r="BG96" s="13">
        <v>6360</v>
      </c>
      <c r="BH96" s="10"/>
      <c r="BI96" s="13">
        <v>846</v>
      </c>
      <c r="BJ96" s="10"/>
      <c r="BK96" s="10"/>
      <c r="BL96" s="10"/>
      <c r="BW96" s="13">
        <v>1748</v>
      </c>
      <c r="CE96" s="13">
        <v>770</v>
      </c>
      <c r="CF96" s="10"/>
      <c r="CG96" s="13">
        <v>116</v>
      </c>
      <c r="CH96" s="10"/>
      <c r="CI96" s="13">
        <v>587</v>
      </c>
      <c r="CL96" s="2">
        <f t="shared" si="6"/>
        <v>72.684899999999999</v>
      </c>
    </row>
    <row r="97" spans="1:90" x14ac:dyDescent="0.2">
      <c r="A97" s="1">
        <v>22</v>
      </c>
      <c r="B97" s="1" t="s">
        <v>253</v>
      </c>
      <c r="C97" s="1" t="s">
        <v>254</v>
      </c>
      <c r="G97" s="10" t="s">
        <v>317</v>
      </c>
      <c r="H97" s="1" t="s">
        <v>279</v>
      </c>
      <c r="I97" s="1" t="s">
        <v>117</v>
      </c>
      <c r="J97" s="1" t="s">
        <v>117</v>
      </c>
      <c r="L97" s="4">
        <v>13.93</v>
      </c>
      <c r="M97" s="4">
        <v>4.82</v>
      </c>
      <c r="N97" s="4">
        <v>37.630000000000003</v>
      </c>
      <c r="O97" s="4">
        <v>3.3</v>
      </c>
      <c r="P97" s="4">
        <v>3.06</v>
      </c>
      <c r="Q97" s="4">
        <v>2.21</v>
      </c>
      <c r="R97" s="4">
        <v>1.21</v>
      </c>
      <c r="S97" s="4">
        <v>0.5</v>
      </c>
      <c r="T97" s="4">
        <v>0.46</v>
      </c>
      <c r="U97" s="4">
        <v>8.26</v>
      </c>
      <c r="V97" s="2">
        <f>SUM(L97:U97)+1.15+1.34</f>
        <v>77.87</v>
      </c>
      <c r="AA97" s="13">
        <v>3350</v>
      </c>
      <c r="AB97" s="10"/>
      <c r="AC97" s="10"/>
      <c r="AD97" s="10"/>
      <c r="AE97" s="10"/>
      <c r="AF97" s="10"/>
      <c r="AG97" s="13">
        <v>294</v>
      </c>
      <c r="AI97" s="13">
        <v>2240</v>
      </c>
      <c r="AK97" s="10"/>
      <c r="AL97" s="13">
        <v>11500</v>
      </c>
      <c r="AM97" s="10"/>
      <c r="AN97" s="10"/>
      <c r="AO97" s="10"/>
      <c r="AP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G97" s="13">
        <v>13400</v>
      </c>
      <c r="BI97" s="13">
        <v>555</v>
      </c>
      <c r="BJ97" s="10"/>
      <c r="BK97" s="10"/>
      <c r="BL97" s="10"/>
      <c r="BW97" s="13">
        <v>680</v>
      </c>
      <c r="CE97" s="13">
        <v>570</v>
      </c>
      <c r="CF97" s="10"/>
      <c r="CG97" s="13">
        <v>94</v>
      </c>
      <c r="CH97" s="10"/>
      <c r="CI97" s="13">
        <v>1595</v>
      </c>
      <c r="CL97" s="2">
        <f t="shared" si="6"/>
        <v>78.8078</v>
      </c>
    </row>
    <row r="98" spans="1:90" x14ac:dyDescent="0.2">
      <c r="A98" s="10" t="s">
        <v>142</v>
      </c>
      <c r="B98" s="1" t="s">
        <v>48</v>
      </c>
      <c r="C98" s="1" t="s">
        <v>255</v>
      </c>
      <c r="G98" s="10" t="s">
        <v>317</v>
      </c>
      <c r="H98" s="1" t="s">
        <v>305</v>
      </c>
      <c r="I98" s="1" t="s">
        <v>117</v>
      </c>
      <c r="J98" s="1" t="s">
        <v>117</v>
      </c>
      <c r="L98" s="4">
        <f>(57.35+57.513)/2</f>
        <v>57.4315</v>
      </c>
      <c r="M98" s="4">
        <f>(20.45+20.5)/2</f>
        <v>20.475000000000001</v>
      </c>
      <c r="N98" s="4">
        <v>0.28199999999999997</v>
      </c>
      <c r="O98" s="4">
        <f>(2.398+2.41)/2</f>
        <v>2.4039999999999999</v>
      </c>
      <c r="P98" s="2">
        <v>0.74</v>
      </c>
      <c r="Q98" s="4">
        <f>(1.76+1.778)/2</f>
        <v>1.7690000000000001</v>
      </c>
      <c r="R98" s="4">
        <f>(3.03+3.051)/2</f>
        <v>3.0404999999999998</v>
      </c>
      <c r="S98" s="4">
        <f>(0.99+0.998)/2</f>
        <v>0.99399999999999999</v>
      </c>
      <c r="T98" s="4">
        <f>(0.118+0.12)/2</f>
        <v>0.11899999999999999</v>
      </c>
      <c r="U98" s="4">
        <f>(8.94+9.001)/2</f>
        <v>8.9704999999999995</v>
      </c>
      <c r="V98" s="2">
        <f t="shared" ref="V98:V107" si="8">SUM(L98:U98)</f>
        <v>96.225499999999982</v>
      </c>
      <c r="AA98" s="13">
        <v>478</v>
      </c>
      <c r="AB98" s="10"/>
      <c r="AC98" s="10"/>
      <c r="AD98" s="10"/>
      <c r="AE98" s="10"/>
      <c r="AF98" s="10"/>
      <c r="AI98" s="13">
        <v>29</v>
      </c>
      <c r="AJ98" s="13">
        <v>71</v>
      </c>
      <c r="AK98" s="10"/>
      <c r="AL98" s="13">
        <v>40</v>
      </c>
      <c r="AM98" s="10"/>
      <c r="AN98" s="10"/>
      <c r="AO98" s="10"/>
      <c r="AP98" s="10"/>
      <c r="AQ98" s="13">
        <v>24.2</v>
      </c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3">
        <v>14.5</v>
      </c>
      <c r="BF98" s="10"/>
      <c r="BG98" s="13">
        <v>40</v>
      </c>
      <c r="BH98" s="10"/>
      <c r="BI98" s="13">
        <v>28.5</v>
      </c>
      <c r="BJ98" s="10"/>
      <c r="BK98" s="10"/>
      <c r="BL98" s="10"/>
      <c r="BM98" s="13">
        <v>121</v>
      </c>
      <c r="BN98" s="10"/>
      <c r="BO98" s="10"/>
      <c r="BP98" s="10"/>
      <c r="BQ98" s="13">
        <v>52</v>
      </c>
      <c r="BR98" s="10"/>
      <c r="BS98" s="10"/>
      <c r="BT98" s="10"/>
      <c r="BU98" s="10"/>
      <c r="BV98" s="10"/>
      <c r="BW98" s="13">
        <v>131</v>
      </c>
      <c r="BX98" s="10"/>
      <c r="BY98" s="10"/>
      <c r="BZ98" s="10"/>
      <c r="CA98" s="13">
        <v>11.4</v>
      </c>
      <c r="CB98" s="10"/>
      <c r="CC98" s="10"/>
      <c r="CD98" s="13">
        <v>1.95</v>
      </c>
      <c r="CE98" s="13">
        <v>129.5</v>
      </c>
      <c r="CF98" s="10"/>
      <c r="CG98" s="13">
        <v>27.5</v>
      </c>
      <c r="CH98" s="10"/>
      <c r="CI98" s="13">
        <v>111.3</v>
      </c>
      <c r="CJ98" s="13">
        <v>174.2</v>
      </c>
      <c r="CL98" s="2">
        <f t="shared" si="6"/>
        <v>96.374004999999983</v>
      </c>
    </row>
    <row r="99" spans="1:90" x14ac:dyDescent="0.2">
      <c r="A99" s="1">
        <v>8</v>
      </c>
      <c r="B99" s="1" t="s">
        <v>49</v>
      </c>
      <c r="C99" s="1" t="s">
        <v>237</v>
      </c>
      <c r="G99" s="10" t="s">
        <v>317</v>
      </c>
      <c r="H99" s="1" t="s">
        <v>288</v>
      </c>
      <c r="L99" s="2">
        <v>41.71</v>
      </c>
      <c r="M99" s="2">
        <v>0.67500000000000004</v>
      </c>
      <c r="N99" s="2">
        <v>0.12</v>
      </c>
      <c r="O99" s="2">
        <v>43.43</v>
      </c>
      <c r="P99" s="2">
        <v>0.52</v>
      </c>
      <c r="Q99" s="4">
        <v>0.03</v>
      </c>
      <c r="R99" s="4">
        <v>7.0000000000000001E-3</v>
      </c>
      <c r="S99" s="4">
        <v>0.01</v>
      </c>
      <c r="T99" s="4">
        <v>2E-3</v>
      </c>
      <c r="U99" s="2">
        <v>8.25</v>
      </c>
      <c r="V99" s="2">
        <f t="shared" si="8"/>
        <v>94.754000000000005</v>
      </c>
      <c r="AB99" s="10"/>
      <c r="AC99" s="10"/>
      <c r="AD99" s="10"/>
      <c r="AE99" s="10"/>
      <c r="AF99" s="10"/>
      <c r="AJ99" s="2"/>
      <c r="AK99" s="10"/>
      <c r="AM99" s="10"/>
      <c r="AN99" s="10"/>
      <c r="AO99" s="10"/>
      <c r="AP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N99" s="10"/>
      <c r="BO99" s="10"/>
      <c r="BP99" s="10"/>
      <c r="CF99" s="10"/>
      <c r="CH99" s="10"/>
      <c r="CL99" s="2">
        <f t="shared" si="6"/>
        <v>94.754000000000005</v>
      </c>
    </row>
    <row r="100" spans="1:90" x14ac:dyDescent="0.2">
      <c r="A100" s="1">
        <v>193</v>
      </c>
      <c r="B100" s="1" t="s">
        <v>50</v>
      </c>
      <c r="C100" s="1" t="s">
        <v>256</v>
      </c>
      <c r="G100" s="10" t="s">
        <v>317</v>
      </c>
      <c r="H100" s="25" t="s">
        <v>306</v>
      </c>
      <c r="I100" s="1" t="s">
        <v>117</v>
      </c>
      <c r="J100" s="1" t="s">
        <v>117</v>
      </c>
      <c r="K100" s="1" t="s">
        <v>330</v>
      </c>
      <c r="L100" s="2">
        <v>68.599999999999994</v>
      </c>
      <c r="M100" s="2">
        <v>10.84</v>
      </c>
      <c r="N100" s="2">
        <v>0.04</v>
      </c>
      <c r="O100" s="2">
        <v>3.24</v>
      </c>
      <c r="P100" s="2">
        <v>2.4900000000000002</v>
      </c>
      <c r="Q100" s="2">
        <v>1.71</v>
      </c>
      <c r="R100" s="2">
        <v>3.79</v>
      </c>
      <c r="S100" s="2">
        <v>0.71</v>
      </c>
      <c r="T100" s="2">
        <v>0.18</v>
      </c>
      <c r="U100" s="2">
        <v>3.32</v>
      </c>
      <c r="V100" s="2">
        <f t="shared" si="8"/>
        <v>94.919999999999987</v>
      </c>
      <c r="AA100" s="1">
        <v>531</v>
      </c>
      <c r="AG100" s="1">
        <v>82</v>
      </c>
      <c r="AI100" s="1">
        <v>7.4</v>
      </c>
      <c r="AJ100" s="1">
        <v>78</v>
      </c>
      <c r="AL100" s="13">
        <v>3.5</v>
      </c>
      <c r="AQ100" s="13">
        <v>13</v>
      </c>
      <c r="BE100" s="13">
        <v>13</v>
      </c>
      <c r="BG100" s="1">
        <v>21</v>
      </c>
      <c r="BI100" s="13">
        <v>13</v>
      </c>
      <c r="BM100" s="1">
        <v>90</v>
      </c>
      <c r="BW100" s="1">
        <v>88</v>
      </c>
      <c r="CA100" s="1">
        <v>11.3</v>
      </c>
      <c r="CD100" s="1">
        <v>2.5</v>
      </c>
      <c r="CE100" s="1">
        <v>65</v>
      </c>
      <c r="CF100" s="10"/>
      <c r="CG100" s="1">
        <v>25</v>
      </c>
      <c r="CH100" s="10"/>
      <c r="CI100" s="1">
        <v>47</v>
      </c>
      <c r="CJ100" s="1">
        <v>386</v>
      </c>
      <c r="CL100" s="2">
        <f t="shared" si="6"/>
        <v>95.067669999999993</v>
      </c>
    </row>
    <row r="101" spans="1:90" x14ac:dyDescent="0.2">
      <c r="A101" s="10" t="s">
        <v>142</v>
      </c>
      <c r="B101" s="1" t="s">
        <v>51</v>
      </c>
      <c r="C101" s="1" t="s">
        <v>257</v>
      </c>
      <c r="G101" s="10" t="s">
        <v>317</v>
      </c>
      <c r="H101" s="25" t="s">
        <v>287</v>
      </c>
      <c r="I101" s="1" t="s">
        <v>117</v>
      </c>
      <c r="J101" s="1" t="s">
        <v>117</v>
      </c>
      <c r="K101" s="1" t="s">
        <v>330</v>
      </c>
      <c r="L101" s="2"/>
      <c r="M101" s="2"/>
      <c r="N101" s="2">
        <v>0.2195</v>
      </c>
      <c r="O101" s="2"/>
      <c r="P101" s="2"/>
      <c r="Q101" s="2">
        <v>1.23E-2</v>
      </c>
      <c r="R101" s="2">
        <v>1.2999999999999999E-2</v>
      </c>
      <c r="S101" s="2"/>
      <c r="T101" s="2"/>
      <c r="U101" s="2">
        <v>95.260599999999997</v>
      </c>
      <c r="V101" s="2">
        <f t="shared" si="8"/>
        <v>95.505399999999995</v>
      </c>
      <c r="AI101" s="13">
        <v>223</v>
      </c>
      <c r="AJ101" s="13">
        <v>21</v>
      </c>
      <c r="BG101" s="13">
        <v>281</v>
      </c>
      <c r="BQ101" s="13">
        <v>695</v>
      </c>
      <c r="CE101" s="13">
        <v>520</v>
      </c>
      <c r="CL101" s="2">
        <f t="shared" si="6"/>
        <v>95.679400000000001</v>
      </c>
    </row>
    <row r="102" spans="1:90" x14ac:dyDescent="0.2">
      <c r="A102" s="10" t="s">
        <v>142</v>
      </c>
      <c r="B102" s="1" t="s">
        <v>52</v>
      </c>
      <c r="C102" s="1" t="s">
        <v>258</v>
      </c>
      <c r="G102" s="10" t="s">
        <v>317</v>
      </c>
      <c r="H102" s="1" t="s">
        <v>278</v>
      </c>
      <c r="L102" s="2"/>
      <c r="M102" s="2"/>
      <c r="N102" s="2"/>
      <c r="O102" s="2">
        <v>0.5</v>
      </c>
      <c r="P102" s="2"/>
      <c r="Q102" s="2"/>
      <c r="R102" s="2"/>
      <c r="S102" s="2"/>
      <c r="T102" s="2">
        <v>39.96</v>
      </c>
      <c r="U102" s="2">
        <v>0.14000000000000001</v>
      </c>
      <c r="V102" s="2">
        <f t="shared" si="8"/>
        <v>40.6</v>
      </c>
      <c r="AJ102" s="2"/>
      <c r="AP102" s="1">
        <v>24.9</v>
      </c>
      <c r="CL102" s="2">
        <f t="shared" si="6"/>
        <v>40.602490000000003</v>
      </c>
    </row>
    <row r="103" spans="1:90" x14ac:dyDescent="0.2">
      <c r="A103" s="1">
        <v>207</v>
      </c>
      <c r="B103" s="1" t="s">
        <v>259</v>
      </c>
      <c r="C103" s="1" t="s">
        <v>260</v>
      </c>
      <c r="G103" s="10" t="s">
        <v>317</v>
      </c>
      <c r="H103" s="25" t="s">
        <v>281</v>
      </c>
      <c r="J103" s="1" t="s">
        <v>330</v>
      </c>
      <c r="K103" s="1" t="s">
        <v>330</v>
      </c>
      <c r="L103" s="2">
        <v>33.44</v>
      </c>
      <c r="M103" s="2">
        <v>4.29</v>
      </c>
      <c r="N103" s="2">
        <v>0.17</v>
      </c>
      <c r="O103" s="2">
        <v>26.24</v>
      </c>
      <c r="P103" s="2">
        <v>9.69</v>
      </c>
      <c r="Q103" s="4">
        <v>0.5</v>
      </c>
      <c r="R103" s="2">
        <v>1.04</v>
      </c>
      <c r="S103" s="2">
        <v>1.58</v>
      </c>
      <c r="T103" s="2">
        <v>1.46</v>
      </c>
      <c r="U103" s="2">
        <v>9.2899999999999991</v>
      </c>
      <c r="V103" s="2">
        <f t="shared" si="8"/>
        <v>87.699999999999989</v>
      </c>
      <c r="AJ103" s="2"/>
      <c r="CL103" s="2">
        <f t="shared" si="6"/>
        <v>87.699999999999989</v>
      </c>
    </row>
    <row r="104" spans="1:90" x14ac:dyDescent="0.2">
      <c r="A104" s="1">
        <v>209</v>
      </c>
      <c r="B104" s="21" t="s">
        <v>404</v>
      </c>
      <c r="C104" s="1" t="s">
        <v>405</v>
      </c>
      <c r="F104" s="1" t="s">
        <v>396</v>
      </c>
      <c r="G104" s="10" t="s">
        <v>317</v>
      </c>
      <c r="H104" s="10" t="s">
        <v>399</v>
      </c>
      <c r="I104" s="1" t="s">
        <v>117</v>
      </c>
      <c r="J104" s="1" t="s">
        <v>117</v>
      </c>
      <c r="L104" s="2">
        <v>56.67</v>
      </c>
      <c r="M104" s="2">
        <v>13.5</v>
      </c>
      <c r="N104" s="2">
        <v>0.06</v>
      </c>
      <c r="O104" s="2">
        <v>8.1</v>
      </c>
      <c r="P104" s="2">
        <v>1.5</v>
      </c>
      <c r="Q104" s="24">
        <v>0.93</v>
      </c>
      <c r="R104" s="2">
        <v>1.39</v>
      </c>
      <c r="S104" s="2">
        <v>0.55000000000000004</v>
      </c>
      <c r="T104" s="2">
        <v>5.2999999999999999E-2</v>
      </c>
      <c r="U104" s="2">
        <v>4.2300000000000004</v>
      </c>
      <c r="V104" s="2">
        <f t="shared" si="8"/>
        <v>86.983000000000004</v>
      </c>
      <c r="AA104" s="1">
        <v>820</v>
      </c>
      <c r="AG104" s="13">
        <v>60</v>
      </c>
      <c r="AI104" s="13">
        <v>15</v>
      </c>
      <c r="AJ104" s="37">
        <v>123</v>
      </c>
      <c r="AL104" s="1">
        <v>53</v>
      </c>
      <c r="AQ104" s="13">
        <v>20</v>
      </c>
      <c r="BC104" s="13">
        <v>5</v>
      </c>
      <c r="BE104" s="1">
        <v>8</v>
      </c>
      <c r="BG104" s="1">
        <v>122</v>
      </c>
      <c r="BI104" s="13">
        <v>30</v>
      </c>
      <c r="BM104" s="1">
        <v>59</v>
      </c>
      <c r="BQ104" s="13">
        <v>1500</v>
      </c>
      <c r="BW104" s="1">
        <v>54</v>
      </c>
      <c r="CA104" s="13">
        <v>12</v>
      </c>
      <c r="CE104" s="1">
        <v>139</v>
      </c>
      <c r="CG104" s="1">
        <v>17</v>
      </c>
      <c r="CI104" s="1">
        <v>76</v>
      </c>
      <c r="CJ104" s="1">
        <v>146</v>
      </c>
      <c r="CL104" s="2">
        <f t="shared" si="6"/>
        <v>87.308900000000008</v>
      </c>
    </row>
    <row r="105" spans="1:90" x14ac:dyDescent="0.2">
      <c r="A105" s="1">
        <v>215</v>
      </c>
      <c r="B105" s="1" t="s">
        <v>261</v>
      </c>
      <c r="C105" s="1" t="s">
        <v>262</v>
      </c>
      <c r="G105" s="10" t="s">
        <v>317</v>
      </c>
      <c r="H105" s="25" t="s">
        <v>285</v>
      </c>
      <c r="J105" s="1" t="s">
        <v>330</v>
      </c>
      <c r="K105" s="1" t="s">
        <v>330</v>
      </c>
      <c r="L105" s="2">
        <v>36.299999999999997</v>
      </c>
      <c r="M105" s="2">
        <v>1.0900000000000001</v>
      </c>
      <c r="N105" s="2">
        <v>0.06</v>
      </c>
      <c r="O105" s="2">
        <v>42.09</v>
      </c>
      <c r="P105" s="4">
        <v>0.1</v>
      </c>
      <c r="Q105" s="4">
        <v>0.05</v>
      </c>
      <c r="R105" s="4">
        <v>0.02</v>
      </c>
      <c r="S105" s="4">
        <v>0.01</v>
      </c>
      <c r="T105" s="4">
        <v>0.02</v>
      </c>
      <c r="U105" s="2">
        <v>4.1399999999999997</v>
      </c>
      <c r="V105" s="2">
        <f t="shared" si="8"/>
        <v>83.88</v>
      </c>
      <c r="AJ105" s="2"/>
      <c r="CL105" s="2">
        <f t="shared" si="6"/>
        <v>83.88</v>
      </c>
    </row>
    <row r="106" spans="1:90" x14ac:dyDescent="0.2">
      <c r="A106" s="10" t="s">
        <v>142</v>
      </c>
      <c r="B106" s="1" t="s">
        <v>264</v>
      </c>
      <c r="C106" s="1" t="s">
        <v>263</v>
      </c>
      <c r="G106" s="10" t="s">
        <v>317</v>
      </c>
      <c r="H106" s="25" t="s">
        <v>283</v>
      </c>
      <c r="I106" s="1" t="s">
        <v>117</v>
      </c>
      <c r="J106" s="1" t="s">
        <v>117</v>
      </c>
      <c r="K106" s="1" t="s">
        <v>330</v>
      </c>
      <c r="L106" s="2">
        <v>0.75</v>
      </c>
      <c r="M106" s="2">
        <v>0.61</v>
      </c>
      <c r="N106" s="2">
        <v>1.05</v>
      </c>
      <c r="O106" s="2">
        <v>0.56000000000000005</v>
      </c>
      <c r="P106" s="2">
        <v>0.05</v>
      </c>
      <c r="Q106" s="2"/>
      <c r="R106" s="2"/>
      <c r="S106" s="2">
        <v>48.8</v>
      </c>
      <c r="T106" s="2"/>
      <c r="U106" s="2">
        <v>50.3</v>
      </c>
      <c r="V106" s="2">
        <f t="shared" si="8"/>
        <v>102.12</v>
      </c>
      <c r="AJ106" s="13">
        <v>684</v>
      </c>
      <c r="CE106" s="13">
        <v>560</v>
      </c>
      <c r="CL106" s="2">
        <f t="shared" si="6"/>
        <v>102.2444</v>
      </c>
    </row>
    <row r="107" spans="1:90" x14ac:dyDescent="0.2">
      <c r="A107" s="1">
        <v>192</v>
      </c>
      <c r="B107" s="21" t="s">
        <v>53</v>
      </c>
      <c r="C107" s="1" t="s">
        <v>265</v>
      </c>
      <c r="G107" s="10" t="s">
        <v>317</v>
      </c>
      <c r="H107" s="25" t="s">
        <v>306</v>
      </c>
      <c r="I107" s="1" t="s">
        <v>117</v>
      </c>
      <c r="J107" s="1" t="s">
        <v>117</v>
      </c>
      <c r="K107" s="1" t="s">
        <v>330</v>
      </c>
      <c r="L107" s="2">
        <v>55.16</v>
      </c>
      <c r="M107" s="2">
        <v>18.239999999999998</v>
      </c>
      <c r="N107" s="2">
        <v>0.18</v>
      </c>
      <c r="O107" s="4">
        <v>1.97</v>
      </c>
      <c r="P107" s="2">
        <v>1.76</v>
      </c>
      <c r="Q107" s="2">
        <v>0.66</v>
      </c>
      <c r="R107" s="2">
        <v>3.55</v>
      </c>
      <c r="S107" s="2">
        <v>0.94</v>
      </c>
      <c r="T107" s="2">
        <v>0.17</v>
      </c>
      <c r="U107" s="2">
        <v>7.15</v>
      </c>
      <c r="V107" s="2">
        <f t="shared" si="8"/>
        <v>89.78</v>
      </c>
      <c r="X107" s="13">
        <v>32</v>
      </c>
      <c r="AA107" s="1">
        <v>549</v>
      </c>
      <c r="AB107" s="13">
        <v>3.2</v>
      </c>
      <c r="AG107" s="1">
        <v>101</v>
      </c>
      <c r="AI107" s="1">
        <v>22</v>
      </c>
      <c r="AJ107" s="1">
        <v>116</v>
      </c>
      <c r="AK107" s="13">
        <v>6.8</v>
      </c>
      <c r="AL107" s="1">
        <v>33</v>
      </c>
      <c r="AM107" s="13">
        <v>5.0999999999999996</v>
      </c>
      <c r="AN107" s="13">
        <v>3.4</v>
      </c>
      <c r="AO107" s="1">
        <v>1.64</v>
      </c>
      <c r="AQ107" s="13">
        <v>23</v>
      </c>
      <c r="AR107" s="1">
        <v>6.2</v>
      </c>
      <c r="AT107" s="1">
        <v>5</v>
      </c>
      <c r="AV107" s="13">
        <v>1.3</v>
      </c>
      <c r="AZ107" s="1">
        <v>48</v>
      </c>
      <c r="BB107" s="1">
        <v>0.49</v>
      </c>
      <c r="BE107" s="1">
        <v>17</v>
      </c>
      <c r="BF107" s="1">
        <v>42</v>
      </c>
      <c r="BG107" s="1">
        <v>60</v>
      </c>
      <c r="BI107" s="1">
        <v>27</v>
      </c>
      <c r="BK107" s="1">
        <v>11.1</v>
      </c>
      <c r="BM107" s="1">
        <v>163</v>
      </c>
      <c r="BS107" s="1">
        <v>17</v>
      </c>
      <c r="BU107" s="1">
        <v>7.8</v>
      </c>
      <c r="BW107" s="1">
        <v>150</v>
      </c>
      <c r="BX107" s="1">
        <v>1.4</v>
      </c>
      <c r="BY107" s="1">
        <v>1</v>
      </c>
      <c r="CA107" s="1">
        <v>15.2</v>
      </c>
      <c r="CC107" s="13">
        <v>0.43</v>
      </c>
      <c r="CD107" s="1">
        <v>3.1</v>
      </c>
      <c r="CE107" s="1">
        <v>153</v>
      </c>
      <c r="CG107" s="1">
        <v>32</v>
      </c>
      <c r="CH107" s="1">
        <v>3.2</v>
      </c>
      <c r="CI107" s="1">
        <v>82</v>
      </c>
      <c r="CJ107" s="1">
        <v>183</v>
      </c>
      <c r="CK107" s="1">
        <v>9.67</v>
      </c>
      <c r="CL107" s="2">
        <f t="shared" si="6"/>
        <v>99.642635999999996</v>
      </c>
    </row>
    <row r="108" spans="1:90" x14ac:dyDescent="0.2">
      <c r="A108" s="1">
        <v>14</v>
      </c>
      <c r="B108" s="1" t="s">
        <v>167</v>
      </c>
      <c r="C108" s="1" t="s">
        <v>266</v>
      </c>
      <c r="G108" s="10" t="s">
        <v>317</v>
      </c>
      <c r="H108" s="1" t="s">
        <v>307</v>
      </c>
      <c r="I108" s="1" t="s">
        <v>117</v>
      </c>
      <c r="J108" s="1" t="s">
        <v>117</v>
      </c>
      <c r="L108" s="2">
        <v>65.849999999999994</v>
      </c>
      <c r="M108" s="2">
        <v>15.75</v>
      </c>
      <c r="N108" s="2">
        <v>0.114</v>
      </c>
      <c r="O108" s="2">
        <v>1.69</v>
      </c>
      <c r="P108" s="2">
        <v>1.4</v>
      </c>
      <c r="Q108" s="2">
        <v>2.0499999999999998</v>
      </c>
      <c r="R108" s="2">
        <v>3.28</v>
      </c>
      <c r="S108" s="2">
        <v>1.01</v>
      </c>
      <c r="T108" s="2">
        <v>0.158</v>
      </c>
      <c r="U108" s="2">
        <v>6.9</v>
      </c>
      <c r="V108" s="2">
        <f>SUM(L108:U108)+2.15+3.1</f>
        <v>103.45200000000001</v>
      </c>
      <c r="AA108" s="1">
        <v>630</v>
      </c>
      <c r="AG108" s="1">
        <v>93</v>
      </c>
      <c r="AH108" s="13">
        <v>32</v>
      </c>
      <c r="AI108" s="1">
        <v>17.899999999999999</v>
      </c>
      <c r="AJ108" s="1">
        <v>64</v>
      </c>
      <c r="AL108" s="1">
        <v>30</v>
      </c>
      <c r="AQ108" s="1">
        <v>21.2</v>
      </c>
      <c r="BE108" s="13">
        <v>18</v>
      </c>
      <c r="BG108" s="13">
        <v>38</v>
      </c>
      <c r="BI108" s="1">
        <v>25</v>
      </c>
      <c r="BM108" s="1">
        <v>127</v>
      </c>
      <c r="BQ108" s="13">
        <v>650</v>
      </c>
      <c r="BW108" s="1">
        <v>183</v>
      </c>
      <c r="CA108" s="1">
        <v>12.1</v>
      </c>
      <c r="CD108" s="1">
        <v>3.14</v>
      </c>
      <c r="CE108" s="1">
        <v>102</v>
      </c>
      <c r="CG108" s="1">
        <v>40</v>
      </c>
      <c r="CI108" s="1">
        <v>103</v>
      </c>
      <c r="CJ108" s="1">
        <v>290</v>
      </c>
      <c r="CL108" s="2">
        <f t="shared" si="6"/>
        <v>98.449934000000013</v>
      </c>
    </row>
    <row r="109" spans="1:90" x14ac:dyDescent="0.2">
      <c r="A109" s="1">
        <v>20</v>
      </c>
      <c r="B109" s="1" t="s">
        <v>168</v>
      </c>
      <c r="C109" s="1" t="s">
        <v>267</v>
      </c>
      <c r="G109" s="10" t="s">
        <v>317</v>
      </c>
      <c r="H109" s="1" t="s">
        <v>279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A109" s="1">
        <v>397</v>
      </c>
      <c r="AG109" s="1">
        <v>79.3</v>
      </c>
      <c r="AI109" s="1">
        <v>46.8</v>
      </c>
      <c r="AJ109" s="13">
        <v>66.400000000000006</v>
      </c>
      <c r="AL109" s="13">
        <v>60.2</v>
      </c>
      <c r="AQ109" s="1">
        <v>16.8</v>
      </c>
      <c r="BE109" s="1">
        <v>11.4</v>
      </c>
      <c r="BG109" s="1">
        <v>99.5</v>
      </c>
      <c r="BI109" s="1">
        <v>27.9</v>
      </c>
      <c r="BM109" s="13">
        <v>126</v>
      </c>
      <c r="BQ109" s="1">
        <v>53500</v>
      </c>
      <c r="BW109" s="1">
        <v>75.099999999999994</v>
      </c>
      <c r="CA109" s="1">
        <v>10.5</v>
      </c>
      <c r="CD109" s="1">
        <v>48.8</v>
      </c>
      <c r="CE109" s="1">
        <v>160</v>
      </c>
      <c r="CG109" s="1">
        <v>40.6</v>
      </c>
      <c r="CI109" s="1">
        <v>67.099999999999994</v>
      </c>
      <c r="CJ109" s="1">
        <v>165</v>
      </c>
      <c r="CL109" s="2">
        <f t="shared" si="6"/>
        <v>5.4998399999999998</v>
      </c>
    </row>
    <row r="110" spans="1:90" x14ac:dyDescent="0.2">
      <c r="A110" s="1">
        <v>15</v>
      </c>
      <c r="B110" s="21" t="s">
        <v>268</v>
      </c>
      <c r="C110" s="1" t="s">
        <v>178</v>
      </c>
      <c r="G110" s="10" t="s">
        <v>317</v>
      </c>
      <c r="H110" s="1" t="s">
        <v>289</v>
      </c>
      <c r="I110" s="1" t="s">
        <v>117</v>
      </c>
      <c r="J110" s="1" t="s">
        <v>117</v>
      </c>
      <c r="L110" s="2">
        <v>28.24</v>
      </c>
      <c r="M110" s="2">
        <v>6.52</v>
      </c>
      <c r="N110" s="2">
        <v>3.4000000000000002E-2</v>
      </c>
      <c r="O110" s="2">
        <v>4.4400000000000004</v>
      </c>
      <c r="P110" s="2">
        <v>8.3800000000000008</v>
      </c>
      <c r="Q110" s="2">
        <v>2.99</v>
      </c>
      <c r="R110" s="2">
        <v>1.66</v>
      </c>
      <c r="S110" s="2">
        <v>0.26400000000000001</v>
      </c>
      <c r="T110" s="4">
        <v>0.32800000000000001</v>
      </c>
      <c r="U110" s="2">
        <v>3.03</v>
      </c>
      <c r="V110" s="2">
        <f>SUM(L110:U110)+3.16+1.53</f>
        <v>60.576000000000008</v>
      </c>
      <c r="X110" s="1">
        <v>67</v>
      </c>
      <c r="Y110" s="13">
        <v>8.8999999999999999E-3</v>
      </c>
      <c r="Z110" s="1">
        <v>54</v>
      </c>
      <c r="AA110" s="1">
        <v>290</v>
      </c>
      <c r="AB110" s="1">
        <v>1.06</v>
      </c>
      <c r="AC110" s="1">
        <v>0.94</v>
      </c>
      <c r="AE110" s="1">
        <v>31600</v>
      </c>
      <c r="AF110" s="13">
        <v>0.93</v>
      </c>
      <c r="AG110" s="1">
        <v>36</v>
      </c>
      <c r="AH110" s="13">
        <v>32</v>
      </c>
      <c r="AI110" s="1">
        <v>11.8</v>
      </c>
      <c r="AJ110" s="1">
        <v>30</v>
      </c>
      <c r="AK110" s="1">
        <v>5.2</v>
      </c>
      <c r="AL110" s="1">
        <v>66</v>
      </c>
      <c r="AM110" s="13">
        <v>1.9</v>
      </c>
      <c r="AN110" s="1">
        <v>1.1100000000000001</v>
      </c>
      <c r="AO110" s="1">
        <v>0.56000000000000005</v>
      </c>
      <c r="AP110" s="1">
        <v>1960</v>
      </c>
      <c r="AQ110" s="13">
        <v>11</v>
      </c>
      <c r="AR110" s="13">
        <v>2</v>
      </c>
      <c r="AS110" s="13">
        <v>1.6</v>
      </c>
      <c r="AT110" s="1">
        <v>1.39</v>
      </c>
      <c r="AU110" s="13">
        <v>0.313</v>
      </c>
      <c r="AV110" s="13">
        <v>0.38</v>
      </c>
      <c r="AX110" s="13">
        <v>9.6000000000000002E-2</v>
      </c>
      <c r="AZ110" s="1">
        <v>20.3</v>
      </c>
      <c r="BA110" s="13">
        <v>147</v>
      </c>
      <c r="BB110" s="13">
        <v>0.14000000000000001</v>
      </c>
      <c r="BC110" s="1">
        <v>35.1</v>
      </c>
      <c r="BE110" s="13">
        <v>5.2</v>
      </c>
      <c r="BF110" s="1">
        <v>15.5</v>
      </c>
      <c r="BG110" s="13">
        <v>29</v>
      </c>
      <c r="BI110" s="1">
        <v>38</v>
      </c>
      <c r="BJ110" s="13">
        <v>5.1999999999999998E-3</v>
      </c>
      <c r="BK110" s="1">
        <v>3.9</v>
      </c>
      <c r="BL110" s="13">
        <v>3.0000000000000001E-3</v>
      </c>
      <c r="BM110" s="1">
        <v>83</v>
      </c>
      <c r="BQ110" s="1">
        <v>15300</v>
      </c>
      <c r="BR110" s="1">
        <v>3.4</v>
      </c>
      <c r="BS110" s="1">
        <v>4.5999999999999996</v>
      </c>
      <c r="BT110" s="13">
        <v>3.5</v>
      </c>
      <c r="BU110" s="1">
        <v>2.7</v>
      </c>
      <c r="BV110" s="13">
        <v>1.9</v>
      </c>
      <c r="BW110" s="1">
        <v>420</v>
      </c>
      <c r="BX110" s="13">
        <v>0.42</v>
      </c>
      <c r="BY110" s="1">
        <v>0.36</v>
      </c>
      <c r="BZ110" s="13">
        <v>0.248</v>
      </c>
      <c r="CA110" s="1">
        <v>4.78</v>
      </c>
      <c r="CB110" s="13">
        <v>0.33</v>
      </c>
      <c r="CC110" s="13">
        <v>0.17</v>
      </c>
      <c r="CD110" s="1">
        <v>5.4</v>
      </c>
      <c r="CE110" s="10">
        <v>128</v>
      </c>
      <c r="CF110" s="1">
        <v>2.57</v>
      </c>
      <c r="CG110" s="13">
        <v>13</v>
      </c>
      <c r="CH110" s="13">
        <v>0.94</v>
      </c>
      <c r="CI110" s="1">
        <v>74</v>
      </c>
      <c r="CJ110" s="13">
        <v>53</v>
      </c>
      <c r="CL110" s="2">
        <f t="shared" si="6"/>
        <v>60.943175410000002</v>
      </c>
    </row>
    <row r="111" spans="1:90" x14ac:dyDescent="0.2">
      <c r="A111" s="1">
        <v>16</v>
      </c>
      <c r="B111" s="1" t="s">
        <v>54</v>
      </c>
      <c r="C111" s="1" t="s">
        <v>269</v>
      </c>
      <c r="G111" s="10" t="s">
        <v>317</v>
      </c>
      <c r="H111" s="1" t="s">
        <v>307</v>
      </c>
      <c r="I111" s="1" t="s">
        <v>117</v>
      </c>
      <c r="J111" s="1" t="s">
        <v>117</v>
      </c>
      <c r="L111" s="2">
        <v>59.64</v>
      </c>
      <c r="M111" s="2">
        <v>18.39</v>
      </c>
      <c r="N111" s="2">
        <v>0.22</v>
      </c>
      <c r="O111" s="2">
        <v>0.10100000000000001</v>
      </c>
      <c r="P111" s="2">
        <v>1.0900000000000001</v>
      </c>
      <c r="Q111" s="2">
        <v>8.94</v>
      </c>
      <c r="R111" s="2">
        <v>4.28</v>
      </c>
      <c r="S111" s="2">
        <v>0.13500000000000001</v>
      </c>
      <c r="T111" s="2">
        <v>0.158</v>
      </c>
      <c r="U111" s="2">
        <v>5.22</v>
      </c>
      <c r="V111" s="2">
        <f t="shared" ref="V111:V116" si="9">SUM(L111:U111)</f>
        <v>98.174000000000007</v>
      </c>
      <c r="AA111" s="1">
        <v>560</v>
      </c>
      <c r="AG111" s="1">
        <v>259</v>
      </c>
      <c r="AH111" s="1">
        <v>460</v>
      </c>
      <c r="AI111" s="13">
        <v>0.9</v>
      </c>
      <c r="AJ111" s="13">
        <v>4.3</v>
      </c>
      <c r="AL111" s="13">
        <v>4.5999999999999996</v>
      </c>
      <c r="AQ111" s="1">
        <v>36</v>
      </c>
      <c r="BE111" s="1">
        <v>268</v>
      </c>
      <c r="BG111" s="13">
        <v>3</v>
      </c>
      <c r="BI111" s="1">
        <v>17.7</v>
      </c>
      <c r="BM111" s="1">
        <v>118</v>
      </c>
      <c r="BQ111" s="13">
        <v>43</v>
      </c>
      <c r="BW111" s="1">
        <v>700</v>
      </c>
      <c r="CA111" s="1">
        <v>31</v>
      </c>
      <c r="CD111" s="1">
        <v>9.06</v>
      </c>
      <c r="CE111" s="13">
        <v>8.6999999999999993</v>
      </c>
      <c r="CG111" s="1">
        <v>46</v>
      </c>
      <c r="CI111" s="1">
        <v>235</v>
      </c>
      <c r="CJ111" s="1">
        <v>1210</v>
      </c>
      <c r="CL111" s="2">
        <f t="shared" si="6"/>
        <v>98.575426000000007</v>
      </c>
    </row>
    <row r="112" spans="1:90" x14ac:dyDescent="0.2">
      <c r="A112" s="1">
        <v>29</v>
      </c>
      <c r="B112" s="21" t="s">
        <v>55</v>
      </c>
      <c r="C112" s="1" t="s">
        <v>269</v>
      </c>
      <c r="F112" s="1" t="s">
        <v>395</v>
      </c>
      <c r="G112" s="10" t="s">
        <v>317</v>
      </c>
      <c r="H112" s="25" t="s">
        <v>282</v>
      </c>
      <c r="I112" s="1" t="s">
        <v>117</v>
      </c>
      <c r="J112" s="1" t="s">
        <v>117</v>
      </c>
      <c r="K112" s="1" t="s">
        <v>330</v>
      </c>
      <c r="L112" s="2">
        <v>60.11</v>
      </c>
      <c r="M112" s="2">
        <v>12.04</v>
      </c>
      <c r="N112" s="2">
        <v>0.32</v>
      </c>
      <c r="O112" s="2">
        <v>2.69</v>
      </c>
      <c r="P112" s="2">
        <v>7.96</v>
      </c>
      <c r="Q112" s="2">
        <v>4.3099999999999996</v>
      </c>
      <c r="R112" s="2">
        <v>4.45</v>
      </c>
      <c r="S112" s="2">
        <v>0.15</v>
      </c>
      <c r="T112" s="2">
        <v>0.43</v>
      </c>
      <c r="U112" s="2">
        <v>6.31</v>
      </c>
      <c r="V112" s="2">
        <f t="shared" si="9"/>
        <v>98.77000000000001</v>
      </c>
      <c r="W112" s="13">
        <v>1.1000000000000001</v>
      </c>
      <c r="X112" s="1">
        <v>17.3</v>
      </c>
      <c r="Y112" s="13">
        <v>5.1999999999999995E-4</v>
      </c>
      <c r="Z112" s="13">
        <v>88</v>
      </c>
      <c r="AA112" s="1">
        <v>460</v>
      </c>
      <c r="AB112" s="13">
        <v>22</v>
      </c>
      <c r="AC112" s="13">
        <v>2</v>
      </c>
      <c r="AE112" s="13">
        <v>1370</v>
      </c>
      <c r="AF112" s="13">
        <v>0.20799999999999999</v>
      </c>
      <c r="AG112" s="13">
        <v>175</v>
      </c>
      <c r="AH112" s="13">
        <v>140</v>
      </c>
      <c r="AI112" s="1">
        <v>8.6</v>
      </c>
      <c r="AJ112" s="13">
        <v>9.5</v>
      </c>
      <c r="AK112" s="10">
        <v>2.4</v>
      </c>
      <c r="AL112" s="13">
        <v>5.2</v>
      </c>
      <c r="AM112" s="13">
        <v>18</v>
      </c>
      <c r="AN112" s="13">
        <v>12.4</v>
      </c>
      <c r="AO112" s="13">
        <v>2.42</v>
      </c>
      <c r="AP112" s="1">
        <v>5030</v>
      </c>
      <c r="AQ112" s="1">
        <v>29</v>
      </c>
      <c r="AR112" s="1">
        <v>17</v>
      </c>
      <c r="AS112" s="13">
        <v>1.3</v>
      </c>
      <c r="AT112" s="13">
        <v>7.7</v>
      </c>
      <c r="AU112" s="13">
        <v>8.0000000000000002E-3</v>
      </c>
      <c r="AV112" s="13">
        <v>3.8</v>
      </c>
      <c r="AZ112" s="1">
        <v>75</v>
      </c>
      <c r="BA112" s="1">
        <v>95</v>
      </c>
      <c r="BB112" s="13">
        <v>2.7</v>
      </c>
      <c r="BC112" s="13">
        <v>1.8</v>
      </c>
      <c r="BE112" s="13">
        <v>29</v>
      </c>
      <c r="BF112" s="13">
        <v>73</v>
      </c>
      <c r="BG112" s="13">
        <v>9.9</v>
      </c>
      <c r="BI112" s="1">
        <v>85</v>
      </c>
      <c r="BJ112" s="13">
        <v>3.0000000000000001E-3</v>
      </c>
      <c r="BK112" s="1">
        <v>18.8</v>
      </c>
      <c r="BM112" s="1">
        <v>217</v>
      </c>
      <c r="BQ112" s="13">
        <v>160</v>
      </c>
      <c r="BR112" s="13">
        <v>0.25</v>
      </c>
      <c r="BS112" s="1">
        <v>7</v>
      </c>
      <c r="BT112" s="13">
        <v>0.02</v>
      </c>
      <c r="BU112" s="1">
        <v>16.100000000000001</v>
      </c>
      <c r="BV112" s="13">
        <v>5.7</v>
      </c>
      <c r="BW112" s="1">
        <v>271</v>
      </c>
      <c r="BX112" s="1">
        <v>2.0099999999999998</v>
      </c>
      <c r="BY112" s="13">
        <v>2.5</v>
      </c>
      <c r="BZ112" s="13">
        <v>2E-3</v>
      </c>
      <c r="CA112" s="1">
        <v>379</v>
      </c>
      <c r="CB112" s="13">
        <v>1.5</v>
      </c>
      <c r="CC112" s="1">
        <v>2.1</v>
      </c>
      <c r="CD112" s="1">
        <v>284</v>
      </c>
      <c r="CE112" s="13">
        <v>50</v>
      </c>
      <c r="CF112" s="13">
        <v>0.76</v>
      </c>
      <c r="CG112" s="1">
        <v>128</v>
      </c>
      <c r="CH112" s="13">
        <v>17</v>
      </c>
      <c r="CI112" s="1">
        <v>248</v>
      </c>
      <c r="CJ112" s="13">
        <v>280</v>
      </c>
      <c r="CK112" s="1">
        <v>1.08</v>
      </c>
      <c r="CL112" s="2">
        <f t="shared" si="6"/>
        <v>100.838508152</v>
      </c>
    </row>
    <row r="113" spans="1:90" x14ac:dyDescent="0.2">
      <c r="A113" s="1">
        <v>30</v>
      </c>
      <c r="B113" s="1" t="s">
        <v>165</v>
      </c>
      <c r="C113" s="1" t="s">
        <v>269</v>
      </c>
      <c r="G113" s="10" t="s">
        <v>317</v>
      </c>
      <c r="H113" s="25" t="s">
        <v>302</v>
      </c>
      <c r="I113" s="1" t="s">
        <v>117</v>
      </c>
      <c r="J113" s="1" t="s">
        <v>117</v>
      </c>
      <c r="K113" s="1" t="s">
        <v>330</v>
      </c>
      <c r="L113" s="2">
        <v>59.68</v>
      </c>
      <c r="M113" s="2">
        <v>11.76</v>
      </c>
      <c r="N113" s="2">
        <v>0.32</v>
      </c>
      <c r="O113" s="2">
        <v>2.67</v>
      </c>
      <c r="P113" s="2">
        <v>8.25</v>
      </c>
      <c r="Q113" s="2">
        <v>4.12</v>
      </c>
      <c r="R113" s="2">
        <v>4.2300000000000004</v>
      </c>
      <c r="S113" s="2">
        <v>0.15</v>
      </c>
      <c r="T113" s="2">
        <v>0.54</v>
      </c>
      <c r="U113" s="2">
        <v>6.49</v>
      </c>
      <c r="V113" s="2">
        <f t="shared" si="9"/>
        <v>98.210000000000008</v>
      </c>
      <c r="AA113" s="13">
        <v>450</v>
      </c>
      <c r="AG113" s="1">
        <v>2230</v>
      </c>
      <c r="AH113" s="13">
        <v>150</v>
      </c>
      <c r="AI113" s="13">
        <v>8.8000000000000007</v>
      </c>
      <c r="AJ113" s="13">
        <v>11</v>
      </c>
      <c r="AL113" s="13">
        <v>17</v>
      </c>
      <c r="AQ113" s="1">
        <v>27</v>
      </c>
      <c r="BE113" s="13">
        <v>148</v>
      </c>
      <c r="BG113" s="13">
        <v>11</v>
      </c>
      <c r="BI113" s="1">
        <v>133</v>
      </c>
      <c r="BM113" s="1">
        <v>206</v>
      </c>
      <c r="BQ113" s="13">
        <v>510</v>
      </c>
      <c r="BW113" s="1">
        <v>302</v>
      </c>
      <c r="CA113" s="1">
        <v>1003</v>
      </c>
      <c r="CD113" s="1">
        <v>650</v>
      </c>
      <c r="CE113" s="13">
        <v>50</v>
      </c>
      <c r="CG113" s="1">
        <v>718</v>
      </c>
      <c r="CI113" s="1">
        <v>244</v>
      </c>
      <c r="CJ113" s="13">
        <v>320</v>
      </c>
      <c r="CL113" s="2">
        <f t="shared" si="6"/>
        <v>98.928880000000007</v>
      </c>
    </row>
    <row r="114" spans="1:90" x14ac:dyDescent="0.2">
      <c r="A114" s="1">
        <v>58</v>
      </c>
      <c r="B114" s="21" t="s">
        <v>56</v>
      </c>
      <c r="C114" s="1" t="s">
        <v>270</v>
      </c>
      <c r="G114" s="10" t="s">
        <v>317</v>
      </c>
      <c r="H114" s="25" t="s">
        <v>280</v>
      </c>
      <c r="I114" s="1" t="s">
        <v>117</v>
      </c>
      <c r="J114" s="1" t="s">
        <v>117</v>
      </c>
      <c r="K114" s="1" t="s">
        <v>330</v>
      </c>
      <c r="L114" s="2">
        <v>39.43</v>
      </c>
      <c r="M114" s="2">
        <v>2.9</v>
      </c>
      <c r="N114" s="2">
        <v>0.12</v>
      </c>
      <c r="O114" s="2">
        <v>35.21</v>
      </c>
      <c r="P114" s="2">
        <v>1.2</v>
      </c>
      <c r="Q114" s="2">
        <v>0.1</v>
      </c>
      <c r="R114" s="2">
        <v>0.02</v>
      </c>
      <c r="S114" s="2">
        <v>0.11</v>
      </c>
      <c r="T114" s="2">
        <v>0.04</v>
      </c>
      <c r="U114" s="2">
        <v>8.34</v>
      </c>
      <c r="V114" s="2">
        <f t="shared" si="9"/>
        <v>87.47</v>
      </c>
      <c r="X114" s="1">
        <v>10</v>
      </c>
      <c r="Z114" s="1">
        <v>140</v>
      </c>
      <c r="AA114" s="1">
        <v>27</v>
      </c>
      <c r="AB114" s="13">
        <v>0.2</v>
      </c>
      <c r="AC114" s="13">
        <v>0.1</v>
      </c>
      <c r="AG114" s="1">
        <v>0.8</v>
      </c>
      <c r="AH114" s="1">
        <v>800</v>
      </c>
      <c r="AI114" s="1">
        <v>100</v>
      </c>
      <c r="AJ114" s="1">
        <v>2300</v>
      </c>
      <c r="AK114" s="10">
        <v>10</v>
      </c>
      <c r="AL114" s="1">
        <v>28</v>
      </c>
      <c r="AM114" s="1">
        <v>0.38</v>
      </c>
      <c r="AN114" s="1">
        <v>0.28000000000000003</v>
      </c>
      <c r="AO114" s="1">
        <v>0.08</v>
      </c>
      <c r="AP114" s="13">
        <v>95</v>
      </c>
      <c r="AQ114" s="1">
        <v>3</v>
      </c>
      <c r="AR114" s="1">
        <v>0.3</v>
      </c>
      <c r="AS114" s="13">
        <v>0.85</v>
      </c>
      <c r="AT114" s="13">
        <v>0.1</v>
      </c>
      <c r="AV114" s="1">
        <v>0.09</v>
      </c>
      <c r="AX114" s="13">
        <v>1.4999999999999999E-2</v>
      </c>
      <c r="AZ114" s="1">
        <v>0.35</v>
      </c>
      <c r="BA114" s="1">
        <v>27</v>
      </c>
      <c r="BB114" s="1">
        <v>4.4999999999999998E-2</v>
      </c>
      <c r="BC114" s="13">
        <v>0.55000000000000004</v>
      </c>
      <c r="BE114" s="13">
        <v>0.05</v>
      </c>
      <c r="BF114" s="1">
        <v>0.6</v>
      </c>
      <c r="BG114" s="1">
        <v>2000</v>
      </c>
      <c r="BI114" s="1">
        <v>13</v>
      </c>
      <c r="BK114" s="1">
        <v>0.12</v>
      </c>
      <c r="BM114" s="1">
        <v>4</v>
      </c>
      <c r="BQ114" s="13">
        <v>200</v>
      </c>
      <c r="BR114" s="13">
        <v>0.3</v>
      </c>
      <c r="BS114" s="13">
        <v>13</v>
      </c>
      <c r="BU114" s="1">
        <v>0.2</v>
      </c>
      <c r="BW114" s="1">
        <v>9</v>
      </c>
      <c r="BX114" s="13">
        <v>0.02</v>
      </c>
      <c r="BY114" s="1">
        <v>0.06</v>
      </c>
      <c r="CA114" s="13">
        <v>7.0000000000000007E-2</v>
      </c>
      <c r="CB114" s="13">
        <v>0.06</v>
      </c>
      <c r="CC114" s="1">
        <v>4.4999999999999998E-2</v>
      </c>
      <c r="CD114" s="13">
        <v>7.0000000000000007E-2</v>
      </c>
      <c r="CE114" s="1">
        <v>75</v>
      </c>
      <c r="CF114" s="13">
        <v>20</v>
      </c>
      <c r="CG114" s="1">
        <v>2.5</v>
      </c>
      <c r="CH114" s="1">
        <v>0.28000000000000003</v>
      </c>
      <c r="CI114" s="1">
        <v>85</v>
      </c>
      <c r="CJ114" s="1">
        <v>4</v>
      </c>
      <c r="CK114" s="13">
        <v>12.06</v>
      </c>
      <c r="CL114" s="2">
        <f t="shared" si="6"/>
        <v>100.1271515</v>
      </c>
    </row>
    <row r="115" spans="1:90" x14ac:dyDescent="0.2">
      <c r="A115" s="1">
        <v>61</v>
      </c>
      <c r="B115" s="1" t="s">
        <v>271</v>
      </c>
      <c r="C115" s="1" t="s">
        <v>272</v>
      </c>
      <c r="G115" s="10" t="s">
        <v>317</v>
      </c>
      <c r="H115" s="1" t="s">
        <v>289</v>
      </c>
      <c r="I115" s="1" t="s">
        <v>117</v>
      </c>
      <c r="J115" s="1" t="s">
        <v>117</v>
      </c>
      <c r="L115" s="4">
        <v>55.57</v>
      </c>
      <c r="M115" s="4">
        <v>13.44</v>
      </c>
      <c r="N115" s="4">
        <v>0.1</v>
      </c>
      <c r="O115" s="4">
        <v>4.51</v>
      </c>
      <c r="P115" s="4">
        <v>4.53</v>
      </c>
      <c r="Q115" s="4">
        <v>5.95</v>
      </c>
      <c r="R115" s="4">
        <v>8.1199999999999992</v>
      </c>
      <c r="S115" s="4">
        <v>1.08</v>
      </c>
      <c r="T115" s="4" t="s">
        <v>170</v>
      </c>
      <c r="U115" s="4">
        <v>4.1399999999999997</v>
      </c>
      <c r="V115" s="2">
        <f t="shared" si="9"/>
        <v>97.440000000000012</v>
      </c>
      <c r="AA115" s="13">
        <v>1000</v>
      </c>
      <c r="AI115" s="13">
        <v>700</v>
      </c>
      <c r="AJ115" s="13">
        <v>700</v>
      </c>
      <c r="AK115" s="10"/>
      <c r="AL115" s="13">
        <v>800</v>
      </c>
      <c r="AM115" s="10"/>
      <c r="AN115" s="10"/>
      <c r="AO115" s="10"/>
      <c r="AP115" s="10"/>
      <c r="AQ115" s="13">
        <v>400</v>
      </c>
      <c r="BG115" s="13">
        <v>800</v>
      </c>
      <c r="BH115" s="10"/>
      <c r="BI115" s="13">
        <v>1000</v>
      </c>
      <c r="BJ115" s="10"/>
      <c r="BK115" s="10"/>
      <c r="BL115" s="10"/>
      <c r="BM115" s="13">
        <v>800</v>
      </c>
      <c r="BW115" s="13">
        <v>700</v>
      </c>
      <c r="CE115" s="13">
        <v>600</v>
      </c>
      <c r="CI115" s="13">
        <v>800</v>
      </c>
      <c r="CJ115" s="13">
        <v>700</v>
      </c>
      <c r="CL115" s="2">
        <f t="shared" si="6"/>
        <v>98.340000000000018</v>
      </c>
    </row>
    <row r="116" spans="1:90" x14ac:dyDescent="0.2">
      <c r="A116" s="1">
        <v>380</v>
      </c>
      <c r="B116" s="1" t="s">
        <v>273</v>
      </c>
      <c r="C116" s="1" t="s">
        <v>274</v>
      </c>
      <c r="G116" s="10" t="s">
        <v>317</v>
      </c>
      <c r="H116" s="25" t="s">
        <v>308</v>
      </c>
      <c r="I116" s="1" t="s">
        <v>117</v>
      </c>
      <c r="J116" s="1" t="s">
        <v>117</v>
      </c>
      <c r="K116" s="1" t="s">
        <v>330</v>
      </c>
      <c r="L116" s="2">
        <v>35.799999999999997</v>
      </c>
      <c r="M116" s="2">
        <v>6.79</v>
      </c>
      <c r="N116" s="2">
        <v>9.4E-2</v>
      </c>
      <c r="O116" s="2">
        <v>6.7</v>
      </c>
      <c r="P116" s="2">
        <v>20.91</v>
      </c>
      <c r="Q116" s="2">
        <v>0.22</v>
      </c>
      <c r="R116" s="2">
        <v>0.51</v>
      </c>
      <c r="S116" s="2">
        <v>0.35</v>
      </c>
      <c r="T116" s="2">
        <v>5.8999999999999997E-2</v>
      </c>
      <c r="U116" s="2">
        <v>6.28</v>
      </c>
      <c r="V116" s="2">
        <f t="shared" si="9"/>
        <v>77.712999999999994</v>
      </c>
      <c r="AA116" s="1">
        <v>2250</v>
      </c>
      <c r="AG116" s="1">
        <v>38</v>
      </c>
      <c r="AI116" s="1">
        <v>16</v>
      </c>
      <c r="AJ116" s="1">
        <v>44</v>
      </c>
      <c r="AL116" s="1">
        <v>45</v>
      </c>
      <c r="AQ116" s="1">
        <v>8.9</v>
      </c>
      <c r="BE116" s="1">
        <v>8.5</v>
      </c>
      <c r="BG116" s="1">
        <v>49</v>
      </c>
      <c r="BI116" s="1">
        <v>13.3</v>
      </c>
      <c r="BM116" s="1">
        <v>14.9</v>
      </c>
      <c r="BQ116" s="1">
        <v>1700</v>
      </c>
      <c r="BW116" s="1">
        <v>3200</v>
      </c>
      <c r="CA116" s="1">
        <v>5.5</v>
      </c>
      <c r="CD116" s="1">
        <v>3.3</v>
      </c>
      <c r="CE116" s="1">
        <v>61</v>
      </c>
      <c r="CG116" s="1">
        <v>29</v>
      </c>
      <c r="CI116" s="1">
        <v>63</v>
      </c>
      <c r="CJ116" s="1">
        <v>119</v>
      </c>
      <c r="CL116" s="2">
        <f t="shared" si="6"/>
        <v>78.479839999999996</v>
      </c>
    </row>
    <row r="117" spans="1:90" x14ac:dyDescent="0.2">
      <c r="A117" s="1">
        <v>382</v>
      </c>
      <c r="B117" s="1" t="s">
        <v>275</v>
      </c>
      <c r="C117" s="1" t="s">
        <v>276</v>
      </c>
      <c r="G117" s="10" t="s">
        <v>317</v>
      </c>
      <c r="H117" s="25" t="s">
        <v>285</v>
      </c>
      <c r="I117" s="1" t="s">
        <v>117</v>
      </c>
      <c r="J117" s="1" t="s">
        <v>117</v>
      </c>
      <c r="K117" s="1" t="s">
        <v>330</v>
      </c>
      <c r="L117" s="2">
        <v>54</v>
      </c>
      <c r="M117" s="2">
        <v>18.45</v>
      </c>
      <c r="N117" s="2">
        <v>0.97</v>
      </c>
      <c r="O117" s="2">
        <v>0.16</v>
      </c>
      <c r="P117" s="2">
        <v>0.37</v>
      </c>
      <c r="Q117" s="2">
        <v>0.33</v>
      </c>
      <c r="R117" s="2">
        <v>7.72</v>
      </c>
      <c r="S117" s="2">
        <v>0.05</v>
      </c>
      <c r="T117" s="2">
        <v>2.5000000000000001E-2</v>
      </c>
      <c r="U117" s="2">
        <v>9.4600000000000009</v>
      </c>
      <c r="V117" s="2">
        <f>SUM(L117:U117)+2.4</f>
        <v>93.935000000000002</v>
      </c>
      <c r="AA117" s="1">
        <v>52</v>
      </c>
      <c r="AG117" s="1">
        <v>97</v>
      </c>
      <c r="AH117" s="13">
        <v>30</v>
      </c>
      <c r="AI117" s="1">
        <v>2</v>
      </c>
      <c r="AJ117" s="1">
        <v>56</v>
      </c>
      <c r="AL117" s="1">
        <v>39</v>
      </c>
      <c r="AQ117" s="1">
        <v>99</v>
      </c>
      <c r="BE117" s="1">
        <v>198</v>
      </c>
      <c r="BG117" s="1">
        <v>11</v>
      </c>
      <c r="BI117" s="1">
        <v>80</v>
      </c>
      <c r="BM117" s="1">
        <v>8500</v>
      </c>
      <c r="BQ117" s="13">
        <v>300</v>
      </c>
      <c r="BW117" s="1">
        <v>17</v>
      </c>
      <c r="CA117" s="1">
        <v>43</v>
      </c>
      <c r="CD117" s="1">
        <v>20</v>
      </c>
      <c r="CE117" s="1">
        <v>6</v>
      </c>
      <c r="CG117" s="1">
        <v>33</v>
      </c>
      <c r="CI117" s="1">
        <v>1050</v>
      </c>
      <c r="CJ117" s="1">
        <v>82</v>
      </c>
      <c r="CL117" s="2">
        <f t="shared" si="6"/>
        <v>92.606499999999997</v>
      </c>
    </row>
    <row r="118" spans="1:90" x14ac:dyDescent="0.2"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J118" s="2"/>
    </row>
    <row r="119" spans="1:90" x14ac:dyDescent="0.2">
      <c r="A119" s="20"/>
      <c r="B119" s="31" t="s">
        <v>378</v>
      </c>
      <c r="C119" s="31" t="s">
        <v>328</v>
      </c>
      <c r="D119" s="20"/>
      <c r="E119" s="20"/>
      <c r="F119" s="20" t="s">
        <v>377</v>
      </c>
      <c r="G119" s="20" t="s">
        <v>319</v>
      </c>
      <c r="H119" s="20"/>
      <c r="S119" s="13">
        <f>0.101*1.6680167</f>
        <v>0.16846968670000001</v>
      </c>
      <c r="V119" s="2">
        <f t="shared" ref="V119:V155" si="10">SUM(L119:U119)</f>
        <v>0.16846968670000001</v>
      </c>
      <c r="Z119" s="13">
        <v>100</v>
      </c>
      <c r="AB119" s="13">
        <v>10</v>
      </c>
      <c r="AJ119" s="13">
        <v>100</v>
      </c>
      <c r="BA119" s="13">
        <v>101</v>
      </c>
      <c r="CE119" s="1">
        <v>101</v>
      </c>
      <c r="CL119" s="2">
        <f t="shared" si="6"/>
        <v>0.20966968670000002</v>
      </c>
    </row>
    <row r="120" spans="1:90" x14ac:dyDescent="0.2">
      <c r="A120" s="20"/>
      <c r="B120" s="31" t="s">
        <v>379</v>
      </c>
      <c r="C120" s="31" t="s">
        <v>329</v>
      </c>
      <c r="D120" s="20"/>
      <c r="E120" s="20"/>
      <c r="F120" s="20"/>
      <c r="G120" s="20" t="s">
        <v>376</v>
      </c>
      <c r="H120" s="20" t="s">
        <v>383</v>
      </c>
      <c r="V120" s="2">
        <f t="shared" si="10"/>
        <v>0</v>
      </c>
      <c r="CL120" s="2">
        <f t="shared" si="6"/>
        <v>0</v>
      </c>
    </row>
    <row r="121" spans="1:90" x14ac:dyDescent="0.2">
      <c r="A121" s="20"/>
      <c r="B121" s="31" t="s">
        <v>380</v>
      </c>
      <c r="C121" s="31" t="s">
        <v>328</v>
      </c>
      <c r="D121" s="20"/>
      <c r="E121" s="20">
        <v>1996</v>
      </c>
      <c r="F121" s="20" t="s">
        <v>377</v>
      </c>
      <c r="G121" s="20" t="s">
        <v>319</v>
      </c>
      <c r="N121" s="13">
        <f>0.0117*1.29121919</f>
        <v>1.5107264523000001E-2</v>
      </c>
      <c r="S121" s="13">
        <f>0.0111*1.6680167</f>
        <v>1.8514985370000001E-2</v>
      </c>
      <c r="V121" s="2">
        <f t="shared" si="10"/>
        <v>3.3622249893E-2</v>
      </c>
      <c r="W121" s="13">
        <v>0.11</v>
      </c>
      <c r="X121" s="13">
        <v>10.199999999999999</v>
      </c>
      <c r="Z121" s="13">
        <v>10</v>
      </c>
      <c r="AA121" s="13">
        <v>104</v>
      </c>
      <c r="AB121" s="13">
        <v>1</v>
      </c>
      <c r="AC121" s="13">
        <v>1</v>
      </c>
      <c r="AF121" s="13">
        <v>0.1</v>
      </c>
      <c r="AG121" s="13">
        <v>11</v>
      </c>
      <c r="AI121" s="13">
        <v>10.3</v>
      </c>
      <c r="AJ121" s="13">
        <v>10.3</v>
      </c>
      <c r="AL121" s="13">
        <v>10.199999999999999</v>
      </c>
      <c r="AQ121" s="13">
        <v>10.8</v>
      </c>
      <c r="AZ121" s="13">
        <v>10.6</v>
      </c>
      <c r="BA121" s="13">
        <v>11.2</v>
      </c>
      <c r="BC121" s="13">
        <v>1</v>
      </c>
      <c r="BE121" s="13">
        <v>10.5</v>
      </c>
      <c r="BG121" s="13">
        <v>10</v>
      </c>
      <c r="BI121" s="13">
        <v>10.4</v>
      </c>
      <c r="BR121" s="13">
        <v>1</v>
      </c>
      <c r="BV121" s="13">
        <v>1.1000000000000001</v>
      </c>
      <c r="BW121" s="13">
        <v>250</v>
      </c>
      <c r="CE121" s="13">
        <v>11.2</v>
      </c>
      <c r="CF121" s="13">
        <v>1</v>
      </c>
      <c r="CG121" s="13">
        <v>10</v>
      </c>
      <c r="CH121" s="13">
        <v>1</v>
      </c>
      <c r="CI121" s="13">
        <v>11</v>
      </c>
      <c r="CJ121" s="13">
        <v>12</v>
      </c>
      <c r="CL121" s="2">
        <f t="shared" si="6"/>
        <v>8.672324989300001E-2</v>
      </c>
    </row>
    <row r="122" spans="1:90" x14ac:dyDescent="0.2">
      <c r="A122" s="20"/>
      <c r="B122" s="31" t="s">
        <v>382</v>
      </c>
      <c r="C122" s="32" t="s">
        <v>388</v>
      </c>
      <c r="D122" s="20"/>
      <c r="E122" s="20">
        <v>1965</v>
      </c>
      <c r="F122" s="20" t="s">
        <v>384</v>
      </c>
      <c r="G122" s="20" t="s">
        <v>319</v>
      </c>
      <c r="H122" s="20"/>
      <c r="L122" s="13">
        <v>3.54</v>
      </c>
      <c r="M122" s="13">
        <v>0.37</v>
      </c>
      <c r="N122" s="13">
        <v>0.43</v>
      </c>
      <c r="O122" s="13">
        <v>1.2</v>
      </c>
      <c r="P122" s="13">
        <v>48.55</v>
      </c>
      <c r="Q122" s="13">
        <v>0.05</v>
      </c>
      <c r="R122" s="13">
        <v>0.16</v>
      </c>
      <c r="S122" s="13">
        <v>0.15</v>
      </c>
      <c r="T122" s="13">
        <v>2.58</v>
      </c>
      <c r="U122" s="13">
        <v>2.93</v>
      </c>
      <c r="V122" s="2">
        <f t="shared" si="10"/>
        <v>59.959999999999987</v>
      </c>
      <c r="AA122" s="13">
        <v>1000</v>
      </c>
      <c r="AB122" s="13">
        <v>1.2</v>
      </c>
      <c r="AD122" s="13">
        <v>7.0999999999999994E-2</v>
      </c>
      <c r="AG122" s="13">
        <v>1700</v>
      </c>
      <c r="AH122" s="13">
        <v>27.5</v>
      </c>
      <c r="AI122" s="13" t="s">
        <v>387</v>
      </c>
      <c r="AJ122" s="13" t="s">
        <v>386</v>
      </c>
      <c r="AK122" s="13">
        <v>0.2</v>
      </c>
      <c r="AL122" s="13" t="s">
        <v>386</v>
      </c>
      <c r="AM122" s="13">
        <v>18</v>
      </c>
      <c r="AN122" s="13">
        <v>7</v>
      </c>
      <c r="AO122" s="13">
        <v>15</v>
      </c>
      <c r="AQ122" s="13">
        <v>6</v>
      </c>
      <c r="AR122" s="13">
        <v>50</v>
      </c>
      <c r="AV122" s="13">
        <v>3</v>
      </c>
      <c r="AW122" s="13">
        <v>0.33100000000000002</v>
      </c>
      <c r="AZ122" s="13">
        <v>750</v>
      </c>
      <c r="BC122" s="13">
        <v>7.4</v>
      </c>
      <c r="BE122" s="13">
        <v>3900</v>
      </c>
      <c r="BF122" s="13">
        <v>480</v>
      </c>
      <c r="BG122" s="13">
        <v>13</v>
      </c>
      <c r="BK122" s="13">
        <v>150</v>
      </c>
      <c r="BS122" s="13">
        <v>3</v>
      </c>
      <c r="BU122" s="13">
        <v>56</v>
      </c>
      <c r="BW122" s="13">
        <v>12000</v>
      </c>
      <c r="BY122" s="13">
        <v>4</v>
      </c>
      <c r="CA122" s="13">
        <v>10</v>
      </c>
      <c r="CB122" s="13">
        <v>9.6000000000000002E-2</v>
      </c>
      <c r="CD122" s="13">
        <v>11</v>
      </c>
      <c r="CE122" s="13">
        <v>110</v>
      </c>
      <c r="CG122" s="13">
        <v>81</v>
      </c>
      <c r="CH122" s="13">
        <v>6</v>
      </c>
      <c r="CI122" s="13">
        <v>87</v>
      </c>
      <c r="CJ122" s="13">
        <v>65</v>
      </c>
      <c r="CL122" s="2">
        <f t="shared" si="6"/>
        <v>62.016179799999989</v>
      </c>
    </row>
    <row r="123" spans="1:90" x14ac:dyDescent="0.2">
      <c r="A123" s="20"/>
      <c r="B123" s="31" t="s">
        <v>381</v>
      </c>
      <c r="C123" s="32" t="s">
        <v>389</v>
      </c>
      <c r="D123" s="20"/>
      <c r="E123" s="20">
        <v>1984</v>
      </c>
      <c r="F123" s="20" t="s">
        <v>390</v>
      </c>
      <c r="G123" s="20" t="s">
        <v>319</v>
      </c>
      <c r="H123" s="20"/>
      <c r="L123" s="13">
        <v>0.7</v>
      </c>
      <c r="M123" s="13">
        <v>0.12</v>
      </c>
      <c r="N123" s="13">
        <v>0.01</v>
      </c>
      <c r="O123" s="13">
        <v>0.15</v>
      </c>
      <c r="P123" s="13">
        <v>55.4</v>
      </c>
      <c r="Q123" s="13">
        <v>0.01</v>
      </c>
      <c r="R123" s="13">
        <v>0.02</v>
      </c>
      <c r="S123" s="13">
        <v>8.9999999999999993E-3</v>
      </c>
      <c r="T123" s="13">
        <f>(0.006+0.01)/2</f>
        <v>8.0000000000000002E-3</v>
      </c>
      <c r="U123" s="13">
        <v>4.3999999999999997E-2</v>
      </c>
      <c r="V123" s="2">
        <f t="shared" si="10"/>
        <v>56.470999999999997</v>
      </c>
      <c r="CK123" s="13">
        <v>42.6</v>
      </c>
      <c r="CL123" s="2">
        <f t="shared" si="6"/>
        <v>99.070999999999998</v>
      </c>
    </row>
    <row r="124" spans="1:90" x14ac:dyDescent="0.2">
      <c r="A124" s="20"/>
      <c r="B124" s="31" t="s">
        <v>341</v>
      </c>
      <c r="C124" s="31" t="s">
        <v>343</v>
      </c>
      <c r="D124" s="20"/>
      <c r="E124" s="20"/>
      <c r="F124" s="20"/>
      <c r="G124" s="20" t="s">
        <v>319</v>
      </c>
      <c r="H124" s="20"/>
      <c r="N124" s="13">
        <f>0.0026*1.29121919</f>
        <v>3.357169894E-3</v>
      </c>
      <c r="O124" s="13">
        <f>12.67*1.65807009</f>
        <v>21.007748040300001</v>
      </c>
      <c r="P124" s="13">
        <f>21.96*1.39917665</f>
        <v>30.725919234000003</v>
      </c>
      <c r="U124" s="13">
        <f>0.0148*1.4297187</f>
        <v>2.1159836760000002E-2</v>
      </c>
      <c r="V124" s="2">
        <f t="shared" si="10"/>
        <v>51.758184280954005</v>
      </c>
      <c r="AJ124" s="13">
        <v>0.82</v>
      </c>
      <c r="BW124" s="13">
        <v>196</v>
      </c>
      <c r="CL124" s="2">
        <f t="shared" si="6"/>
        <v>51.777866280954008</v>
      </c>
    </row>
    <row r="125" spans="1:90" x14ac:dyDescent="0.2">
      <c r="A125" s="20"/>
      <c r="B125" s="31" t="s">
        <v>345</v>
      </c>
      <c r="C125" s="31" t="s">
        <v>342</v>
      </c>
      <c r="D125" s="20"/>
      <c r="E125" s="20"/>
      <c r="F125" s="20"/>
      <c r="G125" s="20" t="s">
        <v>319</v>
      </c>
      <c r="H125" s="20"/>
      <c r="N125" s="13">
        <f>0.0074*1.29121919</f>
        <v>9.5550220060000007E-3</v>
      </c>
      <c r="O125" s="13">
        <f>0.107*1.65807009</f>
        <v>0.17741349963</v>
      </c>
      <c r="P125" s="13">
        <f>39.96*1.39917665</f>
        <v>55.911098934000002</v>
      </c>
      <c r="U125" s="13">
        <f>0.0092*1.4297187</f>
        <v>1.315341204E-2</v>
      </c>
      <c r="V125" s="2">
        <f t="shared" si="10"/>
        <v>56.111220867675996</v>
      </c>
      <c r="AJ125" s="13">
        <v>3.97</v>
      </c>
      <c r="BW125" s="13">
        <v>137</v>
      </c>
      <c r="CL125" s="2">
        <f t="shared" si="6"/>
        <v>56.125317867675996</v>
      </c>
    </row>
    <row r="126" spans="1:90" x14ac:dyDescent="0.2">
      <c r="A126" s="20"/>
      <c r="B126" s="20" t="s">
        <v>344</v>
      </c>
      <c r="C126" t="s">
        <v>392</v>
      </c>
      <c r="D126" s="20"/>
      <c r="E126" s="20"/>
      <c r="F126" s="20"/>
      <c r="G126" s="20" t="s">
        <v>319</v>
      </c>
      <c r="H126" s="20"/>
      <c r="L126" s="1">
        <v>0.3</v>
      </c>
      <c r="M126" s="1">
        <v>0.1</v>
      </c>
      <c r="O126" s="1">
        <v>21.3</v>
      </c>
      <c r="P126" s="1">
        <v>30.3</v>
      </c>
      <c r="R126" s="1">
        <v>0.03</v>
      </c>
      <c r="S126" s="1">
        <f>(0.0023+0.004)/2</f>
        <v>3.15E-3</v>
      </c>
      <c r="T126" s="1">
        <v>1.2999999999999999E-2</v>
      </c>
      <c r="U126" s="1">
        <v>0.44900000000000001</v>
      </c>
      <c r="V126" s="2">
        <f t="shared" si="10"/>
        <v>52.495149999999995</v>
      </c>
      <c r="Z126" s="1">
        <v>12</v>
      </c>
      <c r="AJ126" s="13">
        <v>3</v>
      </c>
      <c r="BC126" s="1">
        <v>0.12</v>
      </c>
      <c r="BI126" s="1">
        <v>25</v>
      </c>
      <c r="CK126" s="1">
        <v>46.2</v>
      </c>
      <c r="CL126" s="2">
        <f t="shared" si="6"/>
        <v>98.699162000000001</v>
      </c>
    </row>
    <row r="127" spans="1:90" x14ac:dyDescent="0.2">
      <c r="A127" s="20"/>
      <c r="B127" s="31" t="s">
        <v>346</v>
      </c>
      <c r="C127" s="32" t="s">
        <v>389</v>
      </c>
      <c r="D127" s="20"/>
      <c r="E127" s="20"/>
      <c r="F127" s="20"/>
      <c r="G127" s="20" t="s">
        <v>319</v>
      </c>
      <c r="H127" s="20"/>
      <c r="L127" s="1">
        <v>4.08</v>
      </c>
      <c r="M127" s="1">
        <v>0.52600000000000002</v>
      </c>
      <c r="O127" s="1">
        <v>0.30099999999999999</v>
      </c>
      <c r="P127" s="1">
        <v>52.85</v>
      </c>
      <c r="Q127" s="1">
        <v>1.09E-2</v>
      </c>
      <c r="R127" s="1">
        <v>0.1358</v>
      </c>
      <c r="S127" s="1">
        <v>3.0599999999999999E-2</v>
      </c>
      <c r="T127" s="1">
        <v>4.1300000000000003E-2</v>
      </c>
      <c r="U127" s="1">
        <v>0.31909999999999999</v>
      </c>
      <c r="V127" s="2">
        <f t="shared" si="10"/>
        <v>58.294700000000006</v>
      </c>
      <c r="X127" s="1">
        <v>0.96</v>
      </c>
      <c r="AA127" s="1">
        <f>0.0033*0.89565371</f>
        <v>2.9556572430000003E-3</v>
      </c>
      <c r="AB127" s="1">
        <v>0.1</v>
      </c>
      <c r="AE127" s="1">
        <v>115000</v>
      </c>
      <c r="AF127" s="1">
        <v>0.33</v>
      </c>
      <c r="AG127" s="1">
        <v>4</v>
      </c>
      <c r="AH127" s="1">
        <v>130</v>
      </c>
      <c r="AI127" s="1">
        <v>0.42</v>
      </c>
      <c r="AJ127" s="33">
        <f>12*0.68420741</f>
        <v>8.2104889199999995</v>
      </c>
      <c r="AK127" s="1">
        <v>0.4</v>
      </c>
      <c r="AL127" s="1">
        <v>0.9</v>
      </c>
      <c r="AM127" s="1">
        <v>0.52</v>
      </c>
      <c r="AN127" s="1">
        <v>0.34</v>
      </c>
      <c r="AO127" s="1">
        <v>0.1</v>
      </c>
      <c r="AP127" s="1">
        <v>160</v>
      </c>
      <c r="AQ127" s="1">
        <v>1</v>
      </c>
      <c r="AR127" s="1">
        <v>0.43</v>
      </c>
      <c r="AT127" s="1">
        <v>7.0000000000000007E-2</v>
      </c>
      <c r="AV127" s="1">
        <v>0.09</v>
      </c>
      <c r="AZ127" s="1">
        <v>4</v>
      </c>
      <c r="BB127" s="1">
        <v>0.04</v>
      </c>
      <c r="BC127" s="1">
        <v>0.08</v>
      </c>
      <c r="BE127" s="1">
        <v>0.59</v>
      </c>
      <c r="BF127" s="1">
        <v>2.62</v>
      </c>
      <c r="BG127" s="1">
        <v>4</v>
      </c>
      <c r="BI127" s="1">
        <v>1.24</v>
      </c>
      <c r="BK127" s="1">
        <v>0.54</v>
      </c>
      <c r="BM127" s="1">
        <v>6</v>
      </c>
      <c r="BQ127" s="1">
        <v>1028</v>
      </c>
      <c r="BR127" s="1">
        <v>0.15</v>
      </c>
      <c r="BS127" s="1">
        <v>0.57999999999999996</v>
      </c>
      <c r="BU127" s="1">
        <v>0.92</v>
      </c>
      <c r="BW127" s="1">
        <f>0.0303*0.84559782</f>
        <v>2.5621613946000002E-2</v>
      </c>
      <c r="BX127" s="1">
        <v>0.03</v>
      </c>
      <c r="BY127" s="1">
        <v>0.08</v>
      </c>
      <c r="CA127" s="1">
        <v>0.46</v>
      </c>
      <c r="CC127" s="1">
        <v>0.04</v>
      </c>
      <c r="CD127" s="1">
        <v>1</v>
      </c>
      <c r="CE127" s="1">
        <v>10</v>
      </c>
      <c r="CG127" s="1">
        <v>5</v>
      </c>
      <c r="CH127" s="1">
        <v>0.31</v>
      </c>
      <c r="CI127" s="1">
        <f>0.0022*0.80337721</f>
        <v>1.7674298620000001E-3</v>
      </c>
      <c r="CJ127" s="1">
        <v>2.78</v>
      </c>
      <c r="CK127" s="1">
        <v>41.57</v>
      </c>
      <c r="CL127" s="2">
        <f t="shared" si="6"/>
        <v>111.50233608336211</v>
      </c>
    </row>
    <row r="128" spans="1:90" x14ac:dyDescent="0.2">
      <c r="A128" s="20"/>
      <c r="B128" s="20"/>
      <c r="C128" s="20"/>
      <c r="D128" s="20"/>
      <c r="E128" s="20"/>
      <c r="F128" s="20"/>
      <c r="G128" s="20"/>
      <c r="H128" s="20"/>
      <c r="V128" s="2"/>
      <c r="CL128" s="2"/>
    </row>
    <row r="129" spans="1:90" x14ac:dyDescent="0.2">
      <c r="A129" s="20"/>
      <c r="B129" s="20" t="s">
        <v>347</v>
      </c>
      <c r="C129" s="27" t="s">
        <v>373</v>
      </c>
      <c r="D129" s="20"/>
      <c r="E129" s="20"/>
      <c r="F129" s="20"/>
      <c r="G129" s="20" t="s">
        <v>319</v>
      </c>
      <c r="H129" s="20"/>
      <c r="V129" s="2">
        <f t="shared" si="10"/>
        <v>0</v>
      </c>
      <c r="CL129" s="2">
        <f t="shared" si="6"/>
        <v>0</v>
      </c>
    </row>
    <row r="130" spans="1:90" x14ac:dyDescent="0.2">
      <c r="A130" s="20"/>
      <c r="B130" s="20" t="s">
        <v>348</v>
      </c>
      <c r="C130" s="27" t="s">
        <v>366</v>
      </c>
      <c r="D130" s="20"/>
      <c r="E130" s="20"/>
      <c r="F130" s="20"/>
      <c r="G130" s="20" t="s">
        <v>319</v>
      </c>
      <c r="H130" s="20"/>
      <c r="V130" s="2">
        <f t="shared" si="10"/>
        <v>0</v>
      </c>
      <c r="CL130" s="2">
        <f t="shared" si="6"/>
        <v>0</v>
      </c>
    </row>
    <row r="131" spans="1:90" x14ac:dyDescent="0.2">
      <c r="A131" s="20"/>
      <c r="B131" s="20" t="s">
        <v>349</v>
      </c>
      <c r="C131" s="27" t="s">
        <v>367</v>
      </c>
      <c r="D131" s="20"/>
      <c r="E131" s="20"/>
      <c r="F131" s="20"/>
      <c r="G131" s="20" t="s">
        <v>319</v>
      </c>
      <c r="H131" s="20"/>
      <c r="V131" s="2">
        <f t="shared" si="10"/>
        <v>0</v>
      </c>
      <c r="CL131" s="2">
        <f t="shared" si="6"/>
        <v>0</v>
      </c>
    </row>
    <row r="132" spans="1:90" x14ac:dyDescent="0.2">
      <c r="A132" s="20"/>
      <c r="B132" s="28" t="s">
        <v>368</v>
      </c>
      <c r="C132" s="28" t="s">
        <v>374</v>
      </c>
      <c r="D132" s="20"/>
      <c r="E132" s="20"/>
      <c r="F132" s="20"/>
      <c r="G132" s="20" t="s">
        <v>319</v>
      </c>
      <c r="H132" s="20"/>
      <c r="V132" s="2">
        <f t="shared" si="10"/>
        <v>0</v>
      </c>
      <c r="CL132" s="2">
        <f t="shared" si="6"/>
        <v>0</v>
      </c>
    </row>
    <row r="133" spans="1:90" x14ac:dyDescent="0.2">
      <c r="A133" s="20"/>
      <c r="B133" s="28" t="s">
        <v>370</v>
      </c>
      <c r="C133" s="28" t="s">
        <v>374</v>
      </c>
      <c r="D133" s="20" t="s">
        <v>318</v>
      </c>
      <c r="E133" s="20"/>
      <c r="F133" s="20"/>
      <c r="G133" s="20" t="s">
        <v>319</v>
      </c>
      <c r="H133" s="20"/>
      <c r="V133" s="2">
        <f t="shared" si="10"/>
        <v>0</v>
      </c>
      <c r="CL133" s="2">
        <f t="shared" si="6"/>
        <v>0</v>
      </c>
    </row>
    <row r="134" spans="1:90" x14ac:dyDescent="0.2">
      <c r="A134" s="20"/>
      <c r="B134" s="28" t="s">
        <v>371</v>
      </c>
      <c r="C134" s="28" t="s">
        <v>374</v>
      </c>
      <c r="D134" s="20" t="s">
        <v>318</v>
      </c>
      <c r="E134" s="20"/>
      <c r="F134" s="20"/>
      <c r="G134" s="20" t="s">
        <v>319</v>
      </c>
      <c r="H134" s="20"/>
      <c r="V134" s="2">
        <f t="shared" si="10"/>
        <v>0</v>
      </c>
      <c r="CL134" s="2">
        <f t="shared" si="6"/>
        <v>0</v>
      </c>
    </row>
    <row r="135" spans="1:90" x14ac:dyDescent="0.2">
      <c r="A135" s="20"/>
      <c r="B135" s="20" t="s">
        <v>369</v>
      </c>
      <c r="C135" s="27" t="s">
        <v>372</v>
      </c>
      <c r="D135" s="20"/>
      <c r="E135" s="20"/>
      <c r="F135" s="20"/>
      <c r="G135" s="20" t="s">
        <v>319</v>
      </c>
      <c r="H135" s="20"/>
      <c r="V135" s="2">
        <f t="shared" si="10"/>
        <v>0</v>
      </c>
      <c r="CL135" s="2">
        <f t="shared" si="6"/>
        <v>0</v>
      </c>
    </row>
    <row r="136" spans="1:90" x14ac:dyDescent="0.2">
      <c r="A136" s="20"/>
      <c r="B136" s="20"/>
      <c r="C136" s="20"/>
      <c r="D136" s="20"/>
      <c r="E136" s="20"/>
      <c r="F136" s="20"/>
      <c r="G136" s="20"/>
      <c r="H136" s="20"/>
      <c r="V136" s="2"/>
      <c r="CL136" s="2"/>
    </row>
    <row r="137" spans="1:90" x14ac:dyDescent="0.2">
      <c r="A137" s="20"/>
      <c r="B137" s="20" t="s">
        <v>357</v>
      </c>
      <c r="C137" s="20" t="s">
        <v>361</v>
      </c>
      <c r="D137" s="20"/>
      <c r="E137" s="20"/>
      <c r="F137" s="20"/>
      <c r="G137" s="20" t="s">
        <v>319</v>
      </c>
      <c r="H137" s="20"/>
      <c r="V137" s="2">
        <f t="shared" si="10"/>
        <v>0</v>
      </c>
      <c r="CL137" s="2">
        <f t="shared" si="6"/>
        <v>0</v>
      </c>
    </row>
    <row r="138" spans="1:90" x14ac:dyDescent="0.2">
      <c r="A138" s="20"/>
      <c r="B138" s="20" t="s">
        <v>358</v>
      </c>
      <c r="C138" s="20" t="s">
        <v>361</v>
      </c>
      <c r="D138" s="20"/>
      <c r="E138" s="20"/>
      <c r="F138" s="20"/>
      <c r="G138" s="20" t="s">
        <v>319</v>
      </c>
      <c r="H138" s="20"/>
      <c r="V138" s="2">
        <f t="shared" si="10"/>
        <v>0</v>
      </c>
      <c r="CL138" s="2">
        <f t="shared" si="6"/>
        <v>0</v>
      </c>
    </row>
    <row r="139" spans="1:90" x14ac:dyDescent="0.2">
      <c r="A139" s="20"/>
      <c r="B139" s="20" t="s">
        <v>359</v>
      </c>
      <c r="C139" s="20" t="s">
        <v>361</v>
      </c>
      <c r="D139" s="20"/>
      <c r="E139" s="20"/>
      <c r="F139" s="20"/>
      <c r="G139" s="20" t="s">
        <v>319</v>
      </c>
      <c r="H139" s="20"/>
      <c r="V139" s="2">
        <f t="shared" si="10"/>
        <v>0</v>
      </c>
      <c r="CL139" s="2">
        <f t="shared" si="6"/>
        <v>0</v>
      </c>
    </row>
    <row r="140" spans="1:90" x14ac:dyDescent="0.2">
      <c r="A140" s="20"/>
      <c r="B140" s="20" t="s">
        <v>360</v>
      </c>
      <c r="C140" s="20" t="s">
        <v>361</v>
      </c>
      <c r="D140" s="20"/>
      <c r="E140" s="20"/>
      <c r="F140" s="20"/>
      <c r="G140" s="20" t="s">
        <v>319</v>
      </c>
      <c r="H140" s="20"/>
      <c r="V140" s="2">
        <f t="shared" si="10"/>
        <v>0</v>
      </c>
      <c r="CL140" s="2">
        <f t="shared" si="6"/>
        <v>0</v>
      </c>
    </row>
    <row r="141" spans="1:90" x14ac:dyDescent="0.2">
      <c r="A141" s="20"/>
      <c r="B141" s="20" t="s">
        <v>350</v>
      </c>
      <c r="C141" s="20" t="s">
        <v>356</v>
      </c>
      <c r="D141" s="20"/>
      <c r="E141" s="20"/>
      <c r="F141" s="20"/>
      <c r="G141" s="20" t="s">
        <v>319</v>
      </c>
      <c r="H141" s="20"/>
      <c r="V141" s="2">
        <f t="shared" si="10"/>
        <v>0</v>
      </c>
      <c r="CL141" s="2">
        <f t="shared" si="6"/>
        <v>0</v>
      </c>
    </row>
    <row r="142" spans="1:90" x14ac:dyDescent="0.2">
      <c r="A142" s="20"/>
      <c r="B142" s="20" t="s">
        <v>351</v>
      </c>
      <c r="C142" s="20" t="s">
        <v>356</v>
      </c>
      <c r="D142" s="20"/>
      <c r="E142" s="20"/>
      <c r="F142" s="20"/>
      <c r="G142" s="20" t="s">
        <v>319</v>
      </c>
      <c r="H142" s="20"/>
      <c r="V142" s="2">
        <f t="shared" si="10"/>
        <v>0</v>
      </c>
      <c r="CL142" s="2">
        <f t="shared" si="6"/>
        <v>0</v>
      </c>
    </row>
    <row r="143" spans="1:90" x14ac:dyDescent="0.2">
      <c r="A143" s="20"/>
      <c r="B143" s="20" t="s">
        <v>352</v>
      </c>
      <c r="C143" s="20" t="s">
        <v>356</v>
      </c>
      <c r="D143" s="20"/>
      <c r="E143" s="20"/>
      <c r="F143" s="20"/>
      <c r="G143" s="20" t="s">
        <v>319</v>
      </c>
      <c r="H143" s="20"/>
      <c r="V143" s="2">
        <f t="shared" si="10"/>
        <v>0</v>
      </c>
      <c r="CL143" s="2">
        <f t="shared" si="6"/>
        <v>0</v>
      </c>
    </row>
    <row r="144" spans="1:90" x14ac:dyDescent="0.2">
      <c r="A144" s="20"/>
      <c r="B144" s="20" t="s">
        <v>353</v>
      </c>
      <c r="C144" s="20" t="s">
        <v>355</v>
      </c>
      <c r="D144" s="20"/>
      <c r="E144" s="20"/>
      <c r="F144" s="20"/>
      <c r="G144" s="20" t="s">
        <v>319</v>
      </c>
      <c r="H144" s="20"/>
      <c r="V144" s="2">
        <f t="shared" si="10"/>
        <v>0</v>
      </c>
      <c r="CL144" s="2">
        <f t="shared" si="6"/>
        <v>0</v>
      </c>
    </row>
    <row r="145" spans="1:90" x14ac:dyDescent="0.2">
      <c r="A145" s="20"/>
      <c r="B145" s="20" t="s">
        <v>31</v>
      </c>
      <c r="C145" s="20" t="s">
        <v>179</v>
      </c>
      <c r="D145" s="20"/>
      <c r="E145" s="20"/>
      <c r="F145" s="20"/>
      <c r="G145" s="20" t="s">
        <v>319</v>
      </c>
      <c r="H145" s="20"/>
      <c r="V145" s="2">
        <f t="shared" si="10"/>
        <v>0</v>
      </c>
      <c r="CL145" s="2">
        <f t="shared" si="6"/>
        <v>0</v>
      </c>
    </row>
    <row r="146" spans="1:90" x14ac:dyDescent="0.2">
      <c r="A146" s="20"/>
      <c r="B146" s="20" t="s">
        <v>320</v>
      </c>
      <c r="C146" s="20" t="s">
        <v>354</v>
      </c>
      <c r="D146" s="20"/>
      <c r="E146" s="20"/>
      <c r="F146" s="20"/>
      <c r="G146" s="20" t="s">
        <v>319</v>
      </c>
      <c r="H146" s="20"/>
      <c r="V146" s="2">
        <f t="shared" si="10"/>
        <v>0</v>
      </c>
      <c r="CL146" s="2">
        <f t="shared" si="6"/>
        <v>0</v>
      </c>
    </row>
    <row r="147" spans="1:90" x14ac:dyDescent="0.2">
      <c r="A147" s="20"/>
      <c r="B147" s="20" t="s">
        <v>38</v>
      </c>
      <c r="C147" s="20" t="s">
        <v>237</v>
      </c>
      <c r="D147" s="20"/>
      <c r="E147" s="20"/>
      <c r="F147" s="20"/>
      <c r="G147" s="20" t="s">
        <v>319</v>
      </c>
      <c r="H147" s="20"/>
      <c r="V147" s="2">
        <f t="shared" si="10"/>
        <v>0</v>
      </c>
      <c r="CL147" s="2">
        <f t="shared" si="6"/>
        <v>0</v>
      </c>
    </row>
    <row r="148" spans="1:90" x14ac:dyDescent="0.2">
      <c r="A148" s="20"/>
      <c r="B148" s="20" t="s">
        <v>180</v>
      </c>
      <c r="C148" s="20" t="s">
        <v>179</v>
      </c>
      <c r="D148" s="20"/>
      <c r="E148" s="20"/>
      <c r="F148" s="20"/>
      <c r="G148" s="20" t="s">
        <v>319</v>
      </c>
      <c r="H148" s="20"/>
      <c r="V148" s="2">
        <f t="shared" si="10"/>
        <v>0</v>
      </c>
      <c r="CL148" s="2">
        <f t="shared" si="6"/>
        <v>0</v>
      </c>
    </row>
    <row r="149" spans="1:90" x14ac:dyDescent="0.2">
      <c r="A149" s="20"/>
      <c r="B149" s="20" t="s">
        <v>321</v>
      </c>
      <c r="C149" s="20" t="s">
        <v>363</v>
      </c>
      <c r="D149" s="20"/>
      <c r="E149" s="20"/>
      <c r="F149" s="20"/>
      <c r="G149" s="20" t="s">
        <v>319</v>
      </c>
      <c r="H149" s="20"/>
      <c r="V149" s="2">
        <f t="shared" si="10"/>
        <v>0</v>
      </c>
      <c r="CL149" s="2">
        <f t="shared" ref="CL149:CL155" si="11">SUM(L149:U149)+(SUM(W149:CJ149)/10000)+CK149</f>
        <v>0</v>
      </c>
    </row>
    <row r="150" spans="1:90" x14ac:dyDescent="0.2">
      <c r="A150" s="20"/>
      <c r="B150" s="29" t="s">
        <v>322</v>
      </c>
      <c r="C150" s="29" t="s">
        <v>362</v>
      </c>
      <c r="D150" s="29"/>
      <c r="E150" s="20"/>
      <c r="F150" s="20"/>
      <c r="G150" s="20" t="s">
        <v>319</v>
      </c>
      <c r="H150" s="20"/>
      <c r="V150" s="2">
        <f t="shared" si="10"/>
        <v>0</v>
      </c>
      <c r="CL150" s="2">
        <f t="shared" si="11"/>
        <v>0</v>
      </c>
    </row>
    <row r="151" spans="1:90" x14ac:dyDescent="0.2">
      <c r="A151" s="20"/>
      <c r="B151" s="20" t="s">
        <v>323</v>
      </c>
      <c r="C151" s="20" t="s">
        <v>364</v>
      </c>
      <c r="D151" s="20"/>
      <c r="E151" s="20"/>
      <c r="F151" s="20"/>
      <c r="G151" s="20" t="s">
        <v>319</v>
      </c>
      <c r="H151" s="20"/>
      <c r="V151" s="2">
        <f t="shared" si="10"/>
        <v>0</v>
      </c>
      <c r="CL151" s="2">
        <f t="shared" si="11"/>
        <v>0</v>
      </c>
    </row>
    <row r="152" spans="1:90" x14ac:dyDescent="0.2">
      <c r="A152" s="20"/>
      <c r="B152" s="20" t="s">
        <v>324</v>
      </c>
      <c r="C152" s="20" t="s">
        <v>364</v>
      </c>
      <c r="D152" s="20"/>
      <c r="E152" s="20"/>
      <c r="F152" s="20"/>
      <c r="G152" s="20" t="s">
        <v>319</v>
      </c>
      <c r="H152" s="20"/>
      <c r="V152" s="2">
        <f t="shared" si="10"/>
        <v>0</v>
      </c>
      <c r="CL152" s="2">
        <f t="shared" si="11"/>
        <v>0</v>
      </c>
    </row>
    <row r="153" spans="1:90" x14ac:dyDescent="0.2">
      <c r="A153" s="20"/>
      <c r="B153" s="20" t="s">
        <v>325</v>
      </c>
      <c r="C153" s="20" t="s">
        <v>364</v>
      </c>
      <c r="D153" s="20"/>
      <c r="E153" s="20"/>
      <c r="F153" s="20"/>
      <c r="G153" s="20" t="s">
        <v>319</v>
      </c>
      <c r="H153" s="20"/>
      <c r="V153" s="2">
        <f t="shared" si="10"/>
        <v>0</v>
      </c>
      <c r="CL153" s="2">
        <f t="shared" si="11"/>
        <v>0</v>
      </c>
    </row>
    <row r="154" spans="1:90" x14ac:dyDescent="0.2">
      <c r="A154" s="20"/>
      <c r="B154" s="20" t="s">
        <v>326</v>
      </c>
      <c r="C154" s="20" t="s">
        <v>365</v>
      </c>
      <c r="D154" s="20"/>
      <c r="E154" s="20"/>
      <c r="F154" s="20"/>
      <c r="G154" s="20" t="s">
        <v>319</v>
      </c>
      <c r="H154" s="20"/>
      <c r="V154" s="2">
        <f t="shared" si="10"/>
        <v>0</v>
      </c>
      <c r="CL154" s="2">
        <f t="shared" si="11"/>
        <v>0</v>
      </c>
    </row>
    <row r="155" spans="1:90" x14ac:dyDescent="0.2">
      <c r="A155" s="20"/>
      <c r="B155" s="20" t="s">
        <v>327</v>
      </c>
      <c r="C155" s="20" t="s">
        <v>364</v>
      </c>
      <c r="D155" s="20"/>
      <c r="E155" s="20"/>
      <c r="F155" s="20"/>
      <c r="G155" s="20" t="s">
        <v>319</v>
      </c>
      <c r="H155" s="20"/>
      <c r="V155" s="2">
        <f t="shared" si="10"/>
        <v>0</v>
      </c>
      <c r="CL155" s="2">
        <f t="shared" si="11"/>
        <v>0</v>
      </c>
    </row>
    <row r="156" spans="1:90" x14ac:dyDescent="0.2">
      <c r="A156" s="20"/>
      <c r="B156" s="20"/>
      <c r="C156" s="20"/>
      <c r="D156" s="20"/>
      <c r="E156" s="20"/>
      <c r="F156" s="20"/>
      <c r="G156" s="20"/>
      <c r="H156" s="20"/>
    </row>
  </sheetData>
  <sortState ref="A7:CF113">
    <sortCondition ref="B7:B113"/>
  </sortState>
  <mergeCells count="4">
    <mergeCell ref="L3:U3"/>
    <mergeCell ref="W3:CJ3"/>
    <mergeCell ref="H4:I4"/>
    <mergeCell ref="J4:K4"/>
  </mergeCells>
  <pageMargins left="0.74803149606299213" right="0.74803149606299213" top="0.98425196850393704" bottom="0.98425196850393704" header="0.51181102362204722" footer="0.51181102362204722"/>
  <pageSetup paperSize="9" fitToWidth="0" orientation="landscape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Geostandards (Source)</vt:lpstr>
      <vt:lpstr>'Geostandards (Source)'!Impression_des_titres</vt:lpstr>
    </vt:vector>
  </TitlesOfParts>
  <Company>Université de Liège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Vander Auwera</dc:creator>
  <cp:lastModifiedBy>Delmelle Nicolas</cp:lastModifiedBy>
  <cp:lastPrinted>2020-01-29T14:19:21Z</cp:lastPrinted>
  <dcterms:created xsi:type="dcterms:W3CDTF">2014-02-06T14:15:00Z</dcterms:created>
  <dcterms:modified xsi:type="dcterms:W3CDTF">2020-07-02T12:48:12Z</dcterms:modified>
</cp:coreProperties>
</file>