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<sst xmlns="http://schemas.openxmlformats.org/spreadsheetml/2006/main" count="114" uniqueCount="57">
  <si>
    <t>New or Rollover</t>
  </si>
  <si>
    <t>Job Type</t>
  </si>
  <si>
    <t>Delivery Date</t>
  </si>
  <si>
    <t>Production ticket</t>
  </si>
  <si>
    <t>Staging order</t>
  </si>
  <si>
    <t>Client</t>
  </si>
  <si>
    <t>Die#</t>
  </si>
  <si>
    <t>Billet cuts</t>
  </si>
  <si>
    <t xml:space="preserve">Priority </t>
  </si>
  <si>
    <t>Avg Billet cut length'</t>
  </si>
  <si>
    <t>Est. production mass(Kg)</t>
  </si>
  <si>
    <t>Est. Sellable weight</t>
  </si>
  <si>
    <t>Est. Profile scrap</t>
  </si>
  <si>
    <t>Est. But scrap</t>
  </si>
  <si>
    <t>Machine hours required</t>
  </si>
  <si>
    <t>Target extrusion day</t>
  </si>
  <si>
    <t>Target staging day</t>
  </si>
  <si>
    <t>Target delivery</t>
  </si>
  <si>
    <t>Profile length</t>
  </si>
  <si>
    <t>New</t>
  </si>
  <si>
    <t>Produce to Order</t>
  </si>
  <si>
    <t>WOE-000147</t>
  </si>
  <si>
    <t>Meds Distribution</t>
  </si>
  <si>
    <t>Tuesday</t>
  </si>
  <si>
    <t>WOE-000150</t>
  </si>
  <si>
    <t>WOE-000149</t>
  </si>
  <si>
    <t>Ilaanga</t>
  </si>
  <si>
    <t>Rollover</t>
  </si>
  <si>
    <t>WOE-000144</t>
  </si>
  <si>
    <t>Finestra</t>
  </si>
  <si>
    <t>Rollover - TBC</t>
  </si>
  <si>
    <t>WOE-000139</t>
  </si>
  <si>
    <t>WOE-000142</t>
  </si>
  <si>
    <t>Wednesday</t>
  </si>
  <si>
    <t>??</t>
  </si>
  <si>
    <t>WOE-000143</t>
  </si>
  <si>
    <t>Finestra - Confirm</t>
  </si>
  <si>
    <t>Mwanza Trading</t>
  </si>
  <si>
    <t>Produce to stock</t>
  </si>
  <si>
    <t>N/A</t>
  </si>
  <si>
    <t>WOE-000123</t>
  </si>
  <si>
    <t>6986x4450</t>
  </si>
  <si>
    <t>Thursday</t>
  </si>
  <si>
    <t>WOE-000133</t>
  </si>
  <si>
    <t>Brought Forward</t>
  </si>
  <si>
    <t xml:space="preserve">Total </t>
  </si>
  <si>
    <t>Summary</t>
  </si>
  <si>
    <t>Profile scrap</t>
  </si>
  <si>
    <t>Butt scrap</t>
  </si>
  <si>
    <t>Sellable weight</t>
  </si>
  <si>
    <t>Total machine hours-Required</t>
  </si>
  <si>
    <t>Machine hour planning</t>
  </si>
  <si>
    <t>Machine hours</t>
  </si>
  <si>
    <t>Days</t>
  </si>
  <si>
    <t>Total</t>
  </si>
  <si>
    <t>Redundancy</t>
  </si>
  <si>
    <t>Planned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</si>
</sst>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yyyy/mm/dd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2" fontId="3" numFmtId="0" xfId="0" applyAlignment="1" applyBorder="1" applyFill="1" applyFont="1">
      <alignment vertical="bottom"/>
    </xf>
    <xf borderId="0" fillId="2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165" xfId="0" applyAlignment="1" applyFont="1" applyNumberFormat="1">
      <alignment horizontal="right" vertical="bottom"/>
    </xf>
    <xf borderId="1" fillId="6" fontId="2" numFmtId="164" xfId="0" applyAlignment="1" applyBorder="1" applyFill="1" applyFont="1" applyNumberFormat="1">
      <alignment horizontal="right" vertical="bottom"/>
    </xf>
    <xf borderId="1" fillId="7" fontId="2" numFmtId="164" xfId="0" applyAlignment="1" applyBorder="1" applyFill="1" applyFont="1" applyNumberFormat="1">
      <alignment horizontal="right"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horizontal="right" vertical="bottom"/>
    </xf>
    <xf borderId="0" fillId="10" fontId="2" numFmtId="0" xfId="0" applyAlignment="1" applyFill="1" applyFont="1">
      <alignment vertical="bottom"/>
    </xf>
    <xf borderId="1" fillId="7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0" fillId="8" fontId="3" numFmtId="0" xfId="0" applyAlignment="1" applyFont="1">
      <alignment vertical="bottom"/>
    </xf>
    <xf borderId="0" fillId="7" fontId="2" numFmtId="0" xfId="0" applyAlignment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0" fillId="4" fontId="2" numFmtId="165" xfId="0" applyAlignment="1" applyFont="1" applyNumberFormat="1">
      <alignment vertical="bottom"/>
    </xf>
    <xf borderId="1" fillId="7" fontId="2" numFmtId="164" xfId="0" applyAlignment="1" applyBorder="1" applyFont="1" applyNumberFormat="1">
      <alignment vertical="bottom"/>
    </xf>
    <xf borderId="0" fillId="6" fontId="2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1" fillId="0" fontId="2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right" vertical="bottom"/>
    </xf>
    <xf borderId="1" fillId="0" fontId="2" numFmtId="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5.5"/>
  </cols>
  <sheetData>
    <row r="3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</row>
    <row r="4">
      <c r="A4" s="5" t="s">
        <v>19</v>
      </c>
      <c r="B4" s="6" t="s">
        <v>20</v>
      </c>
      <c r="C4" s="7">
        <v>44789.0</v>
      </c>
      <c r="D4" s="5" t="s">
        <v>21</v>
      </c>
      <c r="E4" s="8"/>
      <c r="F4" s="8" t="s">
        <v>22</v>
      </c>
      <c r="G4" s="9">
        <v>1969.0</v>
      </c>
      <c r="H4" s="10">
        <v>20.0</v>
      </c>
      <c r="I4" s="8"/>
      <c r="J4" s="10">
        <v>475.0</v>
      </c>
      <c r="K4" s="10">
        <f t="shared" ref="K4:K5" si="1">H4*J4*0.037</f>
        <v>351.5</v>
      </c>
      <c r="L4" s="10">
        <f t="shared" ref="L4:L18" si="2">K4*0.75</f>
        <v>263.625</v>
      </c>
      <c r="M4" s="10">
        <f t="shared" ref="M4:M18" si="3">(K4-L4)*0.8</f>
        <v>70.3</v>
      </c>
      <c r="N4" s="10">
        <f t="shared" ref="N4:N5" si="4">25*0.037*H4</f>
        <v>18.5</v>
      </c>
      <c r="O4" s="10">
        <f t="shared" ref="O4:O5" si="5">J4/4/60*H4/60</f>
        <v>0.6597222222</v>
      </c>
      <c r="P4" s="11">
        <v>44788.0</v>
      </c>
      <c r="Q4" s="8" t="s">
        <v>23</v>
      </c>
      <c r="R4" s="12">
        <v>44789.0</v>
      </c>
      <c r="S4" s="10">
        <v>6000.0</v>
      </c>
    </row>
    <row r="5">
      <c r="A5" s="5" t="s">
        <v>19</v>
      </c>
      <c r="B5" s="6" t="s">
        <v>20</v>
      </c>
      <c r="C5" s="7">
        <v>44789.0</v>
      </c>
      <c r="D5" s="5" t="s">
        <v>24</v>
      </c>
      <c r="E5" s="8"/>
      <c r="F5" s="8" t="s">
        <v>22</v>
      </c>
      <c r="G5" s="9">
        <v>7642.0</v>
      </c>
      <c r="H5" s="10">
        <v>50.0</v>
      </c>
      <c r="I5" s="8"/>
      <c r="J5" s="10">
        <v>475.0</v>
      </c>
      <c r="K5" s="10">
        <f t="shared" si="1"/>
        <v>878.75</v>
      </c>
      <c r="L5" s="10">
        <f t="shared" si="2"/>
        <v>659.0625</v>
      </c>
      <c r="M5" s="10">
        <f t="shared" si="3"/>
        <v>175.75</v>
      </c>
      <c r="N5" s="10">
        <f t="shared" si="4"/>
        <v>46.25</v>
      </c>
      <c r="O5" s="10">
        <f t="shared" si="5"/>
        <v>1.649305556</v>
      </c>
      <c r="P5" s="11">
        <v>44788.0</v>
      </c>
      <c r="Q5" s="8" t="s">
        <v>23</v>
      </c>
      <c r="R5" s="13">
        <v>44789.0</v>
      </c>
      <c r="S5" s="10">
        <v>6000.0</v>
      </c>
    </row>
    <row r="6">
      <c r="A6" s="5" t="s">
        <v>19</v>
      </c>
      <c r="B6" s="6" t="s">
        <v>20</v>
      </c>
      <c r="C6" s="7">
        <v>44791.0</v>
      </c>
      <c r="D6" s="5" t="s">
        <v>25</v>
      </c>
      <c r="E6" s="8"/>
      <c r="F6" s="8" t="s">
        <v>26</v>
      </c>
      <c r="G6" s="9">
        <v>2349.0</v>
      </c>
      <c r="H6" s="10">
        <v>50.0</v>
      </c>
      <c r="I6" s="8"/>
      <c r="J6" s="10">
        <v>475.0</v>
      </c>
      <c r="K6" s="10">
        <f>H14*J6*0.037</f>
        <v>1230.25</v>
      </c>
      <c r="L6" s="10">
        <f t="shared" si="2"/>
        <v>922.6875</v>
      </c>
      <c r="M6" s="10">
        <f t="shared" si="3"/>
        <v>246.05</v>
      </c>
      <c r="N6" s="10">
        <f>25*0.037*H14</f>
        <v>64.75</v>
      </c>
      <c r="O6" s="10">
        <f>J6/4/60*H14/60</f>
        <v>2.309027778</v>
      </c>
      <c r="P6" s="11">
        <v>44788.0</v>
      </c>
      <c r="Q6" s="8" t="s">
        <v>23</v>
      </c>
      <c r="R6" s="12">
        <v>44791.0</v>
      </c>
      <c r="S6" s="10">
        <v>6000.0</v>
      </c>
    </row>
    <row r="7">
      <c r="A7" s="5" t="s">
        <v>27</v>
      </c>
      <c r="B7" s="6" t="s">
        <v>20</v>
      </c>
      <c r="C7" s="7">
        <v>44791.0</v>
      </c>
      <c r="D7" s="5" t="s">
        <v>28</v>
      </c>
      <c r="E7" s="8"/>
      <c r="F7" s="8" t="s">
        <v>29</v>
      </c>
      <c r="G7" s="10">
        <v>2351.0</v>
      </c>
      <c r="H7" s="10">
        <v>50.0</v>
      </c>
      <c r="I7" s="8"/>
      <c r="J7" s="10">
        <v>475.0</v>
      </c>
      <c r="K7" s="10">
        <f t="shared" ref="K7:K14" si="6">H6*J7*0.037</f>
        <v>878.75</v>
      </c>
      <c r="L7" s="10">
        <f t="shared" si="2"/>
        <v>659.0625</v>
      </c>
      <c r="M7" s="10">
        <f t="shared" si="3"/>
        <v>175.75</v>
      </c>
      <c r="N7" s="10">
        <f t="shared" ref="N7:N14" si="7">25*0.037*H6</f>
        <v>46.25</v>
      </c>
      <c r="O7" s="10">
        <f t="shared" ref="O7:O14" si="8">J7/4/60*H6/60</f>
        <v>1.649305556</v>
      </c>
      <c r="P7" s="11">
        <v>44788.0</v>
      </c>
      <c r="Q7" s="8" t="s">
        <v>23</v>
      </c>
      <c r="R7" s="13">
        <v>44791.0</v>
      </c>
      <c r="S7" s="10">
        <v>6000.0</v>
      </c>
    </row>
    <row r="8">
      <c r="A8" s="5" t="s">
        <v>30</v>
      </c>
      <c r="B8" s="6" t="s">
        <v>20</v>
      </c>
      <c r="C8" s="7">
        <v>44791.0</v>
      </c>
      <c r="D8" s="14" t="s">
        <v>31</v>
      </c>
      <c r="E8" s="8"/>
      <c r="F8" s="8" t="s">
        <v>29</v>
      </c>
      <c r="G8" s="15">
        <v>2348.0</v>
      </c>
      <c r="H8" s="10">
        <v>50.0</v>
      </c>
      <c r="I8" s="8"/>
      <c r="J8" s="10">
        <v>475.0</v>
      </c>
      <c r="K8" s="10">
        <f t="shared" si="6"/>
        <v>878.75</v>
      </c>
      <c r="L8" s="10">
        <f t="shared" si="2"/>
        <v>659.0625</v>
      </c>
      <c r="M8" s="10">
        <f t="shared" si="3"/>
        <v>175.75</v>
      </c>
      <c r="N8" s="10">
        <f t="shared" si="7"/>
        <v>46.25</v>
      </c>
      <c r="O8" s="10">
        <f t="shared" si="8"/>
        <v>1.649305556</v>
      </c>
      <c r="P8" s="11">
        <v>44788.0</v>
      </c>
      <c r="Q8" s="8" t="s">
        <v>23</v>
      </c>
      <c r="R8" s="12">
        <v>44791.0</v>
      </c>
      <c r="S8" s="8"/>
    </row>
    <row r="9">
      <c r="A9" s="5" t="s">
        <v>27</v>
      </c>
      <c r="B9" s="6" t="s">
        <v>20</v>
      </c>
      <c r="C9" s="7">
        <v>44791.0</v>
      </c>
      <c r="D9" s="14" t="s">
        <v>32</v>
      </c>
      <c r="E9" s="8"/>
      <c r="F9" s="8" t="s">
        <v>29</v>
      </c>
      <c r="G9" s="10">
        <v>2353.0</v>
      </c>
      <c r="H9" s="10">
        <v>50.0</v>
      </c>
      <c r="I9" s="8"/>
      <c r="J9" s="10">
        <v>475.0</v>
      </c>
      <c r="K9" s="10">
        <f t="shared" si="6"/>
        <v>878.75</v>
      </c>
      <c r="L9" s="10">
        <f t="shared" si="2"/>
        <v>659.0625</v>
      </c>
      <c r="M9" s="10">
        <f t="shared" si="3"/>
        <v>175.75</v>
      </c>
      <c r="N9" s="10">
        <f t="shared" si="7"/>
        <v>46.25</v>
      </c>
      <c r="O9" s="10">
        <f t="shared" si="8"/>
        <v>1.649305556</v>
      </c>
      <c r="P9" s="11">
        <v>44789.0</v>
      </c>
      <c r="Q9" s="8" t="s">
        <v>33</v>
      </c>
      <c r="R9" s="13">
        <v>44791.0</v>
      </c>
      <c r="S9" s="8"/>
    </row>
    <row r="10">
      <c r="A10" s="5" t="s">
        <v>19</v>
      </c>
      <c r="B10" s="6" t="s">
        <v>20</v>
      </c>
      <c r="C10" s="7">
        <v>44791.0</v>
      </c>
      <c r="D10" s="5" t="s">
        <v>34</v>
      </c>
      <c r="E10" s="8"/>
      <c r="F10" s="8" t="s">
        <v>29</v>
      </c>
      <c r="G10" s="10">
        <v>7660.0</v>
      </c>
      <c r="H10" s="10">
        <v>50.0</v>
      </c>
      <c r="I10" s="8"/>
      <c r="J10" s="10">
        <v>475.0</v>
      </c>
      <c r="K10" s="10">
        <f t="shared" si="6"/>
        <v>878.75</v>
      </c>
      <c r="L10" s="10">
        <f t="shared" si="2"/>
        <v>659.0625</v>
      </c>
      <c r="M10" s="10">
        <f t="shared" si="3"/>
        <v>175.75</v>
      </c>
      <c r="N10" s="10">
        <f t="shared" si="7"/>
        <v>46.25</v>
      </c>
      <c r="O10" s="10">
        <f t="shared" si="8"/>
        <v>1.649305556</v>
      </c>
      <c r="P10" s="11">
        <v>44789.0</v>
      </c>
      <c r="Q10" s="8" t="s">
        <v>33</v>
      </c>
      <c r="R10" s="12">
        <v>44791.0</v>
      </c>
      <c r="S10" s="8"/>
    </row>
    <row r="11">
      <c r="A11" s="5" t="s">
        <v>30</v>
      </c>
      <c r="B11" s="6" t="s">
        <v>20</v>
      </c>
      <c r="C11" s="7">
        <v>44791.0</v>
      </c>
      <c r="D11" s="14" t="s">
        <v>35</v>
      </c>
      <c r="E11" s="8"/>
      <c r="F11" s="8" t="s">
        <v>36</v>
      </c>
      <c r="G11" s="10">
        <v>2352.0</v>
      </c>
      <c r="H11" s="10">
        <v>50.0</v>
      </c>
      <c r="I11" s="8"/>
      <c r="J11" s="10">
        <v>475.0</v>
      </c>
      <c r="K11" s="10">
        <f t="shared" si="6"/>
        <v>878.75</v>
      </c>
      <c r="L11" s="10">
        <f t="shared" si="2"/>
        <v>659.0625</v>
      </c>
      <c r="M11" s="10">
        <f t="shared" si="3"/>
        <v>175.75</v>
      </c>
      <c r="N11" s="10">
        <f t="shared" si="7"/>
        <v>46.25</v>
      </c>
      <c r="O11" s="10">
        <f t="shared" si="8"/>
        <v>1.649305556</v>
      </c>
      <c r="P11" s="11">
        <v>44789.0</v>
      </c>
      <c r="Q11" s="8" t="s">
        <v>33</v>
      </c>
      <c r="R11" s="13">
        <v>44791.0</v>
      </c>
      <c r="S11" s="8"/>
    </row>
    <row r="12">
      <c r="A12" s="5" t="s">
        <v>19</v>
      </c>
      <c r="B12" s="6" t="s">
        <v>20</v>
      </c>
      <c r="C12" s="7">
        <v>44791.0</v>
      </c>
      <c r="D12" s="5"/>
      <c r="E12" s="8"/>
      <c r="F12" s="8" t="s">
        <v>29</v>
      </c>
      <c r="G12" s="10">
        <v>7650.0</v>
      </c>
      <c r="H12" s="10">
        <v>20.0</v>
      </c>
      <c r="I12" s="8"/>
      <c r="J12" s="10">
        <v>475.0</v>
      </c>
      <c r="K12" s="10">
        <f t="shared" si="6"/>
        <v>878.75</v>
      </c>
      <c r="L12" s="10">
        <f t="shared" si="2"/>
        <v>659.0625</v>
      </c>
      <c r="M12" s="10">
        <f t="shared" si="3"/>
        <v>175.75</v>
      </c>
      <c r="N12" s="10">
        <f t="shared" si="7"/>
        <v>46.25</v>
      </c>
      <c r="O12" s="10">
        <f t="shared" si="8"/>
        <v>1.649305556</v>
      </c>
      <c r="P12" s="11">
        <v>44789.0</v>
      </c>
      <c r="Q12" s="8" t="s">
        <v>33</v>
      </c>
      <c r="R12" s="12">
        <v>44791.0</v>
      </c>
      <c r="S12" s="8"/>
    </row>
    <row r="13">
      <c r="A13" s="5" t="s">
        <v>19</v>
      </c>
      <c r="B13" s="6" t="s">
        <v>20</v>
      </c>
      <c r="C13" s="7">
        <v>44791.0</v>
      </c>
      <c r="D13" s="5"/>
      <c r="E13" s="8"/>
      <c r="F13" s="8" t="s">
        <v>29</v>
      </c>
      <c r="G13" s="10">
        <v>6988.0</v>
      </c>
      <c r="H13" s="10">
        <v>25.0</v>
      </c>
      <c r="I13" s="8"/>
      <c r="J13" s="10">
        <v>475.0</v>
      </c>
      <c r="K13" s="10">
        <f t="shared" si="6"/>
        <v>351.5</v>
      </c>
      <c r="L13" s="10">
        <f t="shared" si="2"/>
        <v>263.625</v>
      </c>
      <c r="M13" s="10">
        <f t="shared" si="3"/>
        <v>70.3</v>
      </c>
      <c r="N13" s="10">
        <f t="shared" si="7"/>
        <v>18.5</v>
      </c>
      <c r="O13" s="10">
        <f t="shared" si="8"/>
        <v>0.6597222222</v>
      </c>
      <c r="P13" s="11">
        <v>44789.0</v>
      </c>
      <c r="Q13" s="8" t="s">
        <v>33</v>
      </c>
      <c r="R13" s="13">
        <v>44791.0</v>
      </c>
      <c r="S13" s="10">
        <v>6000.0</v>
      </c>
    </row>
    <row r="14">
      <c r="A14" s="5" t="s">
        <v>19</v>
      </c>
      <c r="B14" s="6" t="s">
        <v>20</v>
      </c>
      <c r="C14" s="7">
        <v>44792.0</v>
      </c>
      <c r="D14" s="5"/>
      <c r="E14" s="8"/>
      <c r="F14" s="8" t="s">
        <v>37</v>
      </c>
      <c r="G14" s="10">
        <v>6085.0</v>
      </c>
      <c r="H14" s="10">
        <v>70.0</v>
      </c>
      <c r="I14" s="8"/>
      <c r="J14" s="10">
        <v>475.0</v>
      </c>
      <c r="K14" s="10">
        <f t="shared" si="6"/>
        <v>439.375</v>
      </c>
      <c r="L14" s="10">
        <f t="shared" si="2"/>
        <v>329.53125</v>
      </c>
      <c r="M14" s="10">
        <f t="shared" si="3"/>
        <v>87.875</v>
      </c>
      <c r="N14" s="10">
        <f t="shared" si="7"/>
        <v>23.125</v>
      </c>
      <c r="O14" s="10">
        <f t="shared" si="8"/>
        <v>0.8246527778</v>
      </c>
      <c r="P14" s="11">
        <v>44789.0</v>
      </c>
      <c r="Q14" s="8" t="s">
        <v>33</v>
      </c>
      <c r="R14" s="12">
        <v>44792.0</v>
      </c>
      <c r="S14" s="10">
        <v>6000.0</v>
      </c>
    </row>
    <row r="15">
      <c r="A15" s="5" t="s">
        <v>27</v>
      </c>
      <c r="B15" s="16" t="s">
        <v>38</v>
      </c>
      <c r="C15" s="2" t="s">
        <v>39</v>
      </c>
      <c r="D15" s="14" t="s">
        <v>40</v>
      </c>
      <c r="E15" s="8"/>
      <c r="F15" s="8" t="s">
        <v>26</v>
      </c>
      <c r="G15" s="8" t="s">
        <v>41</v>
      </c>
      <c r="H15" s="10">
        <v>50.0</v>
      </c>
      <c r="I15" s="8"/>
      <c r="J15" s="10">
        <v>475.0</v>
      </c>
      <c r="K15" s="10">
        <f t="shared" ref="K15:K18" si="9">H15*J15*0.037</f>
        <v>878.75</v>
      </c>
      <c r="L15" s="10">
        <f t="shared" si="2"/>
        <v>659.0625</v>
      </c>
      <c r="M15" s="10">
        <f t="shared" si="3"/>
        <v>175.75</v>
      </c>
      <c r="N15" s="10">
        <f t="shared" ref="N15:N18" si="10">25*0.037*H15</f>
        <v>46.25</v>
      </c>
      <c r="O15" s="10">
        <f t="shared" ref="O15:O17" si="11">J15/4/60*H15/60</f>
        <v>1.649305556</v>
      </c>
      <c r="P15" s="11">
        <v>44790.0</v>
      </c>
      <c r="Q15" s="8" t="s">
        <v>42</v>
      </c>
      <c r="R15" s="17" t="s">
        <v>39</v>
      </c>
      <c r="S15" s="10">
        <v>4450.0</v>
      </c>
    </row>
    <row r="16">
      <c r="A16" s="5" t="s">
        <v>27</v>
      </c>
      <c r="B16" s="16" t="s">
        <v>38</v>
      </c>
      <c r="C16" s="2" t="s">
        <v>39</v>
      </c>
      <c r="D16" s="14" t="s">
        <v>43</v>
      </c>
      <c r="E16" s="8"/>
      <c r="F16" s="8" t="s">
        <v>26</v>
      </c>
      <c r="G16" s="8" t="s">
        <v>41</v>
      </c>
      <c r="H16" s="10">
        <v>50.0</v>
      </c>
      <c r="I16" s="8"/>
      <c r="J16" s="10">
        <v>475.0</v>
      </c>
      <c r="K16" s="10">
        <f t="shared" si="9"/>
        <v>878.75</v>
      </c>
      <c r="L16" s="10">
        <f t="shared" si="2"/>
        <v>659.0625</v>
      </c>
      <c r="M16" s="10">
        <f t="shared" si="3"/>
        <v>175.75</v>
      </c>
      <c r="N16" s="10">
        <f t="shared" si="10"/>
        <v>46.25</v>
      </c>
      <c r="O16" s="10">
        <f t="shared" si="11"/>
        <v>1.649305556</v>
      </c>
      <c r="P16" s="11">
        <v>44790.0</v>
      </c>
      <c r="Q16" s="8" t="s">
        <v>42</v>
      </c>
      <c r="R16" s="18" t="s">
        <v>39</v>
      </c>
      <c r="S16" s="10">
        <v>4450.0</v>
      </c>
    </row>
    <row r="17">
      <c r="A17" s="5" t="s">
        <v>19</v>
      </c>
      <c r="B17" s="16" t="s">
        <v>38</v>
      </c>
      <c r="C17" s="2" t="s">
        <v>39</v>
      </c>
      <c r="D17" s="5"/>
      <c r="E17" s="8"/>
      <c r="F17" s="8" t="s">
        <v>29</v>
      </c>
      <c r="G17" s="19" t="s">
        <v>41</v>
      </c>
      <c r="H17" s="10">
        <v>50.0</v>
      </c>
      <c r="I17" s="8"/>
      <c r="J17" s="10">
        <v>475.0</v>
      </c>
      <c r="K17" s="10">
        <f t="shared" si="9"/>
        <v>878.75</v>
      </c>
      <c r="L17" s="10">
        <f t="shared" si="2"/>
        <v>659.0625</v>
      </c>
      <c r="M17" s="10">
        <f t="shared" si="3"/>
        <v>175.75</v>
      </c>
      <c r="N17" s="10">
        <f t="shared" si="10"/>
        <v>46.25</v>
      </c>
      <c r="O17" s="10">
        <f t="shared" si="11"/>
        <v>1.649305556</v>
      </c>
      <c r="P17" s="11">
        <v>44790.0</v>
      </c>
      <c r="Q17" s="8" t="s">
        <v>42</v>
      </c>
      <c r="R17" s="17" t="s">
        <v>39</v>
      </c>
      <c r="S17" s="8"/>
    </row>
    <row r="18">
      <c r="A18" s="5" t="s">
        <v>19</v>
      </c>
      <c r="B18" s="16" t="s">
        <v>38</v>
      </c>
      <c r="C18" s="2" t="s">
        <v>39</v>
      </c>
      <c r="D18" s="5"/>
      <c r="E18" s="8"/>
      <c r="F18" s="8" t="s">
        <v>29</v>
      </c>
      <c r="G18" s="19" t="s">
        <v>41</v>
      </c>
      <c r="H18" s="10">
        <v>50.0</v>
      </c>
      <c r="I18" s="8"/>
      <c r="J18" s="10">
        <v>475.0</v>
      </c>
      <c r="K18" s="10">
        <f t="shared" si="9"/>
        <v>878.75</v>
      </c>
      <c r="L18" s="10">
        <f t="shared" si="2"/>
        <v>659.0625</v>
      </c>
      <c r="M18" s="10">
        <f t="shared" si="3"/>
        <v>175.75</v>
      </c>
      <c r="N18" s="10">
        <f t="shared" si="10"/>
        <v>46.25</v>
      </c>
      <c r="O18" s="10">
        <f>J18/2.5/60*H18/60</f>
        <v>2.638888889</v>
      </c>
      <c r="P18" s="11">
        <v>44790.0</v>
      </c>
      <c r="Q18" s="8" t="s">
        <v>42</v>
      </c>
      <c r="R18" s="18" t="s">
        <v>39</v>
      </c>
      <c r="S18" s="8"/>
    </row>
    <row r="19">
      <c r="A19" s="5" t="s">
        <v>44</v>
      </c>
      <c r="B19" s="20"/>
      <c r="C19" s="21"/>
      <c r="D19" s="5"/>
      <c r="E19" s="8"/>
      <c r="F19" s="8"/>
      <c r="G19" s="22"/>
      <c r="H19" s="22"/>
      <c r="I19" s="22"/>
      <c r="J19" s="22"/>
      <c r="K19" s="22"/>
      <c r="L19" s="22"/>
      <c r="M19" s="22"/>
      <c r="N19" s="22"/>
      <c r="O19" s="22"/>
      <c r="P19" s="23"/>
      <c r="Q19" s="8"/>
      <c r="R19" s="24"/>
      <c r="S19" s="8"/>
    </row>
    <row r="20">
      <c r="A20" s="5"/>
      <c r="B20" s="5"/>
      <c r="C20" s="5"/>
      <c r="D20" s="5" t="s">
        <v>45</v>
      </c>
      <c r="E20" s="25"/>
      <c r="F20" s="25"/>
      <c r="G20" s="25"/>
      <c r="H20" s="26">
        <f t="shared" ref="H20:O20" si="12">sum(H4:H19)</f>
        <v>685</v>
      </c>
      <c r="I20" s="26">
        <f t="shared" si="12"/>
        <v>0</v>
      </c>
      <c r="J20" s="26">
        <f t="shared" si="12"/>
        <v>7125</v>
      </c>
      <c r="K20" s="26">
        <f t="shared" si="12"/>
        <v>12038.875</v>
      </c>
      <c r="L20" s="26">
        <f t="shared" si="12"/>
        <v>9029.15625</v>
      </c>
      <c r="M20" s="26">
        <f t="shared" si="12"/>
        <v>2407.775</v>
      </c>
      <c r="N20" s="26">
        <f t="shared" si="12"/>
        <v>633.625</v>
      </c>
      <c r="O20" s="26">
        <f t="shared" si="12"/>
        <v>23.58506944</v>
      </c>
      <c r="P20" s="25"/>
      <c r="Q20" s="25"/>
      <c r="R20" s="25"/>
      <c r="S20" s="2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>
      <c r="A23" s="1" t="s">
        <v>46</v>
      </c>
      <c r="B23" s="2"/>
      <c r="C23" s="2"/>
      <c r="D23" s="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>
      <c r="A24" s="2" t="s">
        <v>47</v>
      </c>
      <c r="B24" s="2"/>
      <c r="C24" s="2"/>
      <c r="D24" s="27">
        <f>M20</f>
        <v>2407.775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>
      <c r="A25" s="2" t="s">
        <v>48</v>
      </c>
      <c r="B25" s="2"/>
      <c r="C25" s="2"/>
      <c r="D25" s="27">
        <f>N20</f>
        <v>633.625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>
      <c r="A26" s="2" t="s">
        <v>49</v>
      </c>
      <c r="B26" s="2"/>
      <c r="C26" s="2"/>
      <c r="D26" s="27">
        <f>L20</f>
        <v>9029.15625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>
      <c r="A27" s="28" t="s">
        <v>50</v>
      </c>
      <c r="B27" s="2"/>
      <c r="C27" s="2"/>
      <c r="D27" s="27">
        <f>O20</f>
        <v>23.58506944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>
      <c r="A30" s="1" t="s">
        <v>51</v>
      </c>
      <c r="B30" s="2"/>
      <c r="C30" s="2"/>
      <c r="D30" s="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>
      <c r="A31" s="29" t="s">
        <v>52</v>
      </c>
      <c r="B31" s="30"/>
      <c r="C31" s="31"/>
      <c r="D31" s="32">
        <f>16-8-1</f>
        <v>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>
      <c r="A32" s="29" t="s">
        <v>53</v>
      </c>
      <c r="B32" s="30"/>
      <c r="C32" s="31"/>
      <c r="D32" s="32">
        <v>4.0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>
      <c r="A33" s="29" t="s">
        <v>54</v>
      </c>
      <c r="B33" s="30"/>
      <c r="C33" s="31"/>
      <c r="D33" s="32">
        <f>D31*D32</f>
        <v>28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>
      <c r="A34" s="29" t="s">
        <v>55</v>
      </c>
      <c r="B34" s="30"/>
      <c r="C34" s="31"/>
      <c r="D34" s="33">
        <v>0.25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>
      <c r="A35" s="29" t="s">
        <v>56</v>
      </c>
      <c r="B35" s="30"/>
      <c r="C35" s="31"/>
      <c r="D35" s="32">
        <f>D33*(1-D34)</f>
        <v>21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</sheetData>
  <mergeCells count="5">
    <mergeCell ref="A31:C31"/>
    <mergeCell ref="A32:C32"/>
    <mergeCell ref="A33:C33"/>
    <mergeCell ref="A34:C34"/>
    <mergeCell ref="A35:C35"/>
  </mergeCells>
  <drawing r:id="rId1"/>
</worksheet>
</file>