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657E1F43-57E1-434C-B285-09BB2671F595}" xr6:coauthVersionLast="47" xr6:coauthVersionMax="47" xr10:uidLastSave="{00000000-0000-0000-0000-000000000000}"/>
  <bookViews>
    <workbookView xWindow="12225" yWindow="0" windowWidth="14880" windowHeight="11070" firstSheet="1" activeTab="1" xr2:uid="{B17827EE-9459-449C-BD53-D7D58AD1A56D}"/>
  </bookViews>
  <sheets>
    <sheet name="Bogo" sheetId="1" r:id="rId1"/>
    <sheet name="Carcar" sheetId="2" r:id="rId2"/>
    <sheet name="Cebu" sheetId="3" r:id="rId3"/>
    <sheet name="Danao" sheetId="4" r:id="rId4"/>
    <sheet name="Lapu-lapu" sheetId="5" r:id="rId5"/>
    <sheet name="Mandaue" sheetId="6" r:id="rId6"/>
    <sheet name="Naga" sheetId="7" r:id="rId7"/>
    <sheet name="Tagbilaran" sheetId="8" r:id="rId8"/>
    <sheet name="Talisay" sheetId="9" r:id="rId9"/>
    <sheet name="Toledo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0" l="1"/>
  <c r="E19" i="10"/>
  <c r="E37" i="10"/>
  <c r="E93" i="10"/>
  <c r="E112" i="10" s="1"/>
  <c r="E111" i="10"/>
  <c r="E14" i="9"/>
  <c r="E19" i="9"/>
  <c r="E30" i="9"/>
  <c r="E46" i="9"/>
  <c r="E93" i="9" s="1"/>
  <c r="E112" i="9" s="1"/>
  <c r="E98" i="9"/>
  <c r="E111" i="9"/>
  <c r="E14" i="8"/>
  <c r="E16" i="8"/>
  <c r="E17" i="8"/>
  <c r="E19" i="8"/>
  <c r="E93" i="8"/>
  <c r="E111" i="8"/>
  <c r="E14" i="7"/>
  <c r="E19" i="7"/>
  <c r="E78" i="7"/>
  <c r="E93" i="7"/>
  <c r="E111" i="7"/>
  <c r="E14" i="6"/>
  <c r="E19" i="6"/>
  <c r="E93" i="6"/>
  <c r="E111" i="6"/>
  <c r="E112" i="6"/>
  <c r="E14" i="5"/>
  <c r="E19" i="5"/>
  <c r="E93" i="5"/>
  <c r="E111" i="5"/>
  <c r="E14" i="4"/>
  <c r="E19" i="4"/>
  <c r="E93" i="4"/>
  <c r="E112" i="4" s="1"/>
  <c r="E111" i="4"/>
  <c r="E13" i="3"/>
  <c r="E14" i="3"/>
  <c r="E37" i="3" s="1"/>
  <c r="E19" i="3"/>
  <c r="E93" i="3"/>
  <c r="E111" i="3"/>
  <c r="E11" i="2"/>
  <c r="E14" i="2" s="1"/>
  <c r="E37" i="2" s="1"/>
  <c r="E17" i="2"/>
  <c r="E19" i="2"/>
  <c r="E47" i="2"/>
  <c r="E93" i="2"/>
  <c r="E112" i="2" s="1"/>
  <c r="E111" i="2"/>
  <c r="E11" i="1"/>
  <c r="E12" i="1"/>
  <c r="E14" i="1" s="1"/>
  <c r="E37" i="1" s="1"/>
  <c r="E13" i="1"/>
  <c r="E16" i="1"/>
  <c r="E19" i="1" s="1"/>
  <c r="E17" i="1"/>
  <c r="E18" i="1"/>
  <c r="E42" i="1"/>
  <c r="E93" i="1" s="1"/>
  <c r="E112" i="1" s="1"/>
  <c r="E43" i="1"/>
  <c r="E44" i="1"/>
  <c r="E47" i="1"/>
  <c r="E48" i="1"/>
  <c r="E50" i="1"/>
  <c r="E51" i="1"/>
  <c r="E62" i="1"/>
  <c r="E63" i="1"/>
  <c r="E66" i="1"/>
  <c r="E67" i="1"/>
  <c r="E76" i="1"/>
  <c r="E78" i="1"/>
  <c r="E79" i="1"/>
  <c r="E81" i="1"/>
  <c r="E87" i="1"/>
  <c r="E90" i="1"/>
  <c r="E91" i="1"/>
  <c r="E111" i="1"/>
  <c r="E112" i="5" l="1"/>
  <c r="E112" i="7"/>
  <c r="E37" i="9"/>
  <c r="E37" i="5"/>
  <c r="E37" i="8"/>
  <c r="E37" i="7"/>
  <c r="E112" i="3"/>
  <c r="E37" i="4"/>
  <c r="E112" i="8"/>
  <c r="E37" i="6"/>
</calcChain>
</file>

<file path=xl/sharedStrings.xml><?xml version="1.0" encoding="utf-8"?>
<sst xmlns="http://schemas.openxmlformats.org/spreadsheetml/2006/main" count="1090" uniqueCount="74">
  <si>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</si>
  <si>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</si>
  <si>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</si>
  <si>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</si>
  <si>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</si>
  <si>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</si>
  <si>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</si>
  <si>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</si>
  <si>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</si>
  <si>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</si>
  <si>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</si>
  <si>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</si>
  <si>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</si>
  <si>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</si>
  <si>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</si>
  <si>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</si>
  <si>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</si>
  <si>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</si>
  <si>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</si>
  <si>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</si>
  <si>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</si>
  <si>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</si>
  <si>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</si>
  <si>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</si>
  <si>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</si>
  <si>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</si>
  <si>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</si>
  <si>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</si>
  <si>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</si>
  <si>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</si>
  <si>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</si>
  <si>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</si>
  <si>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</si>
  <si>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</si>
  <si>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</si>
  <si>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</si>
  <si>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</si>
  <si>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</si>
  <si>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</si>
  <si>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</si>
  <si>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</si>
  <si>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</si>
  <si>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</si>
  <si>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</si>
  <si>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</si>
  <si>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</si>
  <si>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</si>
  <si>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</si>
  <si>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</si>
  <si>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</si>
  <si>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</si>
  <si>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</si>
  <si>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</si>
  <si>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</si>
  <si>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</si>
  <si>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</si>
  <si>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</si>
  <si>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</si>
  <si>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</si>
  <si>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</si>
  <si>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</si>
  <si>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</si>
  <si>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</si>
  <si>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</si>
  <si>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BOGO</t>
  </si>
  <si>
    <t>CITY OF CARCAR</t>
  </si>
  <si>
    <t>CITY OF CEBU</t>
  </si>
  <si>
    <t>CITY OF DANAO</t>
  </si>
  <si>
    <t>CITY OF LAPU-LAPU</t>
  </si>
  <si>
    <t>CITY OF MANDAUE</t>
  </si>
  <si>
    <t>CITY OF NAGA</t>
  </si>
  <si>
    <t>CITY OF TAGBILARAN</t>
  </si>
  <si>
    <t>CITY OF TALISAY</t>
  </si>
  <si>
    <t>CITY OF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</si>
</sst>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Arial Narrow"/>
      <family val="2"/>
    </font>
    <font>
      <sz val="10.5"/>
      <name val="Arial Narrow"/>
      <family val="2"/>
    </font>
    <font>
      <i/>
      <sz val="10.5"/>
      <color theme="1"/>
      <name val="Arial Narrow"/>
      <family val="2"/>
    </font>
    <font>
      <sz val="8"/>
      <color rgb="FF000000"/>
      <name val="Arial"/>
      <family val="2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2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6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6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9" fillId="2" borderId="1" xfId="5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0" fillId="0" borderId="4" xfId="0" applyNumberFormat="1" applyFont="1" applyBorder="1" applyProtection="1"/>
    <xf numFmtId="4" fontId="9" fillId="0" borderId="2" xfId="3" applyNumberFormat="1" applyFont="1" applyBorder="1"/>
    <xf numFmtId="4" fontId="19" fillId="0" borderId="2" xfId="6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9" fillId="2" borderId="5" xfId="5" applyNumberFormat="1" applyFont="1" applyFill="1" applyBorder="1"/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7" fillId="0" borderId="0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3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9" fillId="0" borderId="2" xfId="5" applyNumberFormat="1" applyFont="1" applyBorder="1"/>
    <xf numFmtId="4" fontId="9" fillId="0" borderId="15" xfId="5" applyNumberFormat="1" applyFont="1" applyBorder="1"/>
    <xf numFmtId="4" fontId="9" fillId="0" borderId="2" xfId="5" applyNumberFormat="1" applyFont="1" applyFill="1" applyBorder="1"/>
    <xf numFmtId="4" fontId="26" fillId="0" borderId="4" xfId="0" applyNumberFormat="1" applyFont="1" applyBorder="1" applyProtection="1"/>
    <xf numFmtId="4" fontId="14" fillId="0" borderId="0" xfId="0" applyNumberFormat="1" applyFont="1" applyProtection="1"/>
    <xf numFmtId="4" fontId="27" fillId="3" borderId="14" xfId="0" applyNumberFormat="1" applyFont="1" applyFill="1" applyBorder="1" applyProtection="1"/>
    <xf numFmtId="4" fontId="27" fillId="3" borderId="13" xfId="0" applyNumberFormat="1" applyFont="1" applyFill="1" applyBorder="1" applyProtection="1"/>
    <xf numFmtId="4" fontId="19" fillId="0" borderId="11" xfId="8" applyNumberFormat="1" applyFont="1" applyBorder="1"/>
    <xf numFmtId="4" fontId="19" fillId="0" borderId="12" xfId="8" applyNumberFormat="1" applyFont="1" applyBorder="1"/>
    <xf numFmtId="4" fontId="19" fillId="0" borderId="11" xfId="8" applyNumberFormat="1" applyFont="1" applyFill="1" applyBorder="1"/>
    <xf numFmtId="4" fontId="9" fillId="0" borderId="1" xfId="3" applyNumberFormat="1" applyFont="1" applyBorder="1" applyAlignment="1">
      <alignment vertical="center"/>
    </xf>
    <xf numFmtId="4" fontId="9" fillId="0" borderId="10" xfId="3" applyNumberFormat="1" applyFont="1" applyBorder="1" applyAlignment="1">
      <alignment vertical="center"/>
    </xf>
    <xf numFmtId="4" fontId="23" fillId="0" borderId="1" xfId="8" applyNumberFormat="1" applyFont="1" applyBorder="1"/>
    <xf numFmtId="4" fontId="23" fillId="0" borderId="10" xfId="8" applyNumberFormat="1" applyFont="1" applyBorder="1"/>
    <xf numFmtId="4" fontId="25" fillId="0" borderId="1" xfId="8" applyNumberFormat="1" applyFont="1" applyBorder="1"/>
    <xf numFmtId="4" fontId="24" fillId="0" borderId="1" xfId="8" applyNumberFormat="1" applyFont="1" applyBorder="1"/>
    <xf numFmtId="4" fontId="23" fillId="0" borderId="1" xfId="8" applyNumberFormat="1" applyFont="1" applyFill="1" applyBorder="1"/>
    <xf numFmtId="4" fontId="14" fillId="0" borderId="4" xfId="0" applyNumberFormat="1" applyFont="1" applyFill="1" applyBorder="1" applyProtection="1"/>
    <xf numFmtId="4" fontId="14" fillId="0" borderId="9" xfId="0" applyNumberFormat="1" applyFont="1" applyFill="1" applyBorder="1" applyProtection="1"/>
    <xf numFmtId="4" fontId="12" fillId="0" borderId="8" xfId="0" applyNumberFormat="1" applyFont="1" applyFill="1" applyBorder="1" applyAlignment="1">
      <alignment horizontal="center"/>
    </xf>
    <xf numFmtId="4" fontId="12" fillId="0" borderId="8" xfId="8" applyNumberFormat="1" applyFont="1" applyFill="1" applyBorder="1" applyAlignment="1">
      <alignment horizontal="center"/>
    </xf>
    <xf numFmtId="4" fontId="12" fillId="0" borderId="8" xfId="8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2" fillId="0" borderId="0" xfId="7" applyNumberFormat="1" applyFont="1" applyAlignment="1">
      <alignment horizont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6" xfId="2" applyNumberFormat="1" applyFont="1" applyBorder="1" applyAlignment="1">
      <alignment horizontal="center" vertical="center" wrapText="1"/>
    </xf>
  </cellXfs>
  <cellStyles count="9">
    <cellStyle name="Comma" xfId="1" builtinId="3"/>
    <cellStyle name="Comma 10" xfId="8" xr:uid="{BBD9AF63-1D13-4DA6-B497-8901CB47B572}"/>
    <cellStyle name="Comma 2" xfId="6" xr:uid="{E80C6FDF-3C9A-41E3-A571-EC676EEFA929}"/>
    <cellStyle name="Comma 5" xfId="3" xr:uid="{2E36D203-CABF-4B8A-8CFE-DCB6C02F0D13}"/>
    <cellStyle name="Comma 5 2" xfId="5" xr:uid="{0EDFA761-0471-408D-8104-AD90FF833CD1}"/>
    <cellStyle name="Comma 8 2 3 2" xfId="4" xr:uid="{F5883446-9F75-4155-8C01-14B783916A03}"/>
    <cellStyle name="Normal" xfId="0" builtinId="0"/>
    <cellStyle name="Normal 6" xfId="7" xr:uid="{C5710FD6-E0BD-4A1A-BCEA-E47AFD09FE86}"/>
    <cellStyle name="Normal 7" xfId="2" xr:uid="{54CCE488-C9B9-46CD-938F-57DBE03B6E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20F2-1E4D-4A11-B8E7-BEB491CCEC3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64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f>4694193.77-123889.51+1007074.03+10481698.11-916047.86</f>
        <v>15143028.539999999</v>
      </c>
    </row>
    <row r="12" spans="1:9" ht="15.75" x14ac:dyDescent="0.25">
      <c r="A12" s="17"/>
      <c r="B12" s="17"/>
      <c r="C12" s="17"/>
      <c r="D12" s="17" t="s">
        <v>55</v>
      </c>
      <c r="E12" s="21">
        <f>16266945.44+30000+156519+5000</f>
        <v>16458464.439999999</v>
      </c>
    </row>
    <row r="13" spans="1:9" ht="15.75" x14ac:dyDescent="0.25">
      <c r="A13" s="17"/>
      <c r="B13" s="17"/>
      <c r="C13" s="17"/>
      <c r="D13" s="17" t="s">
        <v>54</v>
      </c>
      <c r="E13" s="21">
        <f>3443.4+773455.15+254910.89+199697.96+24750+1020232.05+1104935.64</f>
        <v>3381425.09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34982918.069999993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f>3276633.08+452662+479443.78+2270405+223972.5+204754+2390516.59+140120+173700+2872829.75</f>
        <v>12485036.699999999</v>
      </c>
    </row>
    <row r="17" spans="1:5" ht="15.75" x14ac:dyDescent="0.25">
      <c r="A17" s="17"/>
      <c r="B17" s="17"/>
      <c r="C17" s="17"/>
      <c r="D17" s="17" t="s">
        <v>50</v>
      </c>
      <c r="E17" s="21">
        <f>101720+1142338+670390+4100110+5505349.22+1561350+11117893+340744.25+465650+4800</f>
        <v>25010344.469999999</v>
      </c>
    </row>
    <row r="18" spans="1:5" ht="15.75" x14ac:dyDescent="0.25">
      <c r="A18" s="17"/>
      <c r="B18" s="17"/>
      <c r="C18" s="22"/>
      <c r="D18" s="17" t="s">
        <v>49</v>
      </c>
      <c r="E18" s="21">
        <f>622555+2608400+1219839.87+100+1105+67185.2+600</f>
        <v>4519785.07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42015166.240000002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21">
        <v>371943445</v>
      </c>
    </row>
    <row r="22" spans="1:5" ht="15.75" x14ac:dyDescent="0.25">
      <c r="A22" s="17"/>
      <c r="B22" s="17"/>
      <c r="C22" s="17" t="s">
        <v>45</v>
      </c>
      <c r="D22" s="17"/>
      <c r="E22" s="21">
        <v>531296.16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21">
        <v>12855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449485680.47000003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21">
        <f>13083965.06+1744792.1+1390056.32+1461874.92+1435215.92+1466561.12+524785.09+1190625.99+1573047.35+4552257.02+3064822.43+0</f>
        <v>31488003.32</v>
      </c>
    </row>
    <row r="43" spans="1:5" ht="15.75" x14ac:dyDescent="0.25">
      <c r="A43" s="17"/>
      <c r="B43" s="17"/>
      <c r="C43" s="17"/>
      <c r="D43" s="17" t="s">
        <v>25</v>
      </c>
      <c r="E43" s="21">
        <f>52250910.23+2573076.56+324890.66+1105148.11+1002618.39+781582.98+24680255.99+767693.66+2612928.98+4251661.68+1367755.31+45879.25</f>
        <v>91764401.799999982</v>
      </c>
    </row>
    <row r="44" spans="1:5" ht="15.75" x14ac:dyDescent="0.25">
      <c r="A44" s="17"/>
      <c r="B44" s="17"/>
      <c r="C44" s="17"/>
      <c r="D44" s="17" t="s">
        <v>2</v>
      </c>
      <c r="E44" s="21">
        <f>19753855.58</f>
        <v>19753855.579999998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21">
        <f>1437925.95</f>
        <v>1437925.95</v>
      </c>
    </row>
    <row r="48" spans="1:5" ht="16.5" thickBot="1" x14ac:dyDescent="0.3">
      <c r="A48" s="17"/>
      <c r="B48" s="17"/>
      <c r="C48" s="17"/>
      <c r="D48" s="17" t="s">
        <v>2</v>
      </c>
      <c r="E48" s="28">
        <f>1268145.55</f>
        <v>1268145.55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21">
        <f>0+7396352.27+5537355.33</f>
        <v>12933707.6</v>
      </c>
    </row>
    <row r="51" spans="1:5" ht="15.75" x14ac:dyDescent="0.25">
      <c r="A51" s="17"/>
      <c r="B51" s="17"/>
      <c r="C51" s="17"/>
      <c r="D51" s="17" t="s">
        <v>25</v>
      </c>
      <c r="E51" s="21">
        <f>69850+991818.95+304140.35</f>
        <v>1365809.2999999998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1">
        <f>427403.68+1195196.08+2198400</f>
        <v>3820999.76</v>
      </c>
    </row>
    <row r="63" spans="1:5" ht="15.75" x14ac:dyDescent="0.25">
      <c r="A63" s="17"/>
      <c r="B63" s="19"/>
      <c r="C63" s="17"/>
      <c r="D63" s="17" t="s">
        <v>25</v>
      </c>
      <c r="E63" s="21">
        <f>4812377.39+413035.97</f>
        <v>5225413.3599999994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21">
        <f>542194.56+1926352.29+1659519.21+0+27000+0+1782670.48+0+0</f>
        <v>5937736.54</v>
      </c>
    </row>
    <row r="67" spans="1:5" ht="15.75" x14ac:dyDescent="0.25">
      <c r="A67" s="17"/>
      <c r="B67" s="17"/>
      <c r="C67" s="17"/>
      <c r="D67" s="17" t="s">
        <v>25</v>
      </c>
      <c r="E67" s="21">
        <f>898624.89+3843687.05+4320050.39+11028700.16+339372.2+1393348.94+2525935.88+289304.18+139960+965460+5720175.09</f>
        <v>31464618.779999997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1">
        <v>11615035.85</v>
      </c>
    </row>
    <row r="76" spans="1:5" ht="15.75" x14ac:dyDescent="0.25">
      <c r="A76" s="17"/>
      <c r="B76" s="17"/>
      <c r="C76" s="17"/>
      <c r="D76" s="17" t="s">
        <v>21</v>
      </c>
      <c r="E76" s="21">
        <f>20722004.06</f>
        <v>20722004.059999999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21">
        <f>585833+44800+9917</f>
        <v>640550</v>
      </c>
    </row>
    <row r="79" spans="1:5" ht="15.75" x14ac:dyDescent="0.25">
      <c r="A79" s="17"/>
      <c r="B79" s="17"/>
      <c r="C79" s="17"/>
      <c r="D79" s="17" t="s">
        <v>13</v>
      </c>
      <c r="E79" s="21">
        <f>2975061.91</f>
        <v>2975061.91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21">
        <f>12382763.89</f>
        <v>12382763.890000001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21">
        <f>389010+17484.25</f>
        <v>406494.25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21">
        <f>0+0+566650.24+0+0+0+0+0+0+15335570.08+1140051+240366.59</f>
        <v>17282637.91</v>
      </c>
    </row>
    <row r="91" spans="1:9" ht="15.75" x14ac:dyDescent="0.25">
      <c r="A91" s="17"/>
      <c r="B91" s="17"/>
      <c r="C91" s="17"/>
      <c r="D91" s="17" t="s">
        <v>14</v>
      </c>
      <c r="E91" s="21">
        <f>681503.47+1303243.65+320670.36+197515.52+186283.23+59448.5+184472.48+16940+227669.95+2252735.38+419020.98+6939.58+65050+3600+1086731.28+35130+196844+262255+665360+6000+1056109.94+824164.93+29792.02+59841+286038.92+15000+2456059.3+414390.5+1042295+70876+99650+68409.75+112900+205406+208500+2701977.43+673000+183576+33000+2951968+256000+7069.25+28731+2360598.68+57057.6+216274.04+56754.5+336+48010+1525.5+63400+20437.05+329300+796109+3240+14421.5+3330+14758524.92+357140+25830+39900+974876.7+18500+533733.5+7855862.14+5073.6+239545.85+5786446.57+63710+26706+10953+3118510.37+3758897.01+2873234.67</f>
        <v>66380406.620000005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338865572.02999997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21">
        <v>43606794.969999999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43606794.969999999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382472367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A12E-B63B-4F7C-9846-3D7559E9F725}">
  <dimension ref="A1:I112"/>
  <sheetViews>
    <sheetView topLeftCell="A5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73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8">
        <v>209662147.47</v>
      </c>
    </row>
    <row r="12" spans="1:9" ht="15.75" x14ac:dyDescent="0.25">
      <c r="A12" s="17"/>
      <c r="B12" s="17"/>
      <c r="C12" s="17"/>
      <c r="D12" s="17" t="s">
        <v>55</v>
      </c>
      <c r="E12" s="38">
        <v>245826872.93000001</v>
      </c>
    </row>
    <row r="13" spans="1:9" ht="15.75" x14ac:dyDescent="0.25">
      <c r="A13" s="17"/>
      <c r="B13" s="17"/>
      <c r="C13" s="17"/>
      <c r="D13" s="17" t="s">
        <v>54</v>
      </c>
      <c r="E13" s="39">
        <v>5460123.1900000004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460949143.58999997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8">
        <v>17930555.940000001</v>
      </c>
    </row>
    <row r="17" spans="1:5" ht="15.75" x14ac:dyDescent="0.25">
      <c r="A17" s="17"/>
      <c r="B17" s="17"/>
      <c r="C17" s="17"/>
      <c r="D17" s="17" t="s">
        <v>50</v>
      </c>
      <c r="E17" s="38">
        <v>43285833.130000003</v>
      </c>
    </row>
    <row r="18" spans="1:5" ht="15.75" x14ac:dyDescent="0.25">
      <c r="A18" s="17"/>
      <c r="B18" s="17"/>
      <c r="C18" s="22"/>
      <c r="D18" s="17" t="s">
        <v>49</v>
      </c>
      <c r="E18" s="38">
        <v>10944.75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61227333.820000008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8">
        <v>580231593</v>
      </c>
    </row>
    <row r="22" spans="1:5" ht="15.75" x14ac:dyDescent="0.25">
      <c r="A22" s="17"/>
      <c r="B22" s="17"/>
      <c r="C22" s="17" t="s">
        <v>45</v>
      </c>
      <c r="D22" s="17"/>
      <c r="E22" s="38">
        <v>567173.24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38">
        <v>12701797.17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8">
        <v>307242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1115984282.8199999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8">
        <v>86387447.910000011</v>
      </c>
    </row>
    <row r="43" spans="1:5" ht="15.75" x14ac:dyDescent="0.25">
      <c r="A43" s="17"/>
      <c r="B43" s="17"/>
      <c r="C43" s="17"/>
      <c r="D43" s="17" t="s">
        <v>25</v>
      </c>
      <c r="E43" s="38">
        <v>76620152.959999993</v>
      </c>
    </row>
    <row r="44" spans="1:5" ht="15.75" x14ac:dyDescent="0.25">
      <c r="A44" s="17"/>
      <c r="B44" s="17"/>
      <c r="C44" s="17"/>
      <c r="D44" s="17" t="s">
        <v>2</v>
      </c>
      <c r="E44" s="38">
        <v>1647705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8">
        <v>9531565.25</v>
      </c>
    </row>
    <row r="47" spans="1:5" ht="15.75" x14ac:dyDescent="0.25">
      <c r="A47" s="17"/>
      <c r="B47" s="17"/>
      <c r="C47" s="17"/>
      <c r="D47" s="17" t="s">
        <v>25</v>
      </c>
      <c r="E47" s="38">
        <v>3964521.15</v>
      </c>
    </row>
    <row r="48" spans="1:5" ht="15.75" x14ac:dyDescent="0.25">
      <c r="A48" s="17"/>
      <c r="B48" s="17"/>
      <c r="C48" s="17"/>
      <c r="D48" s="17" t="s">
        <v>2</v>
      </c>
      <c r="E48" s="38">
        <v>20000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38">
        <v>25091059.289999999</v>
      </c>
    </row>
    <row r="51" spans="1:5" ht="15.75" x14ac:dyDescent="0.25">
      <c r="A51" s="17"/>
      <c r="B51" s="17"/>
      <c r="C51" s="17"/>
      <c r="D51" s="17" t="s">
        <v>25</v>
      </c>
      <c r="E51" s="38">
        <v>5757963.9400000004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38">
        <v>1152742.3400000001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0">
        <v>43644319.840000004</v>
      </c>
    </row>
    <row r="60" spans="1:5" ht="15.75" x14ac:dyDescent="0.25">
      <c r="A60" s="17"/>
      <c r="B60" s="17"/>
      <c r="C60" s="17"/>
      <c r="D60" s="17" t="s">
        <v>2</v>
      </c>
      <c r="E60" s="38">
        <v>53147817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8">
        <v>7060052.5100000007</v>
      </c>
    </row>
    <row r="63" spans="1:5" ht="15.75" x14ac:dyDescent="0.25">
      <c r="A63" s="17"/>
      <c r="B63" s="19"/>
      <c r="C63" s="17"/>
      <c r="D63" s="17" t="s">
        <v>25</v>
      </c>
      <c r="E63" s="38">
        <v>69218663.680000007</v>
      </c>
    </row>
    <row r="64" spans="1:5" ht="15.75" x14ac:dyDescent="0.25">
      <c r="A64" s="17"/>
      <c r="B64" s="17"/>
      <c r="C64" s="17"/>
      <c r="D64" s="17" t="s">
        <v>2</v>
      </c>
      <c r="E64" s="38">
        <v>89683333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8">
        <v>67923738.089999989</v>
      </c>
    </row>
    <row r="67" spans="1:5" ht="15.75" x14ac:dyDescent="0.25">
      <c r="A67" s="17"/>
      <c r="B67" s="17"/>
      <c r="C67" s="17"/>
      <c r="D67" s="17" t="s">
        <v>25</v>
      </c>
      <c r="E67" s="38">
        <v>58026470.149999999</v>
      </c>
    </row>
    <row r="68" spans="1:5" ht="15.75" x14ac:dyDescent="0.25">
      <c r="A68" s="17"/>
      <c r="B68" s="17"/>
      <c r="C68" s="17"/>
      <c r="D68" s="17" t="s">
        <v>2</v>
      </c>
      <c r="E68" s="38">
        <v>15378262.01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8">
        <v>24710782</v>
      </c>
    </row>
    <row r="76" spans="1:5" ht="15.75" x14ac:dyDescent="0.25">
      <c r="A76" s="17"/>
      <c r="B76" s="17"/>
      <c r="C76" s="17"/>
      <c r="D76" s="17" t="s">
        <v>21</v>
      </c>
      <c r="E76" s="41">
        <v>0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8">
        <v>24820497.48</v>
      </c>
    </row>
    <row r="91" spans="1:9" ht="15.75" x14ac:dyDescent="0.25">
      <c r="A91" s="17"/>
      <c r="B91" s="17"/>
      <c r="C91" s="17"/>
      <c r="D91" s="17" t="s">
        <v>14</v>
      </c>
      <c r="E91" s="40">
        <v>42933459.030000001</v>
      </c>
    </row>
    <row r="92" spans="1:9" ht="15.75" x14ac:dyDescent="0.25">
      <c r="A92" s="17"/>
      <c r="B92" s="17"/>
      <c r="C92" s="17"/>
      <c r="D92" s="17" t="s">
        <v>13</v>
      </c>
      <c r="E92" s="38">
        <v>125316</v>
      </c>
    </row>
    <row r="93" spans="1:9" ht="15.75" x14ac:dyDescent="0.25">
      <c r="A93" s="19" t="s">
        <v>12</v>
      </c>
      <c r="D93" s="17"/>
      <c r="E93" s="8">
        <f>SUM(E41:E92)</f>
        <v>706845868.63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38">
        <v>1781677.93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38">
        <v>5727007.1799999997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8">
        <v>138600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7647285.1099999994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714493153.74000001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D4E9-12B7-45A0-8E6A-6A08B526D3EB}">
  <dimension ref="A1:I112"/>
  <sheetViews>
    <sheetView tabSelected="1" topLeftCell="A9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65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5">
        <f>8311965+4782543.5</f>
        <v>13094508.5</v>
      </c>
    </row>
    <row r="12" spans="1:9" ht="15.75" x14ac:dyDescent="0.25">
      <c r="A12" s="17"/>
      <c r="B12" s="17"/>
      <c r="C12" s="17"/>
      <c r="D12" s="17" t="s">
        <v>55</v>
      </c>
      <c r="E12" s="25">
        <v>52496167.729999997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65590676.229999997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5">
        <v>9448932.2100000009</v>
      </c>
    </row>
    <row r="17" spans="1:5" ht="15.75" x14ac:dyDescent="0.25">
      <c r="A17" s="17"/>
      <c r="B17" s="17"/>
      <c r="C17" s="17"/>
      <c r="D17" s="17" t="s">
        <v>50</v>
      </c>
      <c r="E17" s="25">
        <f>16062015.16+47902.05</f>
        <v>16109917.210000001</v>
      </c>
    </row>
    <row r="18" spans="1:5" ht="15.75" x14ac:dyDescent="0.25">
      <c r="A18" s="17"/>
      <c r="B18" s="17"/>
      <c r="C18" s="22"/>
      <c r="D18" s="17" t="s">
        <v>49</v>
      </c>
      <c r="E18" s="25">
        <v>3288745.49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28847594.910000004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25">
        <v>437528330</v>
      </c>
    </row>
    <row r="22" spans="1:5" ht="15.75" x14ac:dyDescent="0.25">
      <c r="A22" s="17"/>
      <c r="B22" s="17"/>
      <c r="C22" s="17" t="s">
        <v>45</v>
      </c>
      <c r="D22" s="17"/>
      <c r="E22" s="25">
        <v>499875.62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170195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273572561.29000002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806209233.04999995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25">
        <v>62279140.909999996</v>
      </c>
    </row>
    <row r="43" spans="1:5" ht="15.75" x14ac:dyDescent="0.25">
      <c r="A43" s="17"/>
      <c r="B43" s="17"/>
      <c r="C43" s="17"/>
      <c r="D43" s="17" t="s">
        <v>25</v>
      </c>
      <c r="E43" s="25">
        <v>73341755.780000001</v>
      </c>
    </row>
    <row r="44" spans="1:5" ht="15.75" x14ac:dyDescent="0.25">
      <c r="A44" s="17"/>
      <c r="B44" s="17"/>
      <c r="C44" s="17"/>
      <c r="D44" s="17" t="s">
        <v>2</v>
      </c>
      <c r="E44" s="25">
        <v>34947687.899999999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25">
        <v>417351.33</v>
      </c>
    </row>
    <row r="47" spans="1:5" ht="15.75" x14ac:dyDescent="0.25">
      <c r="A47" s="17"/>
      <c r="B47" s="17"/>
      <c r="C47" s="17"/>
      <c r="D47" s="17" t="s">
        <v>25</v>
      </c>
      <c r="E47" s="25">
        <f>9984369.99+2515623.67</f>
        <v>12499993.66</v>
      </c>
    </row>
    <row r="48" spans="1:5" ht="15.75" x14ac:dyDescent="0.25">
      <c r="A48" s="17"/>
      <c r="B48" s="17"/>
      <c r="C48" s="17"/>
      <c r="D48" s="17" t="s">
        <v>2</v>
      </c>
      <c r="E48" s="25">
        <v>1182119.75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25">
        <v>14711513.689999999</v>
      </c>
    </row>
    <row r="51" spans="1:5" ht="15.75" x14ac:dyDescent="0.25">
      <c r="A51" s="17"/>
      <c r="B51" s="17"/>
      <c r="C51" s="17"/>
      <c r="D51" s="17" t="s">
        <v>25</v>
      </c>
      <c r="E51" s="25">
        <v>9728239.5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5">
        <v>2188043.1800000002</v>
      </c>
    </row>
    <row r="63" spans="1:5" ht="15.75" x14ac:dyDescent="0.25">
      <c r="A63" s="17"/>
      <c r="B63" s="19"/>
      <c r="C63" s="17"/>
      <c r="D63" s="17" t="s">
        <v>25</v>
      </c>
      <c r="E63" s="25">
        <v>24286438.530000001</v>
      </c>
    </row>
    <row r="64" spans="1:5" ht="15.75" x14ac:dyDescent="0.25">
      <c r="A64" s="17"/>
      <c r="B64" s="17"/>
      <c r="C64" s="17"/>
      <c r="D64" s="17" t="s">
        <v>2</v>
      </c>
      <c r="E64" s="25">
        <v>39721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25">
        <v>18133918.899999999</v>
      </c>
    </row>
    <row r="67" spans="1:5" ht="15.75" x14ac:dyDescent="0.25">
      <c r="A67" s="17"/>
      <c r="B67" s="17"/>
      <c r="C67" s="17"/>
      <c r="D67" s="17" t="s">
        <v>25</v>
      </c>
      <c r="E67" s="25">
        <v>3443144.66</v>
      </c>
    </row>
    <row r="68" spans="1:5" ht="15.75" x14ac:dyDescent="0.25">
      <c r="A68" s="17"/>
      <c r="B68" s="17"/>
      <c r="C68" s="17"/>
      <c r="D68" s="17" t="s">
        <v>2</v>
      </c>
      <c r="E68" s="25">
        <v>305155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25">
        <v>21759283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25">
        <v>55650</v>
      </c>
    </row>
    <row r="79" spans="1:5" ht="15.75" x14ac:dyDescent="0.25">
      <c r="A79" s="17"/>
      <c r="B79" s="17"/>
      <c r="C79" s="17"/>
      <c r="D79" s="17" t="s">
        <v>13</v>
      </c>
      <c r="E79" s="25">
        <v>14336981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25">
        <v>593456.15</v>
      </c>
      <c r="F81" s="33"/>
    </row>
    <row r="82" spans="1:9" ht="15.75" x14ac:dyDescent="0.25">
      <c r="A82" s="17"/>
      <c r="B82" s="17"/>
      <c r="C82" s="17"/>
      <c r="D82" s="32" t="s">
        <v>13</v>
      </c>
      <c r="E82" s="25">
        <v>15539086.140000001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25">
        <v>3889631.8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25">
        <v>1803525.35</v>
      </c>
    </row>
    <row r="91" spans="1:9" ht="15.75" x14ac:dyDescent="0.25">
      <c r="A91" s="17"/>
      <c r="B91" s="17"/>
      <c r="C91" s="17"/>
      <c r="D91" s="17" t="s">
        <v>14</v>
      </c>
      <c r="E91" s="25">
        <v>27908418.649999999</v>
      </c>
    </row>
    <row r="92" spans="1:9" ht="15.75" x14ac:dyDescent="0.25">
      <c r="A92" s="17"/>
      <c r="B92" s="17"/>
      <c r="C92" s="17"/>
      <c r="D92" s="17" t="s">
        <v>13</v>
      </c>
      <c r="E92" s="25">
        <v>896381.97</v>
      </c>
    </row>
    <row r="93" spans="1:9" ht="15.75" x14ac:dyDescent="0.25">
      <c r="A93" s="19" t="s">
        <v>12</v>
      </c>
      <c r="D93" s="17"/>
      <c r="E93" s="8">
        <f>SUM(E41:E92)</f>
        <v>344286637.85000002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25">
        <v>316824384.74000001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5">
        <v>3005459.42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25">
        <v>6900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25">
        <v>5636384.9400000004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25">
        <v>54998619.810000002</v>
      </c>
    </row>
    <row r="109" spans="1:9" ht="15.75" x14ac:dyDescent="0.25">
      <c r="A109" s="19"/>
      <c r="B109" s="19" t="s">
        <v>3</v>
      </c>
      <c r="C109" s="17"/>
      <c r="D109" s="17"/>
      <c r="E109" s="25"/>
    </row>
    <row r="110" spans="1:9" ht="15.75" x14ac:dyDescent="0.25">
      <c r="B110" s="17"/>
      <c r="C110" s="17"/>
      <c r="D110" s="17" t="s">
        <v>2</v>
      </c>
      <c r="E110" s="25">
        <v>10843392.189999999</v>
      </c>
      <c r="F110" s="35"/>
    </row>
    <row r="111" spans="1:9" ht="15.75" x14ac:dyDescent="0.25">
      <c r="A111" s="19" t="s">
        <v>1</v>
      </c>
      <c r="E111" s="2">
        <f>SUM(E96,E98,E100,E102,E104,E106,E108,E110)</f>
        <v>391315141.10000002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735601778.95000005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5275-617D-47AD-A2A4-7BC54814EF6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66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7">
        <v>866130205.23000002</v>
      </c>
    </row>
    <row r="12" spans="1:9" ht="15.75" x14ac:dyDescent="0.25">
      <c r="A12" s="17"/>
      <c r="B12" s="17"/>
      <c r="C12" s="17"/>
      <c r="D12" s="17" t="s">
        <v>55</v>
      </c>
      <c r="E12" s="57">
        <v>1534283581.1800001</v>
      </c>
    </row>
    <row r="13" spans="1:9" ht="15.75" x14ac:dyDescent="0.25">
      <c r="A13" s="17"/>
      <c r="B13" s="17"/>
      <c r="C13" s="17"/>
      <c r="D13" s="17" t="s">
        <v>54</v>
      </c>
      <c r="E13" s="57">
        <f>90281789.11+43001962.29</f>
        <v>133283751.40000001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2533697537.8099999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7">
        <v>419880491.30000001</v>
      </c>
    </row>
    <row r="17" spans="1:5" ht="15.75" x14ac:dyDescent="0.25">
      <c r="A17" s="17"/>
      <c r="B17" s="17"/>
      <c r="C17" s="17"/>
      <c r="D17" s="17" t="s">
        <v>50</v>
      </c>
      <c r="E17" s="57">
        <v>748138081.88999999</v>
      </c>
    </row>
    <row r="18" spans="1:5" ht="15.75" x14ac:dyDescent="0.25">
      <c r="A18" s="17"/>
      <c r="B18" s="17"/>
      <c r="C18" s="22"/>
      <c r="D18" s="17" t="s">
        <v>49</v>
      </c>
      <c r="E18" s="57">
        <v>14198877.359999999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1182217450.55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57">
        <v>1690564205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57">
        <v>163632494.46000001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57">
        <v>525600000</v>
      </c>
    </row>
    <row r="34" spans="1:5" ht="15.75" x14ac:dyDescent="0.25">
      <c r="A34" s="17"/>
      <c r="B34" s="17"/>
      <c r="C34" s="17"/>
      <c r="D34" s="17" t="s">
        <v>33</v>
      </c>
      <c r="E34" s="57">
        <v>107754654.03</v>
      </c>
    </row>
    <row r="35" spans="1:5" ht="15.75" x14ac:dyDescent="0.25">
      <c r="A35" s="17"/>
      <c r="B35" s="17"/>
      <c r="C35" s="17"/>
      <c r="D35" s="17" t="s">
        <v>32</v>
      </c>
      <c r="E35" s="5">
        <v>17930000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6221396341.8499994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58">
        <v>699408080.49999976</v>
      </c>
    </row>
    <row r="43" spans="1:5" ht="15.75" x14ac:dyDescent="0.25">
      <c r="A43" s="17"/>
      <c r="B43" s="17"/>
      <c r="C43" s="17"/>
      <c r="D43" s="17" t="s">
        <v>25</v>
      </c>
      <c r="E43" s="58">
        <v>1228363476.52</v>
      </c>
    </row>
    <row r="44" spans="1:5" ht="15.75" x14ac:dyDescent="0.25">
      <c r="A44" s="17"/>
      <c r="B44" s="17"/>
      <c r="C44" s="17"/>
      <c r="D44" s="17" t="s">
        <v>2</v>
      </c>
      <c r="E44" s="58">
        <v>1050000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58">
        <v>38611610.25</v>
      </c>
    </row>
    <row r="47" spans="1:5" ht="15.75" x14ac:dyDescent="0.25">
      <c r="A47" s="17"/>
      <c r="B47" s="17"/>
      <c r="C47" s="17"/>
      <c r="D47" s="17" t="s">
        <v>25</v>
      </c>
      <c r="E47" s="58">
        <v>52684407.560000002</v>
      </c>
    </row>
    <row r="48" spans="1:5" ht="15.75" x14ac:dyDescent="0.25">
      <c r="A48" s="17"/>
      <c r="B48" s="17"/>
      <c r="C48" s="17"/>
      <c r="D48" s="17" t="s">
        <v>2</v>
      </c>
      <c r="E48" s="58">
        <v>33752.9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58">
        <v>376022220.69999999</v>
      </c>
    </row>
    <row r="51" spans="1:5" ht="15.75" x14ac:dyDescent="0.25">
      <c r="A51" s="17"/>
      <c r="B51" s="17"/>
      <c r="C51" s="17"/>
      <c r="D51" s="17" t="s">
        <v>25</v>
      </c>
      <c r="E51" s="58">
        <v>167036053.68000001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59">
        <v>125127223.60000001</v>
      </c>
    </row>
    <row r="59" spans="1:5" ht="15.75" x14ac:dyDescent="0.25">
      <c r="A59" s="17"/>
      <c r="B59" s="17"/>
      <c r="C59" s="17"/>
      <c r="D59" s="17" t="s">
        <v>25</v>
      </c>
      <c r="E59" s="59">
        <v>368162764.54000002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9">
        <v>60843441.990000002</v>
      </c>
    </row>
    <row r="63" spans="1:5" ht="15.75" x14ac:dyDescent="0.25">
      <c r="A63" s="17"/>
      <c r="B63" s="19"/>
      <c r="C63" s="17"/>
      <c r="D63" s="17" t="s">
        <v>25</v>
      </c>
      <c r="E63" s="59">
        <v>256003587.95000002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9">
        <v>104725114</v>
      </c>
    </row>
    <row r="67" spans="1:5" ht="15.75" x14ac:dyDescent="0.25">
      <c r="A67" s="17"/>
      <c r="B67" s="17"/>
      <c r="C67" s="17"/>
      <c r="D67" s="17" t="s">
        <v>25</v>
      </c>
      <c r="E67" s="59">
        <v>86740962.310000002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9">
        <v>1734027.41</v>
      </c>
    </row>
    <row r="76" spans="1:5" ht="15.75" x14ac:dyDescent="0.25">
      <c r="A76" s="17"/>
      <c r="B76" s="17"/>
      <c r="C76" s="17"/>
      <c r="D76" s="17" t="s">
        <v>21</v>
      </c>
      <c r="E76" s="59">
        <v>386916392.46999997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9">
        <v>203263492.99000001</v>
      </c>
    </row>
    <row r="79" spans="1:5" ht="15.75" x14ac:dyDescent="0.25">
      <c r="A79" s="17"/>
      <c r="B79" s="17"/>
      <c r="C79" s="17"/>
      <c r="D79" s="17" t="s">
        <v>13</v>
      </c>
      <c r="E79" s="59">
        <v>33000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9">
        <v>880731042.5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5037490651.8699989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59">
        <v>103243280.48999999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59">
        <v>2093489.65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59">
        <v>70689000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59">
        <v>141607244.37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59">
        <v>151383404.49000001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469016419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5506507070.8699989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9E2B-62EC-4473-8C84-8E4AD159BD2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67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5">
        <v>37175430</v>
      </c>
    </row>
    <row r="12" spans="1:9" ht="15.75" x14ac:dyDescent="0.25">
      <c r="A12" s="17"/>
      <c r="B12" s="17"/>
      <c r="C12" s="17"/>
      <c r="D12" s="17" t="s">
        <v>55</v>
      </c>
      <c r="E12" s="55">
        <v>40791497.020000003</v>
      </c>
    </row>
    <row r="13" spans="1:9" ht="15.75" x14ac:dyDescent="0.25">
      <c r="A13" s="17"/>
      <c r="B13" s="17"/>
      <c r="C13" s="17"/>
      <c r="D13" s="17" t="s">
        <v>54</v>
      </c>
      <c r="E13" s="56">
        <v>8315061.46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86281988.480000004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5">
        <v>15720021.35</v>
      </c>
    </row>
    <row r="17" spans="1:5" ht="15.75" x14ac:dyDescent="0.25">
      <c r="A17" s="17"/>
      <c r="B17" s="17"/>
      <c r="C17" s="17"/>
      <c r="D17" s="17" t="s">
        <v>50</v>
      </c>
      <c r="E17" s="55">
        <v>63430701.710000001</v>
      </c>
    </row>
    <row r="18" spans="1:5" ht="15.75" x14ac:dyDescent="0.25">
      <c r="A18" s="17"/>
      <c r="B18" s="17"/>
      <c r="C18" s="22"/>
      <c r="D18" s="17" t="s">
        <v>49</v>
      </c>
      <c r="E18" s="55">
        <v>21192208.739999998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100342931.8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55">
        <v>452206934</v>
      </c>
    </row>
    <row r="22" spans="1:5" ht="15.75" x14ac:dyDescent="0.25">
      <c r="A22" s="17"/>
      <c r="B22" s="17"/>
      <c r="C22" s="17" t="s">
        <v>45</v>
      </c>
      <c r="D22" s="17"/>
      <c r="E22" s="55">
        <v>684261.88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55">
        <v>26589283.030000001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55">
        <v>55070.02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55">
        <v>84633265.120000005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750793734.32999992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55">
        <v>110978235.95</v>
      </c>
    </row>
    <row r="43" spans="1:5" ht="15.75" x14ac:dyDescent="0.25">
      <c r="A43" s="17"/>
      <c r="B43" s="17"/>
      <c r="C43" s="17"/>
      <c r="D43" s="17" t="s">
        <v>25</v>
      </c>
      <c r="E43" s="55">
        <v>82186577.390000001</v>
      </c>
    </row>
    <row r="44" spans="1:5" ht="15.75" x14ac:dyDescent="0.25">
      <c r="A44" s="17"/>
      <c r="B44" s="17"/>
      <c r="C44" s="17"/>
      <c r="D44" s="17" t="s">
        <v>2</v>
      </c>
      <c r="E44" s="55">
        <v>4192798.09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55">
        <v>9087876.0500000007</v>
      </c>
    </row>
    <row r="47" spans="1:5" ht="15.75" x14ac:dyDescent="0.25">
      <c r="A47" s="17"/>
      <c r="B47" s="17"/>
      <c r="C47" s="17"/>
      <c r="D47" s="17" t="s">
        <v>25</v>
      </c>
      <c r="E47" s="55">
        <v>3807274.03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55">
        <v>17695158.91</v>
      </c>
    </row>
    <row r="51" spans="1:5" ht="15.75" x14ac:dyDescent="0.25">
      <c r="A51" s="17"/>
      <c r="B51" s="17"/>
      <c r="C51" s="17"/>
      <c r="D51" s="17" t="s">
        <v>25</v>
      </c>
      <c r="E51" s="55">
        <v>11715693.039999999</v>
      </c>
    </row>
    <row r="52" spans="1:5" ht="15.75" x14ac:dyDescent="0.25">
      <c r="A52" s="17"/>
      <c r="B52" s="17"/>
      <c r="C52" s="17"/>
      <c r="D52" s="17" t="s">
        <v>2</v>
      </c>
      <c r="E52" s="55">
        <v>299910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55">
        <v>518064.47</v>
      </c>
    </row>
    <row r="55" spans="1:5" ht="15.75" x14ac:dyDescent="0.25">
      <c r="A55" s="17"/>
      <c r="B55" s="17"/>
      <c r="C55" s="17"/>
      <c r="D55" s="17" t="s">
        <v>25</v>
      </c>
      <c r="E55" s="55">
        <v>115060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5">
        <v>3706774.42</v>
      </c>
    </row>
    <row r="63" spans="1:5" ht="15.75" x14ac:dyDescent="0.25">
      <c r="A63" s="17"/>
      <c r="B63" s="19"/>
      <c r="C63" s="17"/>
      <c r="D63" s="17" t="s">
        <v>25</v>
      </c>
      <c r="E63" s="55">
        <v>14458287.359999999</v>
      </c>
    </row>
    <row r="64" spans="1:5" ht="15.75" x14ac:dyDescent="0.25">
      <c r="A64" s="17"/>
      <c r="B64" s="17"/>
      <c r="C64" s="17"/>
      <c r="D64" s="17" t="s">
        <v>2</v>
      </c>
      <c r="E64" s="55">
        <v>171340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5">
        <v>35359309.060000002</v>
      </c>
    </row>
    <row r="67" spans="1:5" ht="15.75" x14ac:dyDescent="0.25">
      <c r="A67" s="17"/>
      <c r="B67" s="17"/>
      <c r="C67" s="17"/>
      <c r="D67" s="17" t="s">
        <v>25</v>
      </c>
      <c r="E67" s="55">
        <v>94290615.920000002</v>
      </c>
    </row>
    <row r="68" spans="1:5" ht="15.75" x14ac:dyDescent="0.25">
      <c r="A68" s="17"/>
      <c r="B68" s="17"/>
      <c r="C68" s="17"/>
      <c r="D68" s="17" t="s">
        <v>2</v>
      </c>
      <c r="E68" s="56">
        <v>5168219.96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5">
        <v>1586375.96</v>
      </c>
    </row>
    <row r="76" spans="1:5" ht="15.75" x14ac:dyDescent="0.25">
      <c r="A76" s="17"/>
      <c r="B76" s="17"/>
      <c r="C76" s="17"/>
      <c r="D76" s="17" t="s">
        <v>21</v>
      </c>
      <c r="E76" s="55">
        <v>8060432.6399999997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5">
        <v>2435160.48</v>
      </c>
    </row>
    <row r="79" spans="1:5" ht="15.75" x14ac:dyDescent="0.25">
      <c r="A79" s="17"/>
      <c r="B79" s="17"/>
      <c r="C79" s="17"/>
      <c r="D79" s="17" t="s">
        <v>13</v>
      </c>
      <c r="E79" s="55">
        <v>4436735.8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5">
        <v>3878057.83</v>
      </c>
    </row>
    <row r="88" spans="1:9" ht="15.75" x14ac:dyDescent="0.25">
      <c r="A88" s="17"/>
      <c r="B88" s="17"/>
      <c r="C88" s="17"/>
      <c r="D88" s="17" t="s">
        <v>13</v>
      </c>
      <c r="E88" s="55">
        <v>25750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55">
        <v>33717322.75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447891030.10999995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55">
        <v>6661484.5199999996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55">
        <v>51990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55">
        <v>999504.15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55">
        <v>21303428.690000001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55">
        <v>16940826.359999999</v>
      </c>
      <c r="F110" s="35"/>
    </row>
    <row r="111" spans="1:9" ht="15.75" x14ac:dyDescent="0.25">
      <c r="A111" s="19" t="s">
        <v>1</v>
      </c>
      <c r="E111" s="2">
        <f>SUM(E96,E98,E100,E102,E104,E106,E108,E110)</f>
        <v>45957233.719999999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493848263.82999992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F633-2200-4F85-8855-24EFA0B462FB}">
  <dimension ref="A1:I112"/>
  <sheetViews>
    <sheetView topLeftCell="A7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68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0">
        <v>215896920.03999999</v>
      </c>
    </row>
    <row r="12" spans="1:9" ht="15.75" x14ac:dyDescent="0.25">
      <c r="A12" s="17"/>
      <c r="B12" s="17"/>
      <c r="C12" s="17"/>
      <c r="D12" s="17" t="s">
        <v>55</v>
      </c>
      <c r="E12" s="50">
        <v>728950473.48000002</v>
      </c>
    </row>
    <row r="13" spans="1:9" ht="15.75" x14ac:dyDescent="0.25">
      <c r="A13" s="17"/>
      <c r="B13" s="17"/>
      <c r="C13" s="17"/>
      <c r="D13" s="17" t="s">
        <v>54</v>
      </c>
      <c r="E13" s="51">
        <v>39854140.560000002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984701534.07999992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0">
        <v>72323116.359999999</v>
      </c>
    </row>
    <row r="17" spans="1:5" ht="15.75" x14ac:dyDescent="0.25">
      <c r="A17" s="17"/>
      <c r="B17" s="17"/>
      <c r="C17" s="17"/>
      <c r="D17" s="17" t="s">
        <v>50</v>
      </c>
      <c r="E17" s="50">
        <v>94220021.469999999</v>
      </c>
    </row>
    <row r="18" spans="1:5" ht="15.75" x14ac:dyDescent="0.25">
      <c r="A18" s="17"/>
      <c r="B18" s="17"/>
      <c r="C18" s="22"/>
      <c r="D18" s="17" t="s">
        <v>49</v>
      </c>
      <c r="E18" s="50">
        <v>106517.04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166649654.86999997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50">
        <v>784758506</v>
      </c>
    </row>
    <row r="22" spans="1:5" ht="15.75" x14ac:dyDescent="0.25">
      <c r="A22" s="17"/>
      <c r="B22" s="17"/>
      <c r="C22" s="17" t="s">
        <v>45</v>
      </c>
      <c r="D22" s="17"/>
      <c r="E22" s="50">
        <v>6904104.1299999999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52">
        <v>170715.62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52">
        <v>18826498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1962011012.6999998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53">
        <v>257722163.33000001</v>
      </c>
    </row>
    <row r="43" spans="1:5" ht="15.75" x14ac:dyDescent="0.25">
      <c r="A43" s="17"/>
      <c r="B43" s="17"/>
      <c r="C43" s="17"/>
      <c r="D43" s="17" t="s">
        <v>25</v>
      </c>
      <c r="E43" s="53">
        <v>444987227.24000001</v>
      </c>
    </row>
    <row r="44" spans="1:5" ht="15.75" x14ac:dyDescent="0.25">
      <c r="A44" s="17"/>
      <c r="B44" s="17"/>
      <c r="C44" s="17"/>
      <c r="D44" s="17" t="s">
        <v>2</v>
      </c>
      <c r="E44" s="53">
        <v>12090430.34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53">
        <v>13322966.890000001</v>
      </c>
    </row>
    <row r="47" spans="1:5" ht="15.75" x14ac:dyDescent="0.25">
      <c r="A47" s="17"/>
      <c r="B47" s="17"/>
      <c r="C47" s="17"/>
      <c r="D47" s="17" t="s">
        <v>25</v>
      </c>
      <c r="E47" s="53">
        <v>12748732.23</v>
      </c>
    </row>
    <row r="48" spans="1:5" ht="15.75" x14ac:dyDescent="0.25">
      <c r="A48" s="17"/>
      <c r="B48" s="17"/>
      <c r="C48" s="17"/>
      <c r="D48" s="17" t="s">
        <v>2</v>
      </c>
      <c r="E48" s="53">
        <v>95198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53">
        <v>58343125.299999997</v>
      </c>
    </row>
    <row r="51" spans="1:5" ht="15.75" x14ac:dyDescent="0.25">
      <c r="A51" s="17"/>
      <c r="B51" s="17"/>
      <c r="C51" s="17"/>
      <c r="D51" s="17" t="s">
        <v>25</v>
      </c>
      <c r="E51" s="53">
        <v>53286798.210000001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53">
        <v>178164127.09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3">
        <v>16551112.25</v>
      </c>
    </row>
    <row r="63" spans="1:5" ht="15.75" x14ac:dyDescent="0.25">
      <c r="A63" s="17"/>
      <c r="B63" s="19"/>
      <c r="C63" s="17"/>
      <c r="D63" s="17" t="s">
        <v>25</v>
      </c>
      <c r="E63" s="53">
        <v>114613337.14</v>
      </c>
    </row>
    <row r="64" spans="1:5" ht="15.75" x14ac:dyDescent="0.25">
      <c r="A64" s="17"/>
      <c r="B64" s="17"/>
      <c r="C64" s="17"/>
      <c r="D64" s="17" t="s">
        <v>2</v>
      </c>
      <c r="E64" s="53">
        <v>86326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3">
        <v>35982575.25</v>
      </c>
    </row>
    <row r="67" spans="1:5" ht="15.75" x14ac:dyDescent="0.25">
      <c r="A67" s="17"/>
      <c r="B67" s="17"/>
      <c r="C67" s="17"/>
      <c r="D67" s="17" t="s">
        <v>25</v>
      </c>
      <c r="E67" s="53">
        <v>86645198.719999999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3">
        <v>6002422.9500000002</v>
      </c>
    </row>
    <row r="76" spans="1:5" ht="15.75" x14ac:dyDescent="0.25">
      <c r="A76" s="17"/>
      <c r="B76" s="17"/>
      <c r="C76" s="17"/>
      <c r="D76" s="17" t="s">
        <v>21</v>
      </c>
      <c r="E76" s="53">
        <v>23316404.02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4">
        <v>36201647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50">
        <v>38371213.490000002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0">
        <v>4803451.42</v>
      </c>
    </row>
    <row r="91" spans="1:9" ht="15.75" x14ac:dyDescent="0.25">
      <c r="A91" s="17"/>
      <c r="B91" s="17"/>
      <c r="C91" s="17"/>
      <c r="D91" s="17" t="s">
        <v>14</v>
      </c>
      <c r="E91" s="50">
        <v>20926498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1414260954.8700004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50">
        <v>29218620.510000002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50">
        <v>6215987.9100000001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50">
        <v>108100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50">
        <v>1183364.46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50">
        <v>73854261.890000001</v>
      </c>
      <c r="F110" s="35"/>
    </row>
    <row r="111" spans="1:9" ht="15.75" x14ac:dyDescent="0.25">
      <c r="A111" s="19" t="s">
        <v>1</v>
      </c>
      <c r="E111" s="2">
        <f>SUM(E96,E98,E100,E102,E104,E106,E108,E110)</f>
        <v>110580334.77000001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1524841289.6400003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03B3-1E67-4E17-B520-F9BA7ED6FD80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69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8">
        <v>348332873.98000002</v>
      </c>
    </row>
    <row r="12" spans="1:9" ht="15.75" x14ac:dyDescent="0.25">
      <c r="A12" s="17"/>
      <c r="B12" s="17"/>
      <c r="C12" s="17"/>
      <c r="D12" s="17" t="s">
        <v>55</v>
      </c>
      <c r="E12" s="48">
        <v>591064073.13999987</v>
      </c>
    </row>
    <row r="13" spans="1:9" ht="15.75" x14ac:dyDescent="0.25">
      <c r="A13" s="17"/>
      <c r="B13" s="17"/>
      <c r="C13" s="17"/>
      <c r="D13" s="17" t="s">
        <v>54</v>
      </c>
      <c r="E13" s="49">
        <v>64437224.909999996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1003834172.0299999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8">
        <v>145587014.58000001</v>
      </c>
    </row>
    <row r="17" spans="1:5" ht="15.75" x14ac:dyDescent="0.25">
      <c r="A17" s="17"/>
      <c r="B17" s="17"/>
      <c r="C17" s="17"/>
      <c r="D17" s="17" t="s">
        <v>50</v>
      </c>
      <c r="E17" s="48">
        <v>156937312.44999999</v>
      </c>
    </row>
    <row r="18" spans="1:5" ht="15.75" x14ac:dyDescent="0.25">
      <c r="A18" s="17"/>
      <c r="B18" s="17"/>
      <c r="C18" s="22"/>
      <c r="D18" s="17" t="s">
        <v>49</v>
      </c>
      <c r="E18" s="48">
        <v>914991.4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303439318.42999995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8">
        <v>700560872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48">
        <v>1308363.81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8">
        <v>5098610.74</v>
      </c>
    </row>
    <row r="30" spans="1:5" ht="15.75" x14ac:dyDescent="0.25">
      <c r="A30" s="17"/>
      <c r="B30" s="17"/>
      <c r="C30" s="17"/>
      <c r="D30" s="17" t="s">
        <v>37</v>
      </c>
      <c r="E30" s="48">
        <v>113014296.32999998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2127255633.3399997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8">
        <v>188069232.34999999</v>
      </c>
    </row>
    <row r="43" spans="1:5" ht="15.75" x14ac:dyDescent="0.25">
      <c r="A43" s="17"/>
      <c r="B43" s="17"/>
      <c r="C43" s="17"/>
      <c r="D43" s="17" t="s">
        <v>25</v>
      </c>
      <c r="E43" s="48">
        <v>113634317.62</v>
      </c>
    </row>
    <row r="44" spans="1:5" ht="15.75" x14ac:dyDescent="0.25">
      <c r="A44" s="17"/>
      <c r="B44" s="17"/>
      <c r="C44" s="17"/>
      <c r="D44" s="17" t="s">
        <v>2</v>
      </c>
      <c r="E44" s="48">
        <v>4962976.58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48">
        <v>4874680</v>
      </c>
    </row>
    <row r="47" spans="1:5" ht="15.75" x14ac:dyDescent="0.25">
      <c r="A47" s="17"/>
      <c r="B47" s="17"/>
      <c r="C47" s="17"/>
      <c r="D47" s="17" t="s">
        <v>25</v>
      </c>
      <c r="E47" s="48">
        <v>27997521.469999999</v>
      </c>
    </row>
    <row r="48" spans="1:5" ht="15.75" x14ac:dyDescent="0.25">
      <c r="A48" s="17"/>
      <c r="B48" s="17"/>
      <c r="C48" s="17"/>
      <c r="D48" s="17" t="s">
        <v>2</v>
      </c>
      <c r="E48" s="48">
        <v>3945168.2500000503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8">
        <v>44574576.960000001</v>
      </c>
    </row>
    <row r="51" spans="1:5" ht="15.75" x14ac:dyDescent="0.25">
      <c r="A51" s="17"/>
      <c r="B51" s="17"/>
      <c r="C51" s="17"/>
      <c r="D51" s="17" t="s">
        <v>25</v>
      </c>
      <c r="E51" s="48">
        <v>27122143.199999999</v>
      </c>
    </row>
    <row r="52" spans="1:5" ht="15.75" x14ac:dyDescent="0.25">
      <c r="A52" s="17"/>
      <c r="B52" s="17"/>
      <c r="C52" s="17"/>
      <c r="D52" s="17" t="s">
        <v>2</v>
      </c>
      <c r="E52" s="49">
        <v>133000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8">
        <v>2313792.34</v>
      </c>
    </row>
    <row r="59" spans="1:5" ht="15.75" x14ac:dyDescent="0.25">
      <c r="A59" s="17"/>
      <c r="B59" s="17"/>
      <c r="C59" s="17"/>
      <c r="D59" s="17" t="s">
        <v>25</v>
      </c>
      <c r="E59" s="48">
        <v>5600223.0099999998</v>
      </c>
    </row>
    <row r="60" spans="1:5" ht="15.75" x14ac:dyDescent="0.25">
      <c r="A60" s="17"/>
      <c r="B60" s="17"/>
      <c r="C60" s="17"/>
      <c r="D60" s="17" t="s">
        <v>2</v>
      </c>
      <c r="E60" s="48">
        <v>122750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8">
        <v>6501860.6900000004</v>
      </c>
    </row>
    <row r="63" spans="1:5" ht="15.75" x14ac:dyDescent="0.25">
      <c r="A63" s="17"/>
      <c r="B63" s="19"/>
      <c r="C63" s="17"/>
      <c r="D63" s="17" t="s">
        <v>25</v>
      </c>
      <c r="E63" s="48">
        <v>18587749.66</v>
      </c>
    </row>
    <row r="64" spans="1:5" ht="15.75" x14ac:dyDescent="0.25">
      <c r="A64" s="17"/>
      <c r="B64" s="17"/>
      <c r="C64" s="17"/>
      <c r="D64" s="17" t="s">
        <v>2</v>
      </c>
      <c r="E64" s="48">
        <v>36440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8">
        <v>47290184.609999999</v>
      </c>
    </row>
    <row r="67" spans="1:5" ht="15.75" x14ac:dyDescent="0.25">
      <c r="A67" s="17"/>
      <c r="B67" s="17"/>
      <c r="C67" s="17"/>
      <c r="D67" s="17" t="s">
        <v>25</v>
      </c>
      <c r="E67" s="48">
        <v>175414728.24000001</v>
      </c>
    </row>
    <row r="68" spans="1:5" ht="15.75" x14ac:dyDescent="0.25">
      <c r="A68" s="17"/>
      <c r="B68" s="17"/>
      <c r="C68" s="17"/>
      <c r="D68" s="17" t="s">
        <v>2</v>
      </c>
      <c r="E68" s="48">
        <v>1634492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8">
        <v>41154037.449999996</v>
      </c>
    </row>
    <row r="76" spans="1:5" ht="15.75" x14ac:dyDescent="0.25">
      <c r="A76" s="17"/>
      <c r="B76" s="17"/>
      <c r="C76" s="17"/>
      <c r="D76" s="17" t="s">
        <v>21</v>
      </c>
      <c r="E76" s="41">
        <v>0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8">
        <v>11158453.98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48">
        <v>3075615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8">
        <v>80121765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8">
        <v>31915913.57</v>
      </c>
    </row>
    <row r="91" spans="1:9" ht="15.75" x14ac:dyDescent="0.25">
      <c r="A91" s="17"/>
      <c r="B91" s="17"/>
      <c r="C91" s="17"/>
      <c r="D91" s="17" t="s">
        <v>14</v>
      </c>
      <c r="E91" s="48">
        <v>684388808.22000003</v>
      </c>
    </row>
    <row r="92" spans="1:9" ht="15.75" x14ac:dyDescent="0.25">
      <c r="A92" s="17"/>
      <c r="B92" s="17"/>
      <c r="C92" s="17"/>
      <c r="D92" s="17" t="s">
        <v>13</v>
      </c>
      <c r="E92" s="48">
        <v>13983252.85</v>
      </c>
    </row>
    <row r="93" spans="1:9" ht="15.75" x14ac:dyDescent="0.25">
      <c r="A93" s="19" t="s">
        <v>12</v>
      </c>
      <c r="D93" s="17"/>
      <c r="E93" s="8">
        <f>SUM(E41:E92)</f>
        <v>1538613683.0500002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48">
        <v>25576794.579999998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48">
        <v>5058399.51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48">
        <v>29800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48">
        <v>68800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8">
        <v>293300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48">
        <v>76092906.670000002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48">
        <v>385300614.56</v>
      </c>
      <c r="F110" s="35"/>
    </row>
    <row r="111" spans="1:9" ht="15.75" x14ac:dyDescent="0.25">
      <c r="A111" s="19" t="s">
        <v>1</v>
      </c>
      <c r="E111" s="2">
        <f>SUM(E96,E98,E100,E102,E104,E106,E108,E110)</f>
        <v>492420615.31999999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2031034298.3700001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A406-25F0-441D-A66C-609B68FCE086}">
  <dimension ref="A1:I112"/>
  <sheetViews>
    <sheetView topLeftCell="A1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70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5">
        <v>249611026.06999999</v>
      </c>
    </row>
    <row r="12" spans="1:9" ht="15.75" x14ac:dyDescent="0.25">
      <c r="A12" s="17"/>
      <c r="B12" s="17"/>
      <c r="C12" s="17"/>
      <c r="D12" s="17" t="s">
        <v>55</v>
      </c>
      <c r="E12" s="45">
        <v>70049353.180000007</v>
      </c>
    </row>
    <row r="13" spans="1:9" ht="15.75" x14ac:dyDescent="0.25">
      <c r="A13" s="17"/>
      <c r="B13" s="17"/>
      <c r="C13" s="17"/>
      <c r="D13" s="17" t="s">
        <v>54</v>
      </c>
      <c r="E13" s="46">
        <v>2194110.37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321854489.62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5">
        <v>34355377.549999997</v>
      </c>
    </row>
    <row r="17" spans="1:5" ht="15.75" x14ac:dyDescent="0.25">
      <c r="A17" s="17"/>
      <c r="B17" s="17"/>
      <c r="C17" s="17"/>
      <c r="D17" s="17" t="s">
        <v>50</v>
      </c>
      <c r="E17" s="45">
        <v>19985086.489999998</v>
      </c>
    </row>
    <row r="18" spans="1:5" ht="15.75" x14ac:dyDescent="0.25">
      <c r="A18" s="17"/>
      <c r="B18" s="17"/>
      <c r="C18" s="22"/>
      <c r="D18" s="17" t="s">
        <v>49</v>
      </c>
      <c r="E18" s="46">
        <v>2818907.74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57159371.779999994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7">
        <v>421444500</v>
      </c>
    </row>
    <row r="22" spans="1:5" ht="15.75" x14ac:dyDescent="0.25">
      <c r="A22" s="17"/>
      <c r="B22" s="17"/>
      <c r="C22" s="17" t="s">
        <v>45</v>
      </c>
      <c r="D22" s="17"/>
      <c r="E22" s="45">
        <v>562133.16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5">
        <v>40003067.460000001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46">
        <v>42727384.960000001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883750946.98000002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5">
        <v>80982432.680000007</v>
      </c>
    </row>
    <row r="43" spans="1:5" ht="15.75" x14ac:dyDescent="0.25">
      <c r="A43" s="17"/>
      <c r="B43" s="17"/>
      <c r="C43" s="17"/>
      <c r="D43" s="17" t="s">
        <v>25</v>
      </c>
      <c r="E43" s="45">
        <v>227723340.40000001</v>
      </c>
    </row>
    <row r="44" spans="1:5" ht="15.75" x14ac:dyDescent="0.25">
      <c r="A44" s="17"/>
      <c r="B44" s="17"/>
      <c r="C44" s="17"/>
      <c r="D44" s="17" t="s">
        <v>2</v>
      </c>
      <c r="E44" s="45">
        <v>58958579.219999999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45">
        <v>8754823.6799999997</v>
      </c>
    </row>
    <row r="47" spans="1:5" ht="15.75" x14ac:dyDescent="0.25">
      <c r="A47" s="17"/>
      <c r="B47" s="17"/>
      <c r="C47" s="17"/>
      <c r="D47" s="17" t="s">
        <v>25</v>
      </c>
      <c r="E47" s="45">
        <v>26818006.170000002</v>
      </c>
    </row>
    <row r="48" spans="1:5" ht="15.75" x14ac:dyDescent="0.25">
      <c r="A48" s="17"/>
      <c r="B48" s="17"/>
      <c r="C48" s="17"/>
      <c r="D48" s="17" t="s">
        <v>2</v>
      </c>
      <c r="E48" s="45">
        <v>19127535.82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5">
        <v>18426411.239999998</v>
      </c>
    </row>
    <row r="51" spans="1:5" ht="15.75" x14ac:dyDescent="0.25">
      <c r="A51" s="17"/>
      <c r="B51" s="17"/>
      <c r="C51" s="17"/>
      <c r="D51" s="17" t="s">
        <v>25</v>
      </c>
      <c r="E51" s="45">
        <v>19806136.219999999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5">
        <v>2619547.88</v>
      </c>
    </row>
    <row r="63" spans="1:5" ht="15.75" x14ac:dyDescent="0.25">
      <c r="A63" s="17"/>
      <c r="B63" s="19"/>
      <c r="C63" s="17"/>
      <c r="D63" s="17" t="s">
        <v>25</v>
      </c>
      <c r="E63" s="45">
        <v>22105243.199999999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5">
        <v>17974977.940000001</v>
      </c>
    </row>
    <row r="67" spans="1:5" ht="15.75" x14ac:dyDescent="0.25">
      <c r="A67" s="17"/>
      <c r="B67" s="17"/>
      <c r="C67" s="17"/>
      <c r="D67" s="17" t="s">
        <v>25</v>
      </c>
      <c r="E67" s="45">
        <v>6099887.96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41">
        <v>0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5">
        <f>8780732.26-110732.26</f>
        <v>8670000</v>
      </c>
    </row>
    <row r="79" spans="1:5" ht="15.75" x14ac:dyDescent="0.25">
      <c r="A79" s="17"/>
      <c r="B79" s="17"/>
      <c r="C79" s="17"/>
      <c r="D79" s="17" t="s">
        <v>13</v>
      </c>
      <c r="E79" s="45">
        <v>442599.67999999999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45">
        <v>14988727.82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45">
        <v>110732.26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533608982.17000002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45">
        <v>25372219.859999999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45">
        <v>8902565.9900000002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45">
        <v>44189978.509999998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45">
        <v>19433087.129999999</v>
      </c>
      <c r="F110" s="35"/>
    </row>
    <row r="111" spans="1:9" ht="15.75" x14ac:dyDescent="0.25">
      <c r="A111" s="19" t="s">
        <v>1</v>
      </c>
      <c r="E111" s="2">
        <f>SUM(E96,E98,E100,E102,E104,E106,E108,E110)</f>
        <v>97897851.489999995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631506833.65999997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F92-F073-441D-BD43-31D9D80C090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71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3">
        <v>63494995.240000002</v>
      </c>
    </row>
    <row r="12" spans="1:9" ht="15.75" x14ac:dyDescent="0.25">
      <c r="A12" s="17"/>
      <c r="B12" s="17"/>
      <c r="C12" s="17"/>
      <c r="D12" s="17" t="s">
        <v>55</v>
      </c>
      <c r="E12" s="43">
        <v>177208802.75999999</v>
      </c>
    </row>
    <row r="13" spans="1:9" ht="15.75" x14ac:dyDescent="0.25">
      <c r="A13" s="17"/>
      <c r="B13" s="17"/>
      <c r="C13" s="17"/>
      <c r="D13" s="17" t="s">
        <v>54</v>
      </c>
      <c r="E13" s="43">
        <v>9418102.4800000004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250121900.47999999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3">
        <f>12202500.02+1193822.45+104965+12277184.4+3424060+1184639.29+1867959.08+16770+1368600+16680+1257086.31+1538614.21</f>
        <v>36452880.759999998</v>
      </c>
    </row>
    <row r="17" spans="1:5" ht="15.75" x14ac:dyDescent="0.25">
      <c r="A17" s="17"/>
      <c r="B17" s="17"/>
      <c r="C17" s="17"/>
      <c r="D17" s="17" t="s">
        <v>50</v>
      </c>
      <c r="E17" s="43">
        <f>10560+23527+13590057.58+15690454.15+20192607.18+2785495.15+3660431.8+4907664+7843791.8+7656307.94+1002130.8+314999+889173.62+133379.65+119643.49</f>
        <v>78820223.159999996</v>
      </c>
    </row>
    <row r="18" spans="1:5" ht="15.75" x14ac:dyDescent="0.25">
      <c r="A18" s="17"/>
      <c r="B18" s="17"/>
      <c r="C18" s="22"/>
      <c r="D18" s="17" t="s">
        <v>49</v>
      </c>
      <c r="E18" s="43">
        <v>184404543.09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299677647.00999999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3">
        <v>363825052</v>
      </c>
    </row>
    <row r="22" spans="1:5" ht="15.75" x14ac:dyDescent="0.25">
      <c r="A22" s="17"/>
      <c r="B22" s="17"/>
      <c r="C22" s="17" t="s">
        <v>45</v>
      </c>
      <c r="D22" s="17"/>
      <c r="E22" s="43">
        <v>3677611.14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3">
        <v>36991.279999999999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917339201.90999997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3">
        <v>95549449.230000004</v>
      </c>
    </row>
    <row r="43" spans="1:5" ht="15.75" x14ac:dyDescent="0.25">
      <c r="A43" s="17"/>
      <c r="B43" s="17"/>
      <c r="C43" s="17"/>
      <c r="D43" s="17" t="s">
        <v>25</v>
      </c>
      <c r="E43" s="43">
        <v>170662442.31999999</v>
      </c>
    </row>
    <row r="44" spans="1:5" ht="15.75" x14ac:dyDescent="0.25">
      <c r="A44" s="17"/>
      <c r="B44" s="17"/>
      <c r="C44" s="17"/>
      <c r="D44" s="17" t="s">
        <v>2</v>
      </c>
      <c r="E44" s="43">
        <v>26518691.530000001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43">
        <v>1598032.78</v>
      </c>
    </row>
    <row r="47" spans="1:5" ht="15.75" x14ac:dyDescent="0.25">
      <c r="A47" s="17"/>
      <c r="B47" s="17"/>
      <c r="C47" s="17"/>
      <c r="D47" s="17" t="s">
        <v>25</v>
      </c>
      <c r="E47" s="43">
        <v>14972374.17</v>
      </c>
    </row>
    <row r="48" spans="1:5" ht="15.75" x14ac:dyDescent="0.25">
      <c r="A48" s="17"/>
      <c r="B48" s="17"/>
      <c r="C48" s="17"/>
      <c r="D48" s="17" t="s">
        <v>2</v>
      </c>
      <c r="E48" s="43">
        <v>18494832.879999999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3">
        <v>27441720.030000001</v>
      </c>
    </row>
    <row r="51" spans="1:5" ht="15.75" x14ac:dyDescent="0.25">
      <c r="A51" s="17"/>
      <c r="B51" s="17"/>
      <c r="C51" s="17"/>
      <c r="D51" s="17" t="s">
        <v>25</v>
      </c>
      <c r="E51" s="43">
        <v>24019503.399999999</v>
      </c>
    </row>
    <row r="52" spans="1:5" ht="15.75" x14ac:dyDescent="0.25">
      <c r="A52" s="17"/>
      <c r="B52" s="17"/>
      <c r="C52" s="17"/>
      <c r="D52" s="17" t="s">
        <v>2</v>
      </c>
      <c r="E52" s="43">
        <v>2451787.1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3">
        <v>5903972.0999999996</v>
      </c>
    </row>
    <row r="63" spans="1:5" ht="15.75" x14ac:dyDescent="0.25">
      <c r="A63" s="17"/>
      <c r="B63" s="19"/>
      <c r="C63" s="17"/>
      <c r="D63" s="17" t="s">
        <v>25</v>
      </c>
      <c r="E63" s="43">
        <v>61566957.670000002</v>
      </c>
    </row>
    <row r="64" spans="1:5" ht="15.75" x14ac:dyDescent="0.25">
      <c r="A64" s="17"/>
      <c r="B64" s="17"/>
      <c r="C64" s="17"/>
      <c r="D64" s="17" t="s">
        <v>2</v>
      </c>
      <c r="E64" s="43">
        <v>306361.96999999997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3">
        <v>34769011.090000004</v>
      </c>
    </row>
    <row r="67" spans="1:5" ht="15.75" x14ac:dyDescent="0.25">
      <c r="A67" s="17"/>
      <c r="B67" s="17"/>
      <c r="C67" s="17"/>
      <c r="D67" s="17" t="s">
        <v>25</v>
      </c>
      <c r="E67" s="43">
        <v>55169074.590000004</v>
      </c>
    </row>
    <row r="68" spans="1:5" ht="15.75" x14ac:dyDescent="0.25">
      <c r="A68" s="17"/>
      <c r="B68" s="17"/>
      <c r="C68" s="17"/>
      <c r="D68" s="17" t="s">
        <v>2</v>
      </c>
      <c r="E68" s="43">
        <v>32490070.210000001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3">
        <v>92852.61</v>
      </c>
    </row>
    <row r="76" spans="1:5" ht="15.75" x14ac:dyDescent="0.25">
      <c r="A76" s="17"/>
      <c r="B76" s="17"/>
      <c r="C76" s="17"/>
      <c r="D76" s="17" t="s">
        <v>21</v>
      </c>
      <c r="E76" s="43">
        <v>5293167.95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3">
        <v>680380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44">
        <v>35524969.780000001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613505651.41000021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43">
        <v>66910308.469999999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43">
        <v>8745167.1199999992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43">
        <v>2888212.9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3">
        <v>529140.03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43">
        <v>31789850.789999999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44">
        <v>74032331.219999999</v>
      </c>
      <c r="F110" s="35"/>
    </row>
    <row r="111" spans="1:9" ht="15.75" x14ac:dyDescent="0.25">
      <c r="A111" s="19" t="s">
        <v>1</v>
      </c>
      <c r="E111" s="2">
        <f>SUM(E96,E98,E100,E102,E104,E106,E108,E110)</f>
        <v>184895010.53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798400661.94000018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1B31-F0BA-44BB-A195-4E020097BFC5}">
  <dimension ref="A1:I112"/>
  <sheetViews>
    <sheetView topLeftCell="A1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72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2">
        <v>108602785.70999999</v>
      </c>
    </row>
    <row r="12" spans="1:9" ht="15.75" x14ac:dyDescent="0.25">
      <c r="A12" s="17"/>
      <c r="B12" s="17"/>
      <c r="C12" s="17"/>
      <c r="D12" s="17" t="s">
        <v>55</v>
      </c>
      <c r="E12" s="42">
        <v>130450603.73999999</v>
      </c>
    </row>
    <row r="13" spans="1:9" ht="15.75" x14ac:dyDescent="0.25">
      <c r="A13" s="17"/>
      <c r="B13" s="17"/>
      <c r="C13" s="17"/>
      <c r="D13" s="17" t="s">
        <v>54</v>
      </c>
      <c r="E13" s="42">
        <v>6806539.9500000002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245859929.39999998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2">
        <v>16491187.699999999</v>
      </c>
    </row>
    <row r="17" spans="1:5" ht="15.75" x14ac:dyDescent="0.25">
      <c r="A17" s="17"/>
      <c r="B17" s="17"/>
      <c r="C17" s="17"/>
      <c r="D17" s="17" t="s">
        <v>50</v>
      </c>
      <c r="E17" s="42">
        <v>49090777.950000003</v>
      </c>
    </row>
    <row r="18" spans="1:5" ht="15.75" x14ac:dyDescent="0.25">
      <c r="A18" s="17"/>
      <c r="B18" s="17"/>
      <c r="C18" s="22"/>
      <c r="D18" s="17" t="s">
        <v>49</v>
      </c>
      <c r="E18" s="42">
        <v>96864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65678829.650000006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2">
        <v>529914864</v>
      </c>
    </row>
    <row r="22" spans="1:5" ht="15.75" x14ac:dyDescent="0.25">
      <c r="A22" s="17"/>
      <c r="B22" s="17"/>
      <c r="C22" s="17" t="s">
        <v>45</v>
      </c>
      <c r="D22" s="17"/>
      <c r="E22" s="42">
        <v>954440.46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42">
        <v>1412634.94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2">
        <v>3950000</v>
      </c>
    </row>
    <row r="30" spans="1:5" ht="15.75" x14ac:dyDescent="0.25">
      <c r="A30" s="17"/>
      <c r="B30" s="17"/>
      <c r="C30" s="17"/>
      <c r="D30" s="17" t="s">
        <v>37</v>
      </c>
      <c r="E30" s="42">
        <f>46733.08+655831.21</f>
        <v>702564.28999999992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848473262.74000001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2">
        <v>95019475.239999995</v>
      </c>
    </row>
    <row r="43" spans="1:5" ht="15.75" x14ac:dyDescent="0.25">
      <c r="A43" s="17"/>
      <c r="B43" s="17"/>
      <c r="C43" s="17"/>
      <c r="D43" s="17" t="s">
        <v>25</v>
      </c>
      <c r="E43" s="42">
        <v>260696019.94999999</v>
      </c>
    </row>
    <row r="44" spans="1:5" ht="15.75" x14ac:dyDescent="0.25">
      <c r="A44" s="17"/>
      <c r="B44" s="17"/>
      <c r="C44" s="17"/>
      <c r="D44" s="17" t="s">
        <v>2</v>
      </c>
      <c r="E44" s="42">
        <v>43265952.200000003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42">
        <f>16104372.96+3622176.21</f>
        <v>19726549.170000002</v>
      </c>
    </row>
    <row r="47" spans="1:5" ht="15.75" x14ac:dyDescent="0.25">
      <c r="A47" s="17"/>
      <c r="B47" s="17"/>
      <c r="C47" s="17"/>
      <c r="D47" s="17" t="s">
        <v>25</v>
      </c>
      <c r="E47" s="42">
        <v>1418770.81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2">
        <v>23681924.289999999</v>
      </c>
    </row>
    <row r="51" spans="1:5" ht="15.75" x14ac:dyDescent="0.25">
      <c r="A51" s="17"/>
      <c r="B51" s="17"/>
      <c r="C51" s="17"/>
      <c r="D51" s="17" t="s">
        <v>25</v>
      </c>
      <c r="E51" s="42">
        <v>8858881.3499999996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2">
        <v>7847286.5</v>
      </c>
    </row>
    <row r="63" spans="1:5" ht="15.75" x14ac:dyDescent="0.25">
      <c r="A63" s="17"/>
      <c r="B63" s="19"/>
      <c r="C63" s="17"/>
      <c r="D63" s="17" t="s">
        <v>25</v>
      </c>
      <c r="E63" s="42">
        <v>192311128.24000001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2">
        <v>27611829.98</v>
      </c>
    </row>
    <row r="67" spans="1:5" ht="15.75" x14ac:dyDescent="0.25">
      <c r="A67" s="17"/>
      <c r="B67" s="17"/>
      <c r="C67" s="17"/>
      <c r="D67" s="17" t="s">
        <v>25</v>
      </c>
      <c r="E67" s="42">
        <v>55665182.18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41">
        <v>0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42">
        <v>62143231.049999997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42">
        <v>845831.21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799092062.16999996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42">
        <f>41061.38+23186516.82</f>
        <v>23227578.199999999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23227578.199999999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822319640.37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Bogo</vt:lpstr>
      <vt:lpstr>Carcar</vt:lpstr>
      <vt:lpstr>Cebu</vt:lpstr>
      <vt:lpstr>Danao</vt:lpstr>
      <vt:lpstr>Lapu-lapu</vt:lpstr>
      <vt:lpstr>Mandaue</vt:lpstr>
      <vt:lpstr>Naga</vt:lpstr>
      <vt:lpstr>Tagbilaran</vt:lpstr>
      <vt:lpstr>Talisay</vt:lpstr>
      <vt:lpstr>Toledo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2021-09-26T05:26:30Z</dcterms:created>
  <dcterms:modified xsi:type="dcterms:W3CDTF">2021-11-01T10:14:48Z</dcterms:modified>
</cp:coreProperties>
</file>