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E560CFB1-4117-43E5-9587-92D8C7624511}" xr6:coauthVersionLast="47" xr6:coauthVersionMax="47" xr10:uidLastSave="{00000000-0000-0000-0000-000000000000}"/>
  <bookViews>
    <workbookView xWindow="15180" yWindow="1335" windowWidth="12780" windowHeight="12495" firstSheet="13" activeTab="17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Sipalay" sheetId="32" r:id="rId15"/>
    <sheet name="Talisay" sheetId="33" r:id="rId16"/>
    <sheet name="Victorias" sheetId="35" r:id="rId17"/>
    <sheet name="Tanjay" sheetId="3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35" l="1"/>
  <c r="E91" i="35"/>
  <c r="E90" i="35"/>
  <c r="E76" i="34"/>
  <c r="E75" i="34"/>
  <c r="E110" i="33"/>
  <c r="E71" i="33"/>
  <c r="E70" i="33"/>
  <c r="E91" i="32" l="1"/>
  <c r="E67" i="32"/>
  <c r="E52" i="32"/>
  <c r="E51" i="32"/>
  <c r="E50" i="32"/>
  <c r="E43" i="32"/>
  <c r="E42" i="32"/>
  <c r="E110" i="30" l="1"/>
  <c r="E47" i="30"/>
  <c r="E30" i="28" l="1"/>
  <c r="E11" i="28"/>
  <c r="E110" i="27" l="1"/>
  <c r="E17" i="27"/>
  <c r="E16" i="27"/>
  <c r="E13" i="27"/>
  <c r="E12" i="27"/>
  <c r="E11" i="27"/>
  <c r="E110" i="23" l="1"/>
  <c r="E90" i="23"/>
  <c r="E18" i="23"/>
  <c r="E110" i="24"/>
  <c r="E16" i="22"/>
  <c r="E13" i="22"/>
  <c r="E12" i="22"/>
  <c r="E11" i="22"/>
  <c r="E30" i="10" l="1"/>
  <c r="E96" i="31" l="1"/>
  <c r="E111" i="35" l="1"/>
  <c r="E93" i="35"/>
  <c r="E19" i="35"/>
  <c r="E14" i="35"/>
  <c r="E37" i="35" s="1"/>
  <c r="E111" i="34"/>
  <c r="E93" i="34"/>
  <c r="E19" i="34"/>
  <c r="E14" i="34"/>
  <c r="E111" i="33"/>
  <c r="E93" i="33"/>
  <c r="E19" i="33"/>
  <c r="E37" i="33" s="1"/>
  <c r="E14" i="33"/>
  <c r="E37" i="34" l="1"/>
  <c r="E112" i="35"/>
  <c r="E112" i="34"/>
  <c r="E112" i="33"/>
  <c r="E111" i="32" l="1"/>
  <c r="E93" i="32"/>
  <c r="E112" i="32" s="1"/>
  <c r="E19" i="32"/>
  <c r="E37" i="32" s="1"/>
  <c r="E14" i="32"/>
  <c r="E111" i="31"/>
  <c r="E93" i="31"/>
  <c r="E112" i="31" s="1"/>
  <c r="E19" i="31"/>
  <c r="E14" i="31"/>
  <c r="E37" i="31" s="1"/>
  <c r="E111" i="30" l="1"/>
  <c r="E93" i="30"/>
  <c r="E112" i="30" s="1"/>
  <c r="E19" i="30"/>
  <c r="E14" i="30"/>
  <c r="E37" i="30" s="1"/>
  <c r="E111" i="29" l="1"/>
  <c r="E93" i="29"/>
  <c r="E112" i="29" s="1"/>
  <c r="E19" i="29"/>
  <c r="E14" i="29"/>
  <c r="E37" i="29" s="1"/>
  <c r="E111" i="28"/>
  <c r="E93" i="28"/>
  <c r="E112" i="28" s="1"/>
  <c r="E19" i="28"/>
  <c r="E14" i="28"/>
  <c r="E37" i="28" l="1"/>
  <c r="E111" i="27"/>
  <c r="E93" i="27"/>
  <c r="E112" i="27" s="1"/>
  <c r="E19" i="27"/>
  <c r="E37" i="27" s="1"/>
  <c r="E14" i="27"/>
  <c r="E14" i="26"/>
  <c r="E37" i="26" s="1"/>
  <c r="E111" i="26"/>
  <c r="E93" i="26"/>
  <c r="E19" i="26"/>
  <c r="E111" i="25"/>
  <c r="E93" i="25"/>
  <c r="E19" i="25"/>
  <c r="E14" i="25"/>
  <c r="E37" i="25" s="1"/>
  <c r="E111" i="23"/>
  <c r="E93" i="23"/>
  <c r="E111" i="24"/>
  <c r="E93" i="24"/>
  <c r="E19" i="24"/>
  <c r="E14" i="24"/>
  <c r="E37" i="24" s="1"/>
  <c r="E19" i="23"/>
  <c r="E14" i="23"/>
  <c r="E111" i="22"/>
  <c r="E93" i="22"/>
  <c r="E19" i="22"/>
  <c r="E14" i="22"/>
  <c r="E14" i="21"/>
  <c r="E111" i="21"/>
  <c r="E93" i="21"/>
  <c r="E19" i="21"/>
  <c r="E37" i="22" l="1"/>
  <c r="E112" i="26"/>
  <c r="E112" i="24"/>
  <c r="E112" i="25"/>
  <c r="E112" i="23"/>
  <c r="E37" i="23"/>
  <c r="E112" i="22"/>
  <c r="E112" i="21"/>
  <c r="E37" i="21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<sst xmlns="http://schemas.openxmlformats.org/spreadsheetml/2006/main" count="1962" uniqueCount="82">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</sst>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3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2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2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3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4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3" fillId="0" borderId="25" xfId="84" applyNumberFormat="1" applyFont="1" applyFill="1" applyBorder="1"/>
    <xf numFmtId="4" fontId="10" fillId="0" borderId="0" xfId="62" applyNumberFormat="1" applyFont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5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6" xfId="0" applyNumberFormat="1" applyFont="1" applyFill="1" applyBorder="1"/>
    <xf numFmtId="4" fontId="11" fillId="19" borderId="14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27" xfId="0" applyNumberFormat="1" applyFont="1" applyBorder="1"/>
    <xf numFmtId="4" fontId="3" fillId="0" borderId="5" xfId="69" applyNumberFormat="1" applyFont="1" applyFill="1" applyBorder="1" applyAlignment="1"/>
    <xf numFmtId="4" fontId="3" fillId="0" borderId="21" xfId="69" applyNumberFormat="1" applyFont="1" applyFill="1" applyBorder="1" applyAlignment="1"/>
    <xf numFmtId="4" fontId="10" fillId="0" borderId="21" xfId="66" applyNumberFormat="1" applyFont="1" applyFill="1" applyBorder="1" applyAlignment="1"/>
    <xf numFmtId="4" fontId="10" fillId="0" borderId="5" xfId="66" applyNumberFormat="1" applyFont="1" applyFill="1" applyBorder="1" applyAlignment="1"/>
    <xf numFmtId="4" fontId="10" fillId="0" borderId="0" xfId="0" applyNumberFormat="1" applyFont="1"/>
    <xf numFmtId="4" fontId="10" fillId="18" borderId="24" xfId="66" applyNumberFormat="1" applyFont="1" applyFill="1" applyBorder="1" applyAlignment="1"/>
    <xf numFmtId="4" fontId="10" fillId="0" borderId="3" xfId="73" applyNumberFormat="1" applyFont="1" applyBorder="1" applyAlignment="1"/>
    <xf numFmtId="4" fontId="11" fillId="20" borderId="5" xfId="3" applyNumberFormat="1" applyFont="1" applyFill="1" applyBorder="1" applyAlignment="1" applyProtection="1"/>
    <xf numFmtId="4" fontId="3" fillId="0" borderId="31" xfId="80" applyNumberFormat="1" applyFont="1" applyBorder="1" applyAlignment="1" applyProtection="1">
      <alignment vertical="center"/>
    </xf>
    <xf numFmtId="4" fontId="3" fillId="0" borderId="32" xfId="80" applyNumberFormat="1" applyFont="1" applyBorder="1" applyAlignment="1" applyProtection="1">
      <alignment vertical="center"/>
    </xf>
    <xf numFmtId="43" fontId="3" fillId="0" borderId="21" xfId="73" applyFont="1" applyFill="1" applyBorder="1" applyAlignment="1"/>
    <xf numFmtId="43" fontId="0" fillId="0" borderId="0" xfId="0" applyNumberFormat="1"/>
    <xf numFmtId="4" fontId="3" fillId="0" borderId="5" xfId="73" applyNumberFormat="1" applyFont="1" applyFill="1" applyBorder="1" applyAlignment="1"/>
    <xf numFmtId="4" fontId="3" fillId="0" borderId="21" xfId="73" applyNumberFormat="1" applyFont="1" applyFill="1" applyBorder="1" applyAlignment="1"/>
    <xf numFmtId="4" fontId="3" fillId="0" borderId="28" xfId="73" applyNumberFormat="1" applyFont="1" applyFill="1" applyBorder="1" applyAlignment="1"/>
    <xf numFmtId="4" fontId="3" fillId="0" borderId="0" xfId="73" applyNumberFormat="1" applyFont="1" applyFill="1" applyBorder="1" applyAlignment="1"/>
    <xf numFmtId="4" fontId="10" fillId="0" borderId="0" xfId="3" applyNumberFormat="1" applyFont="1" applyFill="1" applyBorder="1"/>
    <xf numFmtId="4" fontId="10" fillId="0" borderId="3" xfId="3" applyNumberFormat="1" applyFont="1" applyFill="1" applyBorder="1"/>
    <xf numFmtId="4" fontId="10" fillId="0" borderId="29" xfId="84" applyNumberFormat="1" applyFont="1" applyBorder="1" applyAlignment="1">
      <alignment horizontal="right"/>
    </xf>
    <xf numFmtId="4" fontId="35" fillId="0" borderId="0" xfId="0" applyNumberFormat="1" applyFont="1" applyAlignment="1">
      <alignment horizontal="right"/>
    </xf>
    <xf numFmtId="4" fontId="10" fillId="0" borderId="29" xfId="84" applyNumberFormat="1" applyFont="1" applyBorder="1" applyAlignment="1">
      <alignment horizontal="right" vertical="center"/>
    </xf>
    <xf numFmtId="4" fontId="10" fillId="0" borderId="30" xfId="84" applyNumberFormat="1" applyFont="1" applyBorder="1" applyAlignment="1">
      <alignment horizontal="right"/>
    </xf>
    <xf numFmtId="4" fontId="10" fillId="0" borderId="29" xfId="0" applyNumberFormat="1" applyFont="1" applyBorder="1" applyAlignment="1">
      <alignment horizontal="right"/>
    </xf>
    <xf numFmtId="4" fontId="11" fillId="0" borderId="29" xfId="3" applyNumberFormat="1" applyFont="1" applyBorder="1" applyAlignment="1" applyProtection="1">
      <alignment horizontal="right"/>
    </xf>
    <xf numFmtId="4" fontId="10" fillId="0" borderId="24" xfId="3" applyNumberFormat="1" applyFont="1" applyFill="1" applyBorder="1"/>
    <xf numFmtId="4" fontId="10" fillId="0" borderId="19" xfId="3" applyNumberFormat="1" applyFont="1" applyFill="1" applyBorder="1"/>
    <xf numFmtId="4" fontId="10" fillId="18" borderId="24" xfId="9" applyNumberFormat="1" applyFont="1" applyFill="1" applyBorder="1"/>
    <xf numFmtId="4" fontId="10" fillId="18" borderId="19" xfId="9" applyNumberFormat="1" applyFont="1" applyFill="1" applyBorder="1"/>
    <xf numFmtId="4" fontId="10" fillId="0" borderId="28" xfId="84" applyNumberFormat="1" applyFont="1" applyBorder="1"/>
    <xf numFmtId="4" fontId="10" fillId="0" borderId="33" xfId="84" applyNumberFormat="1" applyFont="1" applyBorder="1"/>
    <xf numFmtId="4" fontId="10" fillId="0" borderId="28" xfId="84" applyNumberFormat="1" applyFont="1" applyBorder="1" applyAlignment="1">
      <alignment horizontal="right"/>
    </xf>
    <xf numFmtId="4" fontId="10" fillId="0" borderId="28" xfId="84" applyNumberFormat="1" applyFont="1" applyFill="1" applyBorder="1"/>
    <xf numFmtId="4" fontId="10" fillId="0" borderId="4" xfId="6" applyNumberFormat="1" applyFont="1" applyBorder="1" applyAlignment="1">
      <alignment horizontal="right"/>
    </xf>
    <xf numFmtId="4" fontId="10" fillId="18" borderId="24" xfId="3" applyNumberFormat="1" applyFont="1" applyFill="1" applyBorder="1"/>
    <xf numFmtId="4" fontId="10" fillId="18" borderId="19" xfId="3" applyNumberFormat="1" applyFont="1" applyFill="1" applyBorder="1"/>
    <xf numFmtId="4" fontId="10" fillId="0" borderId="0" xfId="9" applyNumberFormat="1" applyFont="1" applyFill="1" applyBorder="1" applyAlignment="1">
      <alignment horizontal="right"/>
    </xf>
    <xf numFmtId="4" fontId="11" fillId="19" borderId="26" xfId="0" applyNumberFormat="1" applyFont="1" applyFill="1" applyBorder="1" applyAlignment="1">
      <alignment horizontal="right"/>
    </xf>
    <xf numFmtId="4" fontId="3" fillId="0" borderId="0" xfId="0" applyNumberFormat="1" applyFont="1" applyAlignment="1">
      <alignment horizontal="right"/>
    </xf>
    <xf numFmtId="4" fontId="11" fillId="19" borderId="14" xfId="0" applyNumberFormat="1" applyFont="1" applyFill="1" applyBorder="1" applyAlignment="1">
      <alignment horizontal="right"/>
    </xf>
    <xf numFmtId="4" fontId="3" fillId="0" borderId="0" xfId="9" applyNumberFormat="1" applyFont="1" applyFill="1" applyBorder="1" applyAlignment="1">
      <alignment horizontal="right"/>
    </xf>
    <xf numFmtId="4" fontId="3" fillId="0" borderId="29" xfId="9" applyNumberFormat="1" applyFont="1" applyFill="1" applyBorder="1" applyAlignment="1">
      <alignment horizontal="right"/>
    </xf>
    <xf numFmtId="4" fontId="3" fillId="0" borderId="16" xfId="9" applyNumberFormat="1" applyFont="1" applyFill="1" applyBorder="1" applyAlignment="1">
      <alignment horizontal="right"/>
    </xf>
    <xf numFmtId="4" fontId="3" fillId="0" borderId="31" xfId="6" applyNumberFormat="1" applyFont="1" applyBorder="1" applyAlignment="1" applyProtection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63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0">
        <v>270549912.73000002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5.75" x14ac:dyDescent="0.25">
      <c r="A13" s="8"/>
      <c r="B13" s="8"/>
      <c r="C13" s="8"/>
      <c r="D13" s="8" t="s">
        <v>25</v>
      </c>
      <c r="E13" s="50">
        <v>483570020.07999998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754119932.80999994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0">
        <v>89498653.319999993</v>
      </c>
    </row>
    <row r="17" spans="1:5" ht="15.75" x14ac:dyDescent="0.25">
      <c r="A17" s="8"/>
      <c r="B17" s="8"/>
      <c r="C17" s="8"/>
      <c r="D17" s="8" t="s">
        <v>27</v>
      </c>
      <c r="E17" s="51">
        <v>43054048.119999997</v>
      </c>
    </row>
    <row r="18" spans="1:5" ht="15.75" x14ac:dyDescent="0.25">
      <c r="A18" s="8"/>
      <c r="B18" s="8"/>
      <c r="C18" s="11"/>
      <c r="D18" s="8" t="s">
        <v>28</v>
      </c>
      <c r="E18" s="50">
        <v>4419605.3899999997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136972306.82999998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1145279652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0">
        <v>35658688.740000002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0">
        <f>67269137.71+365837</f>
        <v>67634974.709999993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50">
        <v>1700000000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3839665555.0900002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0">
        <v>260774076.40000001</v>
      </c>
    </row>
    <row r="43" spans="1:5" ht="15.75" x14ac:dyDescent="0.25">
      <c r="A43" s="8"/>
      <c r="B43" s="8"/>
      <c r="C43" s="8"/>
      <c r="D43" s="8" t="s">
        <v>11</v>
      </c>
      <c r="E43" s="50">
        <v>1023449946.49</v>
      </c>
    </row>
    <row r="44" spans="1:5" ht="15.75" x14ac:dyDescent="0.25">
      <c r="A44" s="8"/>
      <c r="B44" s="8"/>
      <c r="C44" s="8"/>
      <c r="D44" s="8" t="s">
        <v>12</v>
      </c>
      <c r="E44" s="50">
        <v>18793682.469999999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0">
        <v>17204654.91</v>
      </c>
    </row>
    <row r="47" spans="1:5" ht="15.75" x14ac:dyDescent="0.25">
      <c r="A47" s="8"/>
      <c r="B47" s="8"/>
      <c r="C47" s="8"/>
      <c r="D47" s="8" t="s">
        <v>11</v>
      </c>
      <c r="E47" s="50">
        <v>14558291.51</v>
      </c>
    </row>
    <row r="48" spans="1:5" ht="15.75" x14ac:dyDescent="0.25">
      <c r="A48" s="8"/>
      <c r="B48" s="8"/>
      <c r="C48" s="8"/>
      <c r="D48" s="8" t="s">
        <v>12</v>
      </c>
      <c r="E48" s="50">
        <v>2083764.5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0">
        <v>98016986.140000001</v>
      </c>
    </row>
    <row r="51" spans="1:5" ht="15.75" x14ac:dyDescent="0.25">
      <c r="A51" s="8"/>
      <c r="B51" s="8"/>
      <c r="C51" s="8"/>
      <c r="D51" s="8" t="s">
        <v>11</v>
      </c>
      <c r="E51" s="50">
        <v>50700112.649999999</v>
      </c>
    </row>
    <row r="52" spans="1:5" ht="15.75" x14ac:dyDescent="0.25">
      <c r="A52" s="8"/>
      <c r="B52" s="8"/>
      <c r="C52" s="8"/>
      <c r="D52" s="8" t="s">
        <v>12</v>
      </c>
      <c r="E52" s="50">
        <v>1366950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0">
        <v>29770691.969999999</v>
      </c>
    </row>
    <row r="59" spans="1:5" ht="15.75" x14ac:dyDescent="0.25">
      <c r="A59" s="8"/>
      <c r="B59" s="8"/>
      <c r="C59" s="8"/>
      <c r="D59" s="8" t="s">
        <v>11</v>
      </c>
      <c r="E59" s="50">
        <v>39017634.43</v>
      </c>
    </row>
    <row r="60" spans="1:5" ht="15.75" x14ac:dyDescent="0.25">
      <c r="A60" s="8"/>
      <c r="B60" s="8"/>
      <c r="C60" s="8"/>
      <c r="D60" s="8" t="s">
        <v>12</v>
      </c>
      <c r="E60" s="50">
        <v>70000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0">
        <v>32838455.989999998</v>
      </c>
    </row>
    <row r="63" spans="1:5" ht="15.75" x14ac:dyDescent="0.25">
      <c r="A63" s="8"/>
      <c r="B63" s="12"/>
      <c r="C63" s="8"/>
      <c r="D63" s="8" t="s">
        <v>11</v>
      </c>
      <c r="E63" s="50">
        <v>37084596.899999999</v>
      </c>
    </row>
    <row r="64" spans="1:5" ht="15.75" x14ac:dyDescent="0.25">
      <c r="A64" s="8"/>
      <c r="B64" s="8"/>
      <c r="C64" s="8"/>
      <c r="D64" s="8" t="s">
        <v>12</v>
      </c>
      <c r="E64" s="50">
        <v>384990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0">
        <v>81349719.409999996</v>
      </c>
    </row>
    <row r="67" spans="1:5" ht="15.75" x14ac:dyDescent="0.25">
      <c r="A67" s="8"/>
      <c r="B67" s="8"/>
      <c r="C67" s="8"/>
      <c r="D67" s="8" t="s">
        <v>11</v>
      </c>
      <c r="E67" s="50">
        <v>81937494.290000007</v>
      </c>
    </row>
    <row r="68" spans="1:5" ht="15.75" x14ac:dyDescent="0.25">
      <c r="A68" s="8"/>
      <c r="B68" s="8"/>
      <c r="C68" s="8"/>
      <c r="D68" s="8" t="s">
        <v>12</v>
      </c>
      <c r="E68" s="50">
        <v>14691537.35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0">
        <v>11198173.550000001</v>
      </c>
    </row>
    <row r="76" spans="1:5" ht="15.75" x14ac:dyDescent="0.25">
      <c r="A76" s="8"/>
      <c r="B76" s="8"/>
      <c r="C76" s="8"/>
      <c r="D76" s="8" t="s">
        <v>48</v>
      </c>
      <c r="E76" s="50">
        <v>28987512.199999999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0">
        <v>16187706.07</v>
      </c>
    </row>
    <row r="79" spans="1:5" ht="16.5" thickBot="1" x14ac:dyDescent="0.3">
      <c r="A79" s="8"/>
      <c r="B79" s="8"/>
      <c r="C79" s="8"/>
      <c r="D79" s="8" t="s">
        <v>50</v>
      </c>
      <c r="E79" s="53">
        <v>35932804.149999999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50">
        <v>125298187.16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0">
        <v>4149670.9</v>
      </c>
    </row>
    <row r="88" spans="1:9" ht="15.75" x14ac:dyDescent="0.25">
      <c r="A88" s="8"/>
      <c r="B88" s="8"/>
      <c r="C88" s="8"/>
      <c r="D88" s="8" t="s">
        <v>50</v>
      </c>
      <c r="E88" s="50">
        <v>245900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64862244.950000003</v>
      </c>
    </row>
    <row r="91" spans="1:9" ht="15.75" x14ac:dyDescent="0.25">
      <c r="A91" s="8"/>
      <c r="B91" s="8"/>
      <c r="C91" s="8"/>
      <c r="D91" s="8" t="s">
        <v>49</v>
      </c>
      <c r="E91" s="50">
        <v>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f>SUM(E41:E92)</f>
        <v>2090955784.3900008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0">
        <v>31851106.870000001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0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0">
        <v>63542782.450000003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2">
        <v>3013720</v>
      </c>
    </row>
    <row r="111" spans="1:9" ht="15.75" x14ac:dyDescent="0.25">
      <c r="A111" s="12" t="s">
        <v>58</v>
      </c>
      <c r="E111" s="22">
        <f>SUM(E95:E110)</f>
        <v>98407609.320000008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2189363393.710001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topLeftCell="A3" zoomScale="115" zoomScaleNormal="115" workbookViewId="0">
      <selection activeCell="E23" sqref="E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73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11">
        <f>382173.93+4483081.17</f>
        <v>4865255.0999999996</v>
      </c>
    </row>
    <row r="12" spans="1:9" ht="15.75" x14ac:dyDescent="0.25">
      <c r="A12" s="8"/>
      <c r="B12" s="8"/>
      <c r="C12" s="8"/>
      <c r="D12" s="8" t="s">
        <v>24</v>
      </c>
      <c r="E12" s="111">
        <f>720558.63+5647152.32+135900+377760</f>
        <v>6881370.9500000002</v>
      </c>
    </row>
    <row r="13" spans="1:9" ht="15.75" x14ac:dyDescent="0.25">
      <c r="A13" s="8"/>
      <c r="B13" s="8"/>
      <c r="C13" s="8"/>
      <c r="D13" s="8" t="s">
        <v>25</v>
      </c>
      <c r="E13" s="112">
        <f>14878.2+847049.9+9915+889392.59</f>
        <v>1761235.69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13507861.74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11">
        <f>1330+1696162.67+745158.4+881522.01</f>
        <v>3324173.08</v>
      </c>
    </row>
    <row r="17" spans="1:5" ht="15.75" x14ac:dyDescent="0.25">
      <c r="A17" s="8"/>
      <c r="B17" s="8"/>
      <c r="C17" s="8"/>
      <c r="D17" s="8" t="s">
        <v>27</v>
      </c>
      <c r="E17" s="111">
        <f>214645+588090+926517+97408+1731352.5+25194.96+171029.63+334294.25</f>
        <v>4088531.34</v>
      </c>
    </row>
    <row r="18" spans="1:5" ht="15.75" x14ac:dyDescent="0.25">
      <c r="A18" s="8"/>
      <c r="B18" s="8"/>
      <c r="C18" s="11"/>
      <c r="D18" s="8" t="s">
        <v>28</v>
      </c>
      <c r="E18" s="112">
        <v>892356.99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8305061.4100000001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11">
        <v>641275330</v>
      </c>
    </row>
    <row r="22" spans="1:5" ht="15.75" x14ac:dyDescent="0.25">
      <c r="A22" s="8"/>
      <c r="B22" s="8"/>
      <c r="C22" s="8" t="s">
        <v>31</v>
      </c>
      <c r="D22" s="8"/>
      <c r="E22" s="111">
        <v>1715034.07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6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112">
        <v>13047348.800000001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677850636.01999998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11">
        <v>97044247.030000001</v>
      </c>
    </row>
    <row r="43" spans="1:5" ht="15.75" x14ac:dyDescent="0.25">
      <c r="A43" s="8"/>
      <c r="B43" s="8"/>
      <c r="C43" s="8"/>
      <c r="D43" s="8" t="s">
        <v>11</v>
      </c>
      <c r="E43" s="112">
        <v>175247332.75</v>
      </c>
    </row>
    <row r="44" spans="1:5" ht="15.75" x14ac:dyDescent="0.25">
      <c r="A44" s="8"/>
      <c r="B44" s="8"/>
      <c r="C44" s="8"/>
      <c r="D44" s="8" t="s">
        <v>12</v>
      </c>
      <c r="E44" s="112">
        <v>5048612.5999999996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56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11">
        <v>23664905.289999999</v>
      </c>
    </row>
    <row r="51" spans="1:5" ht="15.75" x14ac:dyDescent="0.25">
      <c r="A51" s="8"/>
      <c r="B51" s="8"/>
      <c r="C51" s="8"/>
      <c r="D51" s="8" t="s">
        <v>11</v>
      </c>
      <c r="E51" s="111">
        <v>10666022.41</v>
      </c>
    </row>
    <row r="52" spans="1:5" ht="15.75" x14ac:dyDescent="0.25">
      <c r="A52" s="8"/>
      <c r="B52" s="8"/>
      <c r="C52" s="8"/>
      <c r="D52" s="8" t="s">
        <v>12</v>
      </c>
      <c r="E52" s="5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11">
        <v>2637737.42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11">
        <v>7979922.7999999998</v>
      </c>
    </row>
    <row r="63" spans="1:5" ht="15.75" x14ac:dyDescent="0.25">
      <c r="A63" s="8"/>
      <c r="B63" s="12"/>
      <c r="C63" s="8"/>
      <c r="D63" s="8" t="s">
        <v>11</v>
      </c>
      <c r="E63" s="111">
        <v>11816598.189999999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11">
        <v>20940166.289999999</v>
      </c>
    </row>
    <row r="67" spans="1:5" ht="15.75" x14ac:dyDescent="0.25">
      <c r="A67" s="8"/>
      <c r="B67" s="8"/>
      <c r="C67" s="8"/>
      <c r="D67" s="8" t="s">
        <v>11</v>
      </c>
      <c r="E67" s="111">
        <v>33376215.199999999</v>
      </c>
    </row>
    <row r="68" spans="1:5" ht="15.75" x14ac:dyDescent="0.25">
      <c r="A68" s="8"/>
      <c r="B68" s="8"/>
      <c r="C68" s="8"/>
      <c r="D68" s="8" t="s">
        <v>12</v>
      </c>
      <c r="E68" s="111">
        <v>595632.5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11">
        <v>288420.07</v>
      </c>
    </row>
    <row r="76" spans="1:5" ht="15.75" x14ac:dyDescent="0.25">
      <c r="A76" s="8"/>
      <c r="B76" s="8"/>
      <c r="C76" s="8"/>
      <c r="D76" s="8" t="s">
        <v>48</v>
      </c>
      <c r="E76" s="111">
        <v>40397188.340000004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11">
        <v>10577081.5</v>
      </c>
    </row>
    <row r="79" spans="1:5" ht="15.75" x14ac:dyDescent="0.25">
      <c r="A79" s="8"/>
      <c r="B79" s="8"/>
      <c r="C79" s="8"/>
      <c r="D79" s="8" t="s">
        <v>50</v>
      </c>
      <c r="E79" s="111">
        <v>1142390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11">
        <v>4392661.32</v>
      </c>
    </row>
    <row r="82" spans="1:9" ht="15.75" x14ac:dyDescent="0.25">
      <c r="A82" s="8"/>
      <c r="B82" s="8"/>
      <c r="C82" s="8"/>
      <c r="D82" s="15" t="s">
        <v>50</v>
      </c>
      <c r="E82" s="111">
        <v>82025107.329999998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11">
        <v>156115.82999999999</v>
      </c>
    </row>
    <row r="91" spans="1:9" ht="15.75" x14ac:dyDescent="0.25">
      <c r="A91" s="8"/>
      <c r="B91" s="8"/>
      <c r="C91" s="8"/>
      <c r="D91" s="8" t="s">
        <v>49</v>
      </c>
      <c r="E91" s="111">
        <v>47542540.969999999</v>
      </c>
    </row>
    <row r="92" spans="1:9" ht="15.75" x14ac:dyDescent="0.25">
      <c r="A92" s="8"/>
      <c r="B92" s="8"/>
      <c r="C92" s="8"/>
      <c r="D92" s="8" t="s">
        <v>50</v>
      </c>
      <c r="E92" s="112">
        <v>242000</v>
      </c>
    </row>
    <row r="93" spans="1:9" ht="15.75" x14ac:dyDescent="0.25">
      <c r="A93" s="12" t="s">
        <v>59</v>
      </c>
      <c r="D93" s="8"/>
      <c r="E93" s="34">
        <f>SUM(E41:E92)</f>
        <v>575780897.84000003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2">
        <v>457300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11">
        <v>1851972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11">
        <f>40652881.94+2096400</f>
        <v>42749281.939999998</v>
      </c>
    </row>
    <row r="111" spans="1:9" ht="15.75" x14ac:dyDescent="0.25">
      <c r="A111" s="12" t="s">
        <v>58</v>
      </c>
      <c r="E111" s="64">
        <f>SUM(E95:E110)</f>
        <v>45058553.939999998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620839451.77999997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topLeftCell="A8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72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13">
        <f>11773125.65+17461421.32</f>
        <v>29234546.969999999</v>
      </c>
    </row>
    <row r="12" spans="1:9" ht="15.75" x14ac:dyDescent="0.25">
      <c r="A12" s="8"/>
      <c r="B12" s="8"/>
      <c r="C12" s="8"/>
      <c r="D12" s="8" t="s">
        <v>24</v>
      </c>
      <c r="E12" s="113">
        <v>50134862.270000003</v>
      </c>
    </row>
    <row r="13" spans="1:9" ht="15.75" x14ac:dyDescent="0.25">
      <c r="A13" s="8"/>
      <c r="B13" s="8"/>
      <c r="C13" s="8"/>
      <c r="D13" s="8" t="s">
        <v>25</v>
      </c>
      <c r="E13" s="114">
        <v>7493920.0199999996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86863329.260000005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13">
        <v>9941303.1899999995</v>
      </c>
    </row>
    <row r="17" spans="1:5" ht="15.75" x14ac:dyDescent="0.25">
      <c r="A17" s="8"/>
      <c r="B17" s="8"/>
      <c r="C17" s="8"/>
      <c r="D17" s="8" t="s">
        <v>27</v>
      </c>
      <c r="E17" s="113">
        <v>25853197.609999999</v>
      </c>
    </row>
    <row r="18" spans="1:5" ht="15.75" x14ac:dyDescent="0.25">
      <c r="A18" s="8"/>
      <c r="B18" s="8"/>
      <c r="C18" s="11"/>
      <c r="D18" s="8" t="s">
        <v>28</v>
      </c>
      <c r="E18" s="114">
        <v>4395684.76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40190185.559999995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13">
        <v>1001169985</v>
      </c>
    </row>
    <row r="22" spans="1:5" ht="15.75" x14ac:dyDescent="0.25">
      <c r="A22" s="8"/>
      <c r="B22" s="8"/>
      <c r="C22" s="8" t="s">
        <v>31</v>
      </c>
      <c r="D22" s="8"/>
      <c r="E22" s="92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113">
        <v>211316.66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113">
        <f>10891696.34+4548154</f>
        <v>15439850.34</v>
      </c>
    </row>
    <row r="31" spans="1:5" ht="15.75" x14ac:dyDescent="0.25">
      <c r="A31" s="8"/>
      <c r="B31" s="8"/>
      <c r="C31" s="8" t="s">
        <v>40</v>
      </c>
      <c r="D31" s="8"/>
      <c r="E31" s="113">
        <v>200000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13">
        <v>2430672.9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1146505339.72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13">
        <v>165800852.50999999</v>
      </c>
    </row>
    <row r="43" spans="1:5" ht="15.75" x14ac:dyDescent="0.25">
      <c r="A43" s="8"/>
      <c r="B43" s="8"/>
      <c r="C43" s="8"/>
      <c r="D43" s="8" t="s">
        <v>11</v>
      </c>
      <c r="E43" s="113">
        <v>186629109.33000001</v>
      </c>
    </row>
    <row r="44" spans="1:5" ht="15.75" x14ac:dyDescent="0.25">
      <c r="A44" s="8"/>
      <c r="B44" s="8"/>
      <c r="C44" s="8"/>
      <c r="D44" s="8" t="s">
        <v>12</v>
      </c>
      <c r="E44" s="114">
        <v>9332136.5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113">
        <v>7609838.2999999998</v>
      </c>
    </row>
    <row r="48" spans="1:5" ht="15.75" x14ac:dyDescent="0.25">
      <c r="A48" s="8"/>
      <c r="B48" s="8"/>
      <c r="C48" s="8"/>
      <c r="D48" s="8" t="s">
        <v>12</v>
      </c>
      <c r="E48" s="113">
        <v>3155020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13">
        <v>59061558.280000001</v>
      </c>
    </row>
    <row r="51" spans="1:5" ht="15.75" x14ac:dyDescent="0.25">
      <c r="A51" s="8"/>
      <c r="B51" s="8"/>
      <c r="C51" s="8"/>
      <c r="D51" s="8" t="s">
        <v>11</v>
      </c>
      <c r="E51" s="113">
        <v>29181402.170000002</v>
      </c>
    </row>
    <row r="52" spans="1:5" ht="15.75" x14ac:dyDescent="0.25">
      <c r="A52" s="8"/>
      <c r="B52" s="8"/>
      <c r="C52" s="8"/>
      <c r="D52" s="8" t="s">
        <v>12</v>
      </c>
      <c r="E52" s="113">
        <v>2063148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13">
        <v>20811461.989999998</v>
      </c>
    </row>
    <row r="63" spans="1:5" ht="15.75" x14ac:dyDescent="0.25">
      <c r="A63" s="8"/>
      <c r="B63" s="12"/>
      <c r="C63" s="8"/>
      <c r="D63" s="8" t="s">
        <v>11</v>
      </c>
      <c r="E63" s="113">
        <v>79301756.459999993</v>
      </c>
    </row>
    <row r="64" spans="1:5" ht="15.75" x14ac:dyDescent="0.25">
      <c r="A64" s="8"/>
      <c r="B64" s="8"/>
      <c r="C64" s="8"/>
      <c r="D64" s="8" t="s">
        <v>12</v>
      </c>
      <c r="E64" s="113">
        <v>2789350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13">
        <v>41577587.460000001</v>
      </c>
    </row>
    <row r="67" spans="1:5" ht="15.75" x14ac:dyDescent="0.25">
      <c r="A67" s="8"/>
      <c r="B67" s="8"/>
      <c r="C67" s="8"/>
      <c r="D67" s="8" t="s">
        <v>11</v>
      </c>
      <c r="E67" s="113">
        <v>80300663.829999998</v>
      </c>
    </row>
    <row r="68" spans="1:5" ht="15.75" x14ac:dyDescent="0.25">
      <c r="A68" s="8"/>
      <c r="B68" s="8"/>
      <c r="C68" s="8"/>
      <c r="D68" s="8" t="s">
        <v>12</v>
      </c>
      <c r="E68" s="113">
        <v>75132179.180000007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13">
        <v>8464391.0399999991</v>
      </c>
    </row>
    <row r="79" spans="1:5" ht="15.75" x14ac:dyDescent="0.25">
      <c r="A79" s="8"/>
      <c r="B79" s="8"/>
      <c r="C79" s="8"/>
      <c r="D79" s="8" t="s">
        <v>50</v>
      </c>
      <c r="E79" s="113">
        <v>3507490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113">
        <v>140849845.21000001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13">
        <v>3762004.33</v>
      </c>
    </row>
    <row r="88" spans="1:9" ht="15.75" x14ac:dyDescent="0.25">
      <c r="A88" s="8"/>
      <c r="B88" s="8"/>
      <c r="C88" s="8"/>
      <c r="D88" s="8" t="s">
        <v>50</v>
      </c>
      <c r="E88" s="114">
        <v>107850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0</v>
      </c>
    </row>
    <row r="91" spans="1:9" ht="15.75" x14ac:dyDescent="0.25">
      <c r="A91" s="8"/>
      <c r="B91" s="8"/>
      <c r="C91" s="8"/>
      <c r="D91" s="8" t="s">
        <v>49</v>
      </c>
      <c r="E91" s="66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919437644.59000027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919437644.59000027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74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15">
        <v>35507597.789999999</v>
      </c>
    </row>
    <row r="12" spans="1:9" ht="15.75" x14ac:dyDescent="0.25">
      <c r="A12" s="8"/>
      <c r="B12" s="8"/>
      <c r="C12" s="8"/>
      <c r="D12" s="8" t="s">
        <v>24</v>
      </c>
      <c r="E12" s="115">
        <v>25344858.149999999</v>
      </c>
    </row>
    <row r="13" spans="1:9" ht="15.75" x14ac:dyDescent="0.25">
      <c r="A13" s="8"/>
      <c r="B13" s="8"/>
      <c r="C13" s="8"/>
      <c r="D13" s="8" t="s">
        <v>25</v>
      </c>
      <c r="E13" s="116">
        <v>2398529.6800000002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63250985.619999997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15">
        <v>29112733.77</v>
      </c>
    </row>
    <row r="17" spans="1:5" ht="15.75" x14ac:dyDescent="0.25">
      <c r="A17" s="8"/>
      <c r="B17" s="8"/>
      <c r="C17" s="8"/>
      <c r="D17" s="8" t="s">
        <v>27</v>
      </c>
      <c r="E17" s="115">
        <v>32905923.469999999</v>
      </c>
    </row>
    <row r="18" spans="1:5" ht="15.75" x14ac:dyDescent="0.25">
      <c r="A18" s="8"/>
      <c r="B18" s="8"/>
      <c r="C18" s="11"/>
      <c r="D18" s="8" t="s">
        <v>28</v>
      </c>
      <c r="E18" s="116">
        <v>2011774.97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64030432.209999993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17">
        <v>671476836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118">
        <v>12756.67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9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118">
        <v>16000000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814771010.49999988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15">
        <v>131928365.05</v>
      </c>
    </row>
    <row r="43" spans="1:5" ht="15.75" x14ac:dyDescent="0.25">
      <c r="A43" s="8"/>
      <c r="B43" s="8"/>
      <c r="C43" s="8"/>
      <c r="D43" s="8" t="s">
        <v>11</v>
      </c>
      <c r="E43" s="115">
        <v>215933349.22</v>
      </c>
    </row>
    <row r="44" spans="1:5" ht="15.75" x14ac:dyDescent="0.25">
      <c r="A44" s="8"/>
      <c r="B44" s="8"/>
      <c r="C44" s="8"/>
      <c r="D44" s="8" t="s">
        <v>12</v>
      </c>
      <c r="E44" s="115">
        <v>7992662.5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68">
        <v>0</v>
      </c>
    </row>
    <row r="48" spans="1:5" ht="15.75" x14ac:dyDescent="0.25">
      <c r="A48" s="8"/>
      <c r="B48" s="8"/>
      <c r="C48" s="8"/>
      <c r="D48" s="8" t="s">
        <v>12</v>
      </c>
      <c r="E48" s="6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15">
        <v>76837838.719999999</v>
      </c>
    </row>
    <row r="51" spans="1:5" ht="15.75" x14ac:dyDescent="0.25">
      <c r="A51" s="8"/>
      <c r="B51" s="8"/>
      <c r="C51" s="8"/>
      <c r="D51" s="8" t="s">
        <v>11</v>
      </c>
      <c r="E51" s="115">
        <v>21710624.699999999</v>
      </c>
    </row>
    <row r="52" spans="1:5" ht="15.75" x14ac:dyDescent="0.25">
      <c r="A52" s="8"/>
      <c r="B52" s="8"/>
      <c r="C52" s="8"/>
      <c r="D52" s="8" t="s">
        <v>12</v>
      </c>
      <c r="E52" s="115">
        <v>707965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15">
        <v>5361478.1399999997</v>
      </c>
    </row>
    <row r="63" spans="1:5" ht="15.75" x14ac:dyDescent="0.25">
      <c r="A63" s="8"/>
      <c r="B63" s="12"/>
      <c r="C63" s="8"/>
      <c r="D63" s="8" t="s">
        <v>11</v>
      </c>
      <c r="E63" s="115">
        <v>2016495.02</v>
      </c>
    </row>
    <row r="64" spans="1:5" ht="15.75" x14ac:dyDescent="0.25">
      <c r="A64" s="8"/>
      <c r="B64" s="8"/>
      <c r="C64" s="8"/>
      <c r="D64" s="8" t="s">
        <v>12</v>
      </c>
      <c r="E64" s="69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15">
        <v>52977996.060000002</v>
      </c>
    </row>
    <row r="67" spans="1:5" ht="15.75" x14ac:dyDescent="0.25">
      <c r="A67" s="8"/>
      <c r="B67" s="8"/>
      <c r="C67" s="8"/>
      <c r="D67" s="8" t="s">
        <v>11</v>
      </c>
      <c r="E67" s="115">
        <v>69678995.980000094</v>
      </c>
    </row>
    <row r="68" spans="1:5" ht="15.75" x14ac:dyDescent="0.25">
      <c r="A68" s="8"/>
      <c r="B68" s="8"/>
      <c r="C68" s="8"/>
      <c r="D68" s="8" t="s">
        <v>12</v>
      </c>
      <c r="E68" s="115">
        <v>4774913.25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15">
        <v>37086425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15">
        <v>99901115.219999999</v>
      </c>
    </row>
    <row r="82" spans="1:9" ht="15.75" x14ac:dyDescent="0.25">
      <c r="A82" s="8"/>
      <c r="B82" s="8"/>
      <c r="C82" s="8"/>
      <c r="D82" s="15" t="s">
        <v>50</v>
      </c>
      <c r="E82" s="68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9">
        <v>0</v>
      </c>
    </row>
    <row r="91" spans="1:9" ht="15.75" x14ac:dyDescent="0.25">
      <c r="A91" s="8"/>
      <c r="B91" s="8"/>
      <c r="C91" s="8"/>
      <c r="D91" s="8" t="s">
        <v>49</v>
      </c>
      <c r="E91" s="69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726908223.86000013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8">
        <v>9325027.4499999993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f>SUM(E95:E110)</f>
        <v>9325027.4499999993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736233251.31000018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75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1">
        <v>86088579.870000005</v>
      </c>
    </row>
    <row r="12" spans="1:9" ht="15.75" x14ac:dyDescent="0.25">
      <c r="A12" s="8"/>
      <c r="B12" s="8"/>
      <c r="C12" s="8"/>
      <c r="D12" s="8" t="s">
        <v>24</v>
      </c>
      <c r="E12" s="71">
        <v>59649087.649999999</v>
      </c>
    </row>
    <row r="13" spans="1:9" ht="15.75" x14ac:dyDescent="0.25">
      <c r="A13" s="8"/>
      <c r="B13" s="8"/>
      <c r="C13" s="8"/>
      <c r="D13" s="8" t="s">
        <v>25</v>
      </c>
      <c r="E13" s="93">
        <v>2925872.8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148663540.32000002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18719208.670000002</v>
      </c>
    </row>
    <row r="17" spans="1:5" ht="15.75" x14ac:dyDescent="0.25">
      <c r="A17" s="8"/>
      <c r="B17" s="8"/>
      <c r="C17" s="8"/>
      <c r="D17" s="8" t="s">
        <v>27</v>
      </c>
      <c r="E17" s="71">
        <v>187772190.94</v>
      </c>
    </row>
    <row r="18" spans="1:5" ht="15.75" x14ac:dyDescent="0.25">
      <c r="A18" s="8"/>
      <c r="B18" s="8"/>
      <c r="C18" s="11"/>
      <c r="D18" s="8" t="s">
        <v>28</v>
      </c>
      <c r="E18" s="93">
        <v>11039453.82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217530853.43000001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743608741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1">
        <v>1663673.93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1">
        <v>52586.68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9">
        <v>0</v>
      </c>
    </row>
    <row r="30" spans="1:5" ht="15.75" x14ac:dyDescent="0.25">
      <c r="A30" s="8"/>
      <c r="B30" s="8"/>
      <c r="C30" s="8"/>
      <c r="D30" s="8" t="s">
        <v>39</v>
      </c>
      <c r="E30" s="71">
        <v>0</v>
      </c>
    </row>
    <row r="31" spans="1:5" ht="15.75" x14ac:dyDescent="0.25">
      <c r="A31" s="8"/>
      <c r="B31" s="8"/>
      <c r="C31" s="8" t="s">
        <v>40</v>
      </c>
      <c r="D31" s="8"/>
      <c r="E31" s="71">
        <v>242934587.11000001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1354453982.4700003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1">
        <v>148793768.63</v>
      </c>
    </row>
    <row r="43" spans="1:5" ht="15.75" x14ac:dyDescent="0.25">
      <c r="A43" s="8"/>
      <c r="B43" s="8"/>
      <c r="C43" s="8"/>
      <c r="D43" s="8" t="s">
        <v>11</v>
      </c>
      <c r="E43" s="71">
        <v>76597560.430000007</v>
      </c>
    </row>
    <row r="44" spans="1:5" ht="15.75" x14ac:dyDescent="0.25">
      <c r="A44" s="8"/>
      <c r="B44" s="8"/>
      <c r="C44" s="8"/>
      <c r="D44" s="8" t="s">
        <v>12</v>
      </c>
      <c r="E44" s="71">
        <v>9324970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71">
        <f>21458250.57+4552028.95</f>
        <v>26010279.52</v>
      </c>
    </row>
    <row r="48" spans="1:5" ht="15.75" x14ac:dyDescent="0.25">
      <c r="A48" s="8"/>
      <c r="B48" s="8"/>
      <c r="C48" s="8"/>
      <c r="D48" s="8" t="s">
        <v>12</v>
      </c>
      <c r="E48" s="71">
        <v>13850015.32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1">
        <v>35297589.530000001</v>
      </c>
    </row>
    <row r="51" spans="1:5" ht="15.75" x14ac:dyDescent="0.25">
      <c r="A51" s="8"/>
      <c r="B51" s="8"/>
      <c r="C51" s="8"/>
      <c r="D51" s="8" t="s">
        <v>11</v>
      </c>
      <c r="E51" s="71">
        <v>12330181.51</v>
      </c>
    </row>
    <row r="52" spans="1:5" ht="15.75" x14ac:dyDescent="0.25">
      <c r="A52" s="8"/>
      <c r="B52" s="8"/>
      <c r="C52" s="8"/>
      <c r="D52" s="8" t="s">
        <v>12</v>
      </c>
      <c r="E52" s="71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1">
        <v>0</v>
      </c>
    </row>
    <row r="59" spans="1:5" ht="15.75" x14ac:dyDescent="0.25">
      <c r="A59" s="8"/>
      <c r="B59" s="8"/>
      <c r="C59" s="8"/>
      <c r="D59" s="8" t="s">
        <v>11</v>
      </c>
      <c r="E59" s="71">
        <v>570244.62</v>
      </c>
    </row>
    <row r="60" spans="1:5" ht="15.75" x14ac:dyDescent="0.25">
      <c r="A60" s="8"/>
      <c r="B60" s="8"/>
      <c r="C60" s="8"/>
      <c r="D60" s="8" t="s">
        <v>12</v>
      </c>
      <c r="E60" s="71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1">
        <v>12714745.119999999</v>
      </c>
    </row>
    <row r="63" spans="1:5" ht="15.75" x14ac:dyDescent="0.25">
      <c r="A63" s="8"/>
      <c r="B63" s="12"/>
      <c r="C63" s="8"/>
      <c r="D63" s="8" t="s">
        <v>11</v>
      </c>
      <c r="E63" s="71">
        <v>69815516.420000002</v>
      </c>
    </row>
    <row r="64" spans="1:5" ht="15.75" x14ac:dyDescent="0.25">
      <c r="A64" s="8"/>
      <c r="B64" s="8"/>
      <c r="C64" s="8"/>
      <c r="D64" s="8" t="s">
        <v>12</v>
      </c>
      <c r="E64" s="71">
        <v>3765895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1">
        <v>149525734.08000001</v>
      </c>
    </row>
    <row r="67" spans="1:5" ht="15.75" x14ac:dyDescent="0.25">
      <c r="A67" s="8"/>
      <c r="B67" s="8"/>
      <c r="C67" s="8"/>
      <c r="D67" s="8" t="s">
        <v>11</v>
      </c>
      <c r="E67" s="71">
        <v>138203910.66</v>
      </c>
    </row>
    <row r="68" spans="1:5" ht="15.75" x14ac:dyDescent="0.25">
      <c r="A68" s="8"/>
      <c r="B68" s="8"/>
      <c r="C68" s="8"/>
      <c r="D68" s="8" t="s">
        <v>12</v>
      </c>
      <c r="E68" s="71">
        <v>34524771.530000001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1">
        <v>6297802.1699999999</v>
      </c>
    </row>
    <row r="79" spans="1:5" ht="15.75" x14ac:dyDescent="0.25">
      <c r="A79" s="8"/>
      <c r="B79" s="8"/>
      <c r="C79" s="8"/>
      <c r="D79" s="8" t="s">
        <v>50</v>
      </c>
      <c r="E79" s="71">
        <v>8446870.4800000004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0">
        <v>0</v>
      </c>
    </row>
    <row r="82" spans="1:9" ht="15.75" x14ac:dyDescent="0.25">
      <c r="A82" s="8"/>
      <c r="B82" s="8"/>
      <c r="C82" s="8"/>
      <c r="D82" s="15" t="s">
        <v>50</v>
      </c>
      <c r="E82" s="71">
        <v>102431840.08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1">
        <v>2101039.84</v>
      </c>
    </row>
    <row r="88" spans="1:9" ht="15.75" x14ac:dyDescent="0.25">
      <c r="A88" s="8"/>
      <c r="B88" s="8"/>
      <c r="C88" s="8"/>
      <c r="D88" s="8" t="s">
        <v>50</v>
      </c>
      <c r="E88" s="71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1">
        <v>23495.200000000001</v>
      </c>
    </row>
    <row r="91" spans="1:9" ht="15.75" x14ac:dyDescent="0.25">
      <c r="A91" s="8"/>
      <c r="B91" s="8"/>
      <c r="C91" s="8"/>
      <c r="D91" s="8" t="s">
        <v>49</v>
      </c>
      <c r="E91" s="71">
        <v>27065045.52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877691275.66000009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500000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22976725.18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1">
        <v>22976725.18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1">
        <v>40437893.689999998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1">
        <f>66585873.09+22344108.14</f>
        <v>88929981.230000004</v>
      </c>
    </row>
    <row r="111" spans="1:9" ht="15.75" x14ac:dyDescent="0.25">
      <c r="A111" s="12" t="s">
        <v>58</v>
      </c>
      <c r="E111" s="64">
        <f>SUM(E95:E110)</f>
        <v>175821325.28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1053512600.9400001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76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2">
        <v>25758186.140000001</v>
      </c>
    </row>
    <row r="12" spans="1:9" ht="15.75" x14ac:dyDescent="0.25">
      <c r="A12" s="8"/>
      <c r="B12" s="8"/>
      <c r="C12" s="8"/>
      <c r="D12" s="8" t="s">
        <v>24</v>
      </c>
      <c r="E12" s="72">
        <v>48783900.920000002</v>
      </c>
    </row>
    <row r="13" spans="1:9" ht="15.75" x14ac:dyDescent="0.25">
      <c r="A13" s="8"/>
      <c r="B13" s="8"/>
      <c r="C13" s="8"/>
      <c r="D13" s="8" t="s">
        <v>25</v>
      </c>
      <c r="E13" s="73">
        <v>0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74542087.060000002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2">
        <v>18369136.640000001</v>
      </c>
    </row>
    <row r="17" spans="1:5" ht="15.75" x14ac:dyDescent="0.25">
      <c r="A17" s="8"/>
      <c r="B17" s="8"/>
      <c r="C17" s="8"/>
      <c r="D17" s="8" t="s">
        <v>27</v>
      </c>
      <c r="E17" s="72">
        <v>11940461.289999999</v>
      </c>
    </row>
    <row r="18" spans="1:5" ht="15.75" x14ac:dyDescent="0.25">
      <c r="A18" s="8"/>
      <c r="B18" s="8"/>
      <c r="C18" s="11"/>
      <c r="D18" s="8" t="s">
        <v>28</v>
      </c>
      <c r="E18" s="72">
        <v>3605296.65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33914894.579999998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2">
        <v>553395806</v>
      </c>
    </row>
    <row r="22" spans="1:5" ht="15.75" x14ac:dyDescent="0.25">
      <c r="A22" s="8"/>
      <c r="B22" s="8"/>
      <c r="C22" s="8" t="s">
        <v>31</v>
      </c>
      <c r="D22" s="8"/>
      <c r="E22" s="72">
        <v>161206.67000000001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6">
        <v>0</v>
      </c>
    </row>
    <row r="30" spans="1:5" ht="15.75" x14ac:dyDescent="0.25">
      <c r="A30" s="8"/>
      <c r="B30" s="8"/>
      <c r="C30" s="8"/>
      <c r="D30" s="8" t="s">
        <v>39</v>
      </c>
      <c r="E30" s="74">
        <v>0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662013994.30999994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5">
        <v>183541932.00999999</v>
      </c>
    </row>
    <row r="43" spans="1:5" ht="15.75" x14ac:dyDescent="0.25">
      <c r="A43" s="8"/>
      <c r="B43" s="8"/>
      <c r="C43" s="8"/>
      <c r="D43" s="8" t="s">
        <v>11</v>
      </c>
      <c r="E43" s="75">
        <v>126711226.95999999</v>
      </c>
    </row>
    <row r="44" spans="1:5" ht="15.75" x14ac:dyDescent="0.25">
      <c r="A44" s="8"/>
      <c r="B44" s="8"/>
      <c r="C44" s="8"/>
      <c r="D44" s="8" t="s">
        <v>12</v>
      </c>
      <c r="E44" s="75">
        <v>18325313.359999999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9">
        <v>21608748.34</v>
      </c>
    </row>
    <row r="51" spans="1:5" ht="15.75" x14ac:dyDescent="0.25">
      <c r="A51" s="8"/>
      <c r="B51" s="8"/>
      <c r="C51" s="8"/>
      <c r="D51" s="8" t="s">
        <v>11</v>
      </c>
      <c r="E51" s="75">
        <v>6844298.9699999997</v>
      </c>
    </row>
    <row r="52" spans="1:5" ht="15.75" x14ac:dyDescent="0.25">
      <c r="A52" s="8"/>
      <c r="B52" s="8"/>
      <c r="C52" s="8"/>
      <c r="D52" s="8" t="s">
        <v>12</v>
      </c>
      <c r="E52" s="7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5">
        <v>4216301.91</v>
      </c>
    </row>
    <row r="63" spans="1:5" ht="15.75" x14ac:dyDescent="0.25">
      <c r="A63" s="8"/>
      <c r="B63" s="12"/>
      <c r="C63" s="8"/>
      <c r="D63" s="8" t="s">
        <v>11</v>
      </c>
      <c r="E63" s="75">
        <v>20918354.100000001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5">
        <v>52514375.659999996</v>
      </c>
    </row>
    <row r="67" spans="1:5" ht="15.75" x14ac:dyDescent="0.25">
      <c r="A67" s="8"/>
      <c r="B67" s="8"/>
      <c r="C67" s="8"/>
      <c r="D67" s="8" t="s">
        <v>11</v>
      </c>
      <c r="E67" s="75">
        <v>23241695.609999999</v>
      </c>
    </row>
    <row r="68" spans="1:5" ht="15.75" x14ac:dyDescent="0.25">
      <c r="A68" s="8"/>
      <c r="B68" s="8"/>
      <c r="C68" s="8"/>
      <c r="D68" s="8" t="s">
        <v>12</v>
      </c>
      <c r="E68" s="75">
        <v>65449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75">
        <v>8794394.5</v>
      </c>
    </row>
    <row r="76" spans="1:5" ht="15.75" x14ac:dyDescent="0.25">
      <c r="A76" s="8"/>
      <c r="B76" s="8"/>
      <c r="C76" s="8"/>
      <c r="D76" s="8" t="s">
        <v>48</v>
      </c>
      <c r="E76" s="75">
        <v>27409903.129999999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5">
        <v>19487941.52</v>
      </c>
    </row>
    <row r="79" spans="1:5" ht="15.75" x14ac:dyDescent="0.25">
      <c r="A79" s="8"/>
      <c r="B79" s="8"/>
      <c r="C79" s="8"/>
      <c r="D79" s="8" t="s">
        <v>50</v>
      </c>
      <c r="E79" s="78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5">
        <v>80059835.849999994</v>
      </c>
    </row>
    <row r="82" spans="1:9" ht="15.75" x14ac:dyDescent="0.25">
      <c r="A82" s="8"/>
      <c r="B82" s="8"/>
      <c r="C82" s="8"/>
      <c r="D82" s="15" t="s">
        <v>50</v>
      </c>
      <c r="E82" s="7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8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5">
        <v>8125588.9299999997</v>
      </c>
    </row>
    <row r="91" spans="1:9" ht="15.75" x14ac:dyDescent="0.25">
      <c r="A91" s="8"/>
      <c r="B91" s="8"/>
      <c r="C91" s="8"/>
      <c r="D91" s="8" t="s">
        <v>49</v>
      </c>
      <c r="E91" s="75">
        <v>15394139.23</v>
      </c>
    </row>
    <row r="92" spans="1:9" ht="15.75" x14ac:dyDescent="0.25">
      <c r="A92" s="8"/>
      <c r="B92" s="8"/>
      <c r="C92" s="8"/>
      <c r="D92" s="8" t="s">
        <v>50</v>
      </c>
      <c r="E92" s="80">
        <v>0</v>
      </c>
    </row>
    <row r="93" spans="1:9" ht="15.75" x14ac:dyDescent="0.25">
      <c r="A93" s="12" t="s">
        <v>59</v>
      </c>
      <c r="D93" s="8"/>
      <c r="E93" s="34">
        <f>SUM(E41:E92)</f>
        <v>617259499.08000004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5">
        <f>659547+2330948.16</f>
        <v>2990495.16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5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19">
        <v>10335019.720000001</v>
      </c>
    </row>
    <row r="111" spans="1:9" ht="15.75" x14ac:dyDescent="0.25">
      <c r="A111" s="12" t="s">
        <v>58</v>
      </c>
      <c r="E111" s="64">
        <f>SUM(E95:E110)</f>
        <v>13325514.880000001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630585013.96000004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77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20">
        <v>3054844</v>
      </c>
    </row>
    <row r="12" spans="1:9" ht="15.75" x14ac:dyDescent="0.25">
      <c r="A12" s="8"/>
      <c r="B12" s="8"/>
      <c r="C12" s="8"/>
      <c r="D12" s="8" t="s">
        <v>24</v>
      </c>
      <c r="E12" s="120">
        <v>5933575</v>
      </c>
    </row>
    <row r="13" spans="1:9" ht="15.75" x14ac:dyDescent="0.25">
      <c r="A13" s="8"/>
      <c r="B13" s="8"/>
      <c r="C13" s="8"/>
      <c r="D13" s="8" t="s">
        <v>25</v>
      </c>
      <c r="E13" s="120">
        <v>1114486.47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10102905.470000001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20">
        <v>6771948</v>
      </c>
    </row>
    <row r="17" spans="1:5" ht="15.75" x14ac:dyDescent="0.25">
      <c r="A17" s="8"/>
      <c r="B17" s="8"/>
      <c r="C17" s="8"/>
      <c r="D17" s="8" t="s">
        <v>27</v>
      </c>
      <c r="E17" s="120">
        <v>4339902.0999999996</v>
      </c>
    </row>
    <row r="18" spans="1:5" ht="15.75" x14ac:dyDescent="0.25">
      <c r="A18" s="8"/>
      <c r="B18" s="8"/>
      <c r="C18" s="11"/>
      <c r="D18" s="8" t="s">
        <v>28</v>
      </c>
      <c r="E18" s="120">
        <v>2291760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13403610.1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20">
        <v>596388811</v>
      </c>
    </row>
    <row r="22" spans="1:5" ht="15.75" x14ac:dyDescent="0.25">
      <c r="A22" s="8"/>
      <c r="B22" s="8"/>
      <c r="C22" s="8" t="s">
        <v>31</v>
      </c>
      <c r="D22" s="8"/>
      <c r="E22" s="72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94">
        <v>0</v>
      </c>
    </row>
    <row r="30" spans="1:5" ht="15.75" x14ac:dyDescent="0.25">
      <c r="A30" s="8"/>
      <c r="B30" s="8"/>
      <c r="C30" s="8"/>
      <c r="D30" s="8" t="s">
        <v>39</v>
      </c>
      <c r="E30" s="94">
        <v>0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619895326.57000005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20">
        <f>93206521-10000000</f>
        <v>83206521</v>
      </c>
    </row>
    <row r="43" spans="1:5" ht="15.75" x14ac:dyDescent="0.25">
      <c r="A43" s="8"/>
      <c r="B43" s="8"/>
      <c r="C43" s="8"/>
      <c r="D43" s="8" t="s">
        <v>11</v>
      </c>
      <c r="E43" s="120">
        <f>56827528-2000000</f>
        <v>54827528</v>
      </c>
    </row>
    <row r="44" spans="1:5" ht="15.75" x14ac:dyDescent="0.25">
      <c r="A44" s="8"/>
      <c r="B44" s="8"/>
      <c r="C44" s="8"/>
      <c r="D44" s="8" t="s">
        <v>12</v>
      </c>
      <c r="E44" s="120">
        <v>5675000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20">
        <f>24259946+1709884+197773</f>
        <v>26167603</v>
      </c>
    </row>
    <row r="51" spans="1:5" ht="15.75" x14ac:dyDescent="0.25">
      <c r="A51" s="8"/>
      <c r="B51" s="8"/>
      <c r="C51" s="8"/>
      <c r="D51" s="8" t="s">
        <v>11</v>
      </c>
      <c r="E51" s="120">
        <f>23987758+65296+13373</f>
        <v>24066427</v>
      </c>
    </row>
    <row r="52" spans="1:5" ht="15.75" x14ac:dyDescent="0.25">
      <c r="A52" s="8"/>
      <c r="B52" s="8"/>
      <c r="C52" s="8"/>
      <c r="D52" s="8" t="s">
        <v>12</v>
      </c>
      <c r="E52" s="120">
        <f>100000+23880</f>
        <v>123880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20">
        <v>43248038</v>
      </c>
    </row>
    <row r="63" spans="1:5" ht="15.75" x14ac:dyDescent="0.25">
      <c r="A63" s="8"/>
      <c r="B63" s="12"/>
      <c r="C63" s="8"/>
      <c r="D63" s="8" t="s">
        <v>11</v>
      </c>
      <c r="E63" s="120">
        <v>39586135</v>
      </c>
    </row>
    <row r="64" spans="1:5" ht="15.75" x14ac:dyDescent="0.25">
      <c r="A64" s="8"/>
      <c r="B64" s="8"/>
      <c r="C64" s="8"/>
      <c r="D64" s="8" t="s">
        <v>12</v>
      </c>
      <c r="E64" s="94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20">
        <v>18000213</v>
      </c>
    </row>
    <row r="67" spans="1:5" ht="15.75" x14ac:dyDescent="0.25">
      <c r="A67" s="8"/>
      <c r="B67" s="8"/>
      <c r="C67" s="8"/>
      <c r="D67" s="8" t="s">
        <v>11</v>
      </c>
      <c r="E67" s="120">
        <f>36251123-200000</f>
        <v>36051123</v>
      </c>
    </row>
    <row r="68" spans="1:5" ht="15.75" x14ac:dyDescent="0.25">
      <c r="A68" s="8"/>
      <c r="B68" s="8"/>
      <c r="C68" s="8"/>
      <c r="D68" s="8" t="s">
        <v>12</v>
      </c>
      <c r="E68" s="94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20">
        <v>31080786</v>
      </c>
    </row>
    <row r="76" spans="1:5" ht="15.75" x14ac:dyDescent="0.25">
      <c r="A76" s="8"/>
      <c r="B76" s="8"/>
      <c r="C76" s="8"/>
      <c r="D76" s="8" t="s">
        <v>48</v>
      </c>
      <c r="E76" s="7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20">
        <v>13224615</v>
      </c>
    </row>
    <row r="79" spans="1:5" ht="15.75" x14ac:dyDescent="0.25">
      <c r="A79" s="8"/>
      <c r="B79" s="8"/>
      <c r="C79" s="8"/>
      <c r="D79" s="8" t="s">
        <v>50</v>
      </c>
      <c r="E79" s="120">
        <v>3248900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20">
        <v>29184553</v>
      </c>
    </row>
    <row r="82" spans="1:9" ht="15.75" x14ac:dyDescent="0.25">
      <c r="A82" s="8"/>
      <c r="B82" s="8"/>
      <c r="C82" s="8"/>
      <c r="D82" s="15" t="s">
        <v>50</v>
      </c>
      <c r="E82" s="120">
        <v>82443716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20">
        <v>2334362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20">
        <v>12859032</v>
      </c>
    </row>
    <row r="91" spans="1:9" ht="15.75" x14ac:dyDescent="0.25">
      <c r="A91" s="8"/>
      <c r="B91" s="8"/>
      <c r="C91" s="8"/>
      <c r="D91" s="8" t="s">
        <v>49</v>
      </c>
      <c r="E91" s="120">
        <f>63286321-81463</f>
        <v>63204858</v>
      </c>
    </row>
    <row r="92" spans="1:9" ht="15.75" x14ac:dyDescent="0.25">
      <c r="A92" s="8"/>
      <c r="B92" s="8"/>
      <c r="C92" s="8"/>
      <c r="D92" s="8" t="s">
        <v>50</v>
      </c>
      <c r="E92" s="121">
        <v>44036295</v>
      </c>
    </row>
    <row r="93" spans="1:9" ht="15.75" x14ac:dyDescent="0.25">
      <c r="A93" s="12" t="s">
        <v>59</v>
      </c>
      <c r="D93" s="8"/>
      <c r="E93" s="34">
        <f>SUM(E41:E92)</f>
        <v>612569585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5">
        <v>10550573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5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5">
        <v>0</v>
      </c>
    </row>
    <row r="111" spans="1:9" ht="15.75" x14ac:dyDescent="0.25">
      <c r="A111" s="12" t="s">
        <v>58</v>
      </c>
      <c r="E111" s="64">
        <f>SUM(E95:E110)</f>
        <v>10550573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623120158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78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27">
        <v>50420695.770000003</v>
      </c>
    </row>
    <row r="12" spans="1:9" ht="15.75" x14ac:dyDescent="0.25">
      <c r="A12" s="8"/>
      <c r="B12" s="8"/>
      <c r="C12" s="8"/>
      <c r="D12" s="8" t="s">
        <v>24</v>
      </c>
      <c r="E12" s="127">
        <v>52734199.829999998</v>
      </c>
    </row>
    <row r="13" spans="1:9" ht="15.75" x14ac:dyDescent="0.25">
      <c r="A13" s="8"/>
      <c r="B13" s="8"/>
      <c r="C13" s="8"/>
      <c r="D13" s="8" t="s">
        <v>25</v>
      </c>
      <c r="E13" s="127">
        <v>8521831.9399999995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111676727.53999999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27">
        <v>12885604.779999999</v>
      </c>
    </row>
    <row r="17" spans="1:5" ht="15.75" x14ac:dyDescent="0.25">
      <c r="A17" s="8"/>
      <c r="B17" s="8"/>
      <c r="C17" s="8"/>
      <c r="D17" s="8" t="s">
        <v>27</v>
      </c>
      <c r="E17" s="127">
        <v>5609037.5</v>
      </c>
    </row>
    <row r="18" spans="1:5" ht="15.75" x14ac:dyDescent="0.25">
      <c r="A18" s="8"/>
      <c r="B18" s="8"/>
      <c r="C18" s="11"/>
      <c r="D18" s="8" t="s">
        <v>28</v>
      </c>
      <c r="E18" s="127">
        <v>566703.32999999996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19061345.609999999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27">
        <v>508449096</v>
      </c>
    </row>
    <row r="22" spans="1:5" ht="15.75" x14ac:dyDescent="0.25">
      <c r="A22" s="8"/>
      <c r="B22" s="8"/>
      <c r="C22" s="8" t="s">
        <v>31</v>
      </c>
      <c r="D22" s="8"/>
      <c r="E22" s="127">
        <v>1628310.57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127">
        <v>62265.16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122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123">
        <v>0</v>
      </c>
    </row>
    <row r="30" spans="1:5" ht="15.75" x14ac:dyDescent="0.25">
      <c r="A30" s="8"/>
      <c r="B30" s="8"/>
      <c r="C30" s="8"/>
      <c r="D30" s="8" t="s">
        <v>39</v>
      </c>
      <c r="E30" s="124">
        <v>0</v>
      </c>
    </row>
    <row r="31" spans="1:5" ht="15.75" x14ac:dyDescent="0.25">
      <c r="A31" s="8"/>
      <c r="B31" s="8"/>
      <c r="C31" s="8" t="s">
        <v>40</v>
      </c>
      <c r="D31" s="8"/>
      <c r="E31" s="122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640877744.88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27">
        <v>199577291.33000001</v>
      </c>
    </row>
    <row r="43" spans="1:5" ht="15.75" x14ac:dyDescent="0.25">
      <c r="A43" s="8"/>
      <c r="B43" s="8"/>
      <c r="C43" s="8"/>
      <c r="D43" s="8" t="s">
        <v>11</v>
      </c>
      <c r="E43" s="127">
        <v>94861023.040000007</v>
      </c>
    </row>
    <row r="44" spans="1:5" ht="15.75" x14ac:dyDescent="0.25">
      <c r="A44" s="8"/>
      <c r="B44" s="8"/>
      <c r="C44" s="8"/>
      <c r="D44" s="8" t="s">
        <v>12</v>
      </c>
      <c r="E44" s="128">
        <v>8203510.5800000001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25">
        <v>0</v>
      </c>
    </row>
    <row r="51" spans="1:5" ht="15.75" x14ac:dyDescent="0.25">
      <c r="A51" s="8"/>
      <c r="B51" s="8"/>
      <c r="C51" s="8"/>
      <c r="D51" s="8" t="s">
        <v>11</v>
      </c>
      <c r="E51" s="125">
        <v>0</v>
      </c>
    </row>
    <row r="52" spans="1:5" ht="15.75" x14ac:dyDescent="0.25">
      <c r="A52" s="8"/>
      <c r="B52" s="8"/>
      <c r="C52" s="8"/>
      <c r="D52" s="8" t="s">
        <v>12</v>
      </c>
      <c r="E52" s="125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27">
        <v>42715337.369999997</v>
      </c>
    </row>
    <row r="63" spans="1:5" ht="15.75" x14ac:dyDescent="0.25">
      <c r="A63" s="8"/>
      <c r="B63" s="12"/>
      <c r="C63" s="8"/>
      <c r="D63" s="8" t="s">
        <v>11</v>
      </c>
      <c r="E63" s="127">
        <v>60077823.409999996</v>
      </c>
    </row>
    <row r="64" spans="1:5" ht="15.75" x14ac:dyDescent="0.25">
      <c r="A64" s="8"/>
      <c r="B64" s="8"/>
      <c r="C64" s="8"/>
      <c r="D64" s="8" t="s">
        <v>12</v>
      </c>
      <c r="E64" s="127">
        <v>10677989.1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27">
        <v>31650003.82</v>
      </c>
    </row>
    <row r="67" spans="1:5" ht="15.75" x14ac:dyDescent="0.25">
      <c r="A67" s="8"/>
      <c r="B67" s="8"/>
      <c r="C67" s="8"/>
      <c r="D67" s="8" t="s">
        <v>11</v>
      </c>
      <c r="E67" s="127">
        <v>8465810.4499999993</v>
      </c>
    </row>
    <row r="68" spans="1:5" ht="15.75" x14ac:dyDescent="0.25">
      <c r="A68" s="8"/>
      <c r="B68" s="8"/>
      <c r="C68" s="8"/>
      <c r="D68" s="8" t="s">
        <v>12</v>
      </c>
      <c r="E68" s="127">
        <v>30147679.600000001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27">
        <f>159100+6641300</f>
        <v>6800400</v>
      </c>
    </row>
    <row r="71" spans="1:5" ht="15.75" x14ac:dyDescent="0.25">
      <c r="A71" s="8"/>
      <c r="B71" s="8"/>
      <c r="C71" s="8"/>
      <c r="D71" s="8" t="s">
        <v>11</v>
      </c>
      <c r="E71" s="127">
        <f>34710304.17+534455</f>
        <v>35244759.170000002</v>
      </c>
    </row>
    <row r="72" spans="1:5" ht="15.75" x14ac:dyDescent="0.25">
      <c r="A72" s="8"/>
      <c r="B72" s="8"/>
      <c r="C72" s="8"/>
      <c r="D72" s="8" t="s">
        <v>12</v>
      </c>
      <c r="E72" s="126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25">
        <v>0</v>
      </c>
    </row>
    <row r="76" spans="1:5" ht="15.75" x14ac:dyDescent="0.25">
      <c r="A76" s="8"/>
      <c r="B76" s="8"/>
      <c r="C76" s="8"/>
      <c r="D76" s="8" t="s">
        <v>48</v>
      </c>
      <c r="E76" s="7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27">
        <v>1683040</v>
      </c>
    </row>
    <row r="79" spans="1:5" ht="15.75" x14ac:dyDescent="0.25">
      <c r="A79" s="8"/>
      <c r="B79" s="8"/>
      <c r="C79" s="8"/>
      <c r="D79" s="8" t="s">
        <v>50</v>
      </c>
      <c r="E79" s="127">
        <v>40607703.700000003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27">
        <v>6441300</v>
      </c>
    </row>
    <row r="82" spans="1:9" ht="15.75" x14ac:dyDescent="0.25">
      <c r="A82" s="8"/>
      <c r="B82" s="8"/>
      <c r="C82" s="8"/>
      <c r="D82" s="15" t="s">
        <v>50</v>
      </c>
      <c r="E82" s="127">
        <v>40607703.700000003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23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27">
        <v>3915775.06</v>
      </c>
    </row>
    <row r="91" spans="1:9" ht="15.75" x14ac:dyDescent="0.25">
      <c r="A91" s="8"/>
      <c r="B91" s="8"/>
      <c r="C91" s="8"/>
      <c r="D91" s="8" t="s">
        <v>49</v>
      </c>
      <c r="E91" s="127">
        <v>30677203.239999998</v>
      </c>
    </row>
    <row r="92" spans="1:9" ht="15.75" x14ac:dyDescent="0.25">
      <c r="A92" s="8"/>
      <c r="B92" s="8"/>
      <c r="C92" s="8"/>
      <c r="D92" s="8" t="s">
        <v>50</v>
      </c>
      <c r="E92" s="127">
        <v>9537829</v>
      </c>
    </row>
    <row r="93" spans="1:9" ht="15.75" x14ac:dyDescent="0.25">
      <c r="A93" s="12" t="s">
        <v>59</v>
      </c>
      <c r="D93" s="8"/>
      <c r="E93" s="34">
        <f>SUM(E41:E92)</f>
        <v>661892182.57000005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27">
        <v>7956033.0599999996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27">
        <v>29990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127">
        <v>19400612.640000001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27">
        <v>32976431.09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27">
        <f>7353201.6+4494870.2</f>
        <v>11848071.800000001</v>
      </c>
    </row>
    <row r="111" spans="1:9" ht="15.75" x14ac:dyDescent="0.25">
      <c r="A111" s="12" t="s">
        <v>58</v>
      </c>
      <c r="E111" s="64">
        <f>SUM(E95:E110)</f>
        <v>72211138.590000004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734103321.16000009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opLeftCell="A19" zoomScale="115" zoomScaleNormal="115" workbookViewId="0">
      <selection activeCell="E32" sqref="E3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80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5">
        <v>33869547.530000001</v>
      </c>
    </row>
    <row r="12" spans="1:9" ht="15.75" x14ac:dyDescent="0.25">
      <c r="A12" s="8"/>
      <c r="B12" s="8"/>
      <c r="C12" s="8"/>
      <c r="D12" s="8" t="s">
        <v>24</v>
      </c>
      <c r="E12" s="95">
        <v>37195237.420000002</v>
      </c>
    </row>
    <row r="13" spans="1:9" ht="15.75" x14ac:dyDescent="0.25">
      <c r="A13" s="8"/>
      <c r="B13" s="8"/>
      <c r="C13" s="8"/>
      <c r="D13" s="8" t="s">
        <v>25</v>
      </c>
      <c r="E13" s="96">
        <v>2123675.5099999998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73188460.460000008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5">
        <v>6658505</v>
      </c>
    </row>
    <row r="17" spans="1:5" ht="15.75" x14ac:dyDescent="0.25">
      <c r="A17" s="8"/>
      <c r="B17" s="8"/>
      <c r="C17" s="8"/>
      <c r="D17" s="8" t="s">
        <v>27</v>
      </c>
      <c r="E17" s="95">
        <v>8379194.0499999998</v>
      </c>
    </row>
    <row r="18" spans="1:5" ht="15.75" x14ac:dyDescent="0.25">
      <c r="A18" s="8"/>
      <c r="B18" s="8"/>
      <c r="C18" s="11"/>
      <c r="D18" s="8" t="s">
        <v>28</v>
      </c>
      <c r="E18" s="96">
        <v>1428646.02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16466345.07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95">
        <v>436673676</v>
      </c>
    </row>
    <row r="22" spans="1:5" ht="15.75" x14ac:dyDescent="0.25">
      <c r="A22" s="8"/>
      <c r="B22" s="8"/>
      <c r="C22" s="8" t="s">
        <v>31</v>
      </c>
      <c r="D22" s="8"/>
      <c r="E22" s="83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1">
        <v>0</v>
      </c>
    </row>
    <row r="30" spans="1:5" ht="15.75" x14ac:dyDescent="0.25">
      <c r="A30" s="8"/>
      <c r="B30" s="8"/>
      <c r="C30" s="8"/>
      <c r="D30" s="8" t="s">
        <v>39</v>
      </c>
      <c r="E30" s="96">
        <v>1541092.33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95">
        <v>0</v>
      </c>
    </row>
    <row r="36" spans="1:5" ht="15.75" x14ac:dyDescent="0.25">
      <c r="A36" s="8"/>
      <c r="B36" s="8" t="s">
        <v>45</v>
      </c>
      <c r="C36" s="8"/>
      <c r="D36" s="8"/>
      <c r="E36" s="129">
        <v>107616075.78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635485649.63999999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5">
        <v>116896010.05</v>
      </c>
    </row>
    <row r="43" spans="1:5" ht="15.75" x14ac:dyDescent="0.25">
      <c r="A43" s="8"/>
      <c r="B43" s="8"/>
      <c r="C43" s="8"/>
      <c r="D43" s="8" t="s">
        <v>11</v>
      </c>
      <c r="E43" s="95">
        <v>111706863.97</v>
      </c>
    </row>
    <row r="44" spans="1:5" ht="15.75" x14ac:dyDescent="0.25">
      <c r="A44" s="8"/>
      <c r="B44" s="8"/>
      <c r="C44" s="8"/>
      <c r="D44" s="8" t="s">
        <v>12</v>
      </c>
      <c r="E44" s="95">
        <v>1787541.1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5">
        <v>25354230.890000001</v>
      </c>
    </row>
    <row r="51" spans="1:5" ht="15.75" x14ac:dyDescent="0.25">
      <c r="A51" s="8"/>
      <c r="B51" s="8"/>
      <c r="C51" s="8"/>
      <c r="D51" s="8" t="s">
        <v>11</v>
      </c>
      <c r="E51" s="95">
        <v>8171663.0300000003</v>
      </c>
    </row>
    <row r="52" spans="1:5" ht="15.75" x14ac:dyDescent="0.25">
      <c r="A52" s="8"/>
      <c r="B52" s="8"/>
      <c r="C52" s="8"/>
      <c r="D52" s="8" t="s">
        <v>12</v>
      </c>
      <c r="E52" s="82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95">
        <v>2517754.7999999998</v>
      </c>
    </row>
    <row r="59" spans="1:5" ht="15.75" x14ac:dyDescent="0.25">
      <c r="A59" s="8"/>
      <c r="B59" s="8"/>
      <c r="C59" s="8"/>
      <c r="D59" s="8" t="s">
        <v>11</v>
      </c>
      <c r="E59" s="95">
        <v>1103566.76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5">
        <v>7102590.7599999998</v>
      </c>
    </row>
    <row r="63" spans="1:5" ht="15.75" x14ac:dyDescent="0.25">
      <c r="A63" s="8"/>
      <c r="B63" s="12"/>
      <c r="C63" s="8"/>
      <c r="D63" s="8" t="s">
        <v>11</v>
      </c>
      <c r="E63" s="95">
        <v>2066081.8</v>
      </c>
    </row>
    <row r="64" spans="1:5" ht="15.75" x14ac:dyDescent="0.25">
      <c r="A64" s="8"/>
      <c r="B64" s="8"/>
      <c r="C64" s="8"/>
      <c r="D64" s="8" t="s">
        <v>12</v>
      </c>
      <c r="E64" s="83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5">
        <v>18627978.77</v>
      </c>
    </row>
    <row r="67" spans="1:5" ht="15.75" x14ac:dyDescent="0.25">
      <c r="A67" s="8"/>
      <c r="B67" s="8"/>
      <c r="C67" s="8"/>
      <c r="D67" s="8" t="s">
        <v>11</v>
      </c>
      <c r="E67" s="95">
        <v>5599654.1900000004</v>
      </c>
    </row>
    <row r="68" spans="1:5" ht="15.75" x14ac:dyDescent="0.25">
      <c r="A68" s="8"/>
      <c r="B68" s="8"/>
      <c r="C68" s="8"/>
      <c r="D68" s="8" t="s">
        <v>12</v>
      </c>
      <c r="E68" s="95">
        <v>507875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3">
        <v>0</v>
      </c>
    </row>
    <row r="71" spans="1:5" ht="15.75" x14ac:dyDescent="0.25">
      <c r="A71" s="8"/>
      <c r="B71" s="8"/>
      <c r="C71" s="8"/>
      <c r="D71" s="8" t="s">
        <v>11</v>
      </c>
      <c r="E71" s="83">
        <v>0</v>
      </c>
    </row>
    <row r="72" spans="1:5" ht="15.75" x14ac:dyDescent="0.25">
      <c r="A72" s="8"/>
      <c r="B72" s="8"/>
      <c r="C72" s="8"/>
      <c r="D72" s="8" t="s">
        <v>12</v>
      </c>
      <c r="E72" s="8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2">
        <v>0</v>
      </c>
    </row>
    <row r="76" spans="1:5" ht="15.75" x14ac:dyDescent="0.25">
      <c r="A76" s="8"/>
      <c r="B76" s="8"/>
      <c r="C76" s="8"/>
      <c r="D76" s="8" t="s">
        <v>48</v>
      </c>
      <c r="E76" s="7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5">
        <v>9426975.1300000008</v>
      </c>
    </row>
    <row r="79" spans="1:5" ht="15.75" x14ac:dyDescent="0.25">
      <c r="A79" s="8"/>
      <c r="B79" s="8"/>
      <c r="C79" s="8"/>
      <c r="D79" s="8" t="s">
        <v>50</v>
      </c>
      <c r="E79" s="95">
        <v>1700000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95">
        <v>35287922.280000001</v>
      </c>
    </row>
    <row r="82" spans="1:9" ht="15.75" x14ac:dyDescent="0.25">
      <c r="A82" s="8"/>
      <c r="B82" s="8"/>
      <c r="C82" s="8"/>
      <c r="D82" s="15" t="s">
        <v>50</v>
      </c>
      <c r="E82" s="95">
        <v>20013721.649999999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5">
        <v>2964490.5</v>
      </c>
    </row>
    <row r="88" spans="1:9" ht="15.75" x14ac:dyDescent="0.25">
      <c r="A88" s="8"/>
      <c r="B88" s="8"/>
      <c r="C88" s="8"/>
      <c r="D88" s="8" t="s">
        <v>50</v>
      </c>
      <c r="E88" s="86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95">
        <f>8147008.73+47998338.61</f>
        <v>56145347.340000004</v>
      </c>
    </row>
    <row r="91" spans="1:9" ht="15.75" x14ac:dyDescent="0.25">
      <c r="A91" s="8"/>
      <c r="B91" s="8"/>
      <c r="C91" s="8"/>
      <c r="D91" s="8" t="s">
        <v>49</v>
      </c>
      <c r="E91" s="95">
        <f>9878683.62+65261030.95</f>
        <v>75139714.570000008</v>
      </c>
    </row>
    <row r="92" spans="1:9" ht="15.75" x14ac:dyDescent="0.25">
      <c r="A92" s="8"/>
      <c r="B92" s="8"/>
      <c r="C92" s="8"/>
      <c r="D92" s="8" t="s">
        <v>50</v>
      </c>
      <c r="E92" s="83">
        <v>0</v>
      </c>
    </row>
    <row r="93" spans="1:9" ht="15.75" x14ac:dyDescent="0.25">
      <c r="A93" s="12" t="s">
        <v>59</v>
      </c>
      <c r="D93" s="8"/>
      <c r="E93" s="34">
        <f>SUM(E41:E92)</f>
        <v>502119982.58999997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95">
        <v>2665590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95">
        <v>13450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5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95">
        <v>24500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95">
        <f>27133638.78+3757155+217000</f>
        <v>31107793.780000001</v>
      </c>
    </row>
    <row r="111" spans="1:9" ht="15.75" x14ac:dyDescent="0.25">
      <c r="A111" s="12" t="s">
        <v>58</v>
      </c>
      <c r="E111" s="64">
        <f>SUM(E95:E110)</f>
        <v>33811333.780000001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535931316.37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tabSelected="1" topLeftCell="A6" zoomScale="115" zoomScaleNormal="115" workbookViewId="0">
      <selection activeCell="D13" sqref="D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79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83">
        <v>11641608.699999999</v>
      </c>
    </row>
    <row r="12" spans="1:9" ht="15.75" x14ac:dyDescent="0.25">
      <c r="A12" s="8"/>
      <c r="B12" s="8"/>
      <c r="C12" s="8"/>
      <c r="D12" s="8" t="s">
        <v>24</v>
      </c>
      <c r="E12" s="83">
        <v>9135581.0099999998</v>
      </c>
    </row>
    <row r="13" spans="1:9" ht="15.75" x14ac:dyDescent="0.25">
      <c r="A13" s="8"/>
      <c r="B13" s="8"/>
      <c r="C13" s="8"/>
      <c r="D13" s="8" t="s">
        <v>25</v>
      </c>
      <c r="E13" s="83">
        <v>859420.48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21636610.190000001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83">
        <v>5254856.3600000003</v>
      </c>
    </row>
    <row r="17" spans="1:5" ht="15.75" x14ac:dyDescent="0.25">
      <c r="A17" s="8"/>
      <c r="B17" s="8"/>
      <c r="C17" s="8"/>
      <c r="D17" s="8" t="s">
        <v>27</v>
      </c>
      <c r="E17" s="83">
        <v>16043781.66</v>
      </c>
    </row>
    <row r="18" spans="1:5" ht="15.75" x14ac:dyDescent="0.25">
      <c r="A18" s="8"/>
      <c r="B18" s="8"/>
      <c r="C18" s="11"/>
      <c r="D18" s="8" t="s">
        <v>28</v>
      </c>
      <c r="E18" s="83">
        <v>437228.55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21735866.57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83">
        <v>534524432</v>
      </c>
    </row>
    <row r="22" spans="1:5" ht="15.75" x14ac:dyDescent="0.25">
      <c r="A22" s="8"/>
      <c r="B22" s="8"/>
      <c r="C22" s="8" t="s">
        <v>31</v>
      </c>
      <c r="D22" s="8"/>
      <c r="E22" s="83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1034120.99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1">
        <v>0</v>
      </c>
    </row>
    <row r="30" spans="1:5" ht="15.75" x14ac:dyDescent="0.25">
      <c r="A30" s="8"/>
      <c r="B30" s="8"/>
      <c r="C30" s="8"/>
      <c r="D30" s="8" t="s">
        <v>39</v>
      </c>
      <c r="E30" s="84">
        <v>0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578931029.75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83">
        <v>104424055.64</v>
      </c>
    </row>
    <row r="43" spans="1:5" ht="15.75" x14ac:dyDescent="0.25">
      <c r="A43" s="8"/>
      <c r="B43" s="8"/>
      <c r="C43" s="8"/>
      <c r="D43" s="8" t="s">
        <v>11</v>
      </c>
      <c r="E43" s="83">
        <v>170734168.38</v>
      </c>
    </row>
    <row r="44" spans="1:5" ht="15.75" x14ac:dyDescent="0.25">
      <c r="A44" s="8"/>
      <c r="B44" s="8"/>
      <c r="C44" s="8"/>
      <c r="D44" s="8" t="s">
        <v>12</v>
      </c>
      <c r="E44" s="83">
        <v>12786861.029999999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563279.19999999995</v>
      </c>
    </row>
    <row r="47" spans="1:5" ht="15.75" x14ac:dyDescent="0.25">
      <c r="A47" s="8"/>
      <c r="B47" s="8"/>
      <c r="C47" s="8"/>
      <c r="D47" s="8" t="s">
        <v>11</v>
      </c>
      <c r="E47" s="78">
        <v>3879931.63</v>
      </c>
    </row>
    <row r="48" spans="1:5" ht="15.75" x14ac:dyDescent="0.25">
      <c r="A48" s="8"/>
      <c r="B48" s="8"/>
      <c r="C48" s="8"/>
      <c r="D48" s="8" t="s">
        <v>12</v>
      </c>
      <c r="E48" s="74">
        <v>249652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2">
        <v>27970908.059999999</v>
      </c>
    </row>
    <row r="51" spans="1:5" ht="15.75" x14ac:dyDescent="0.25">
      <c r="A51" s="8"/>
      <c r="B51" s="8"/>
      <c r="C51" s="8"/>
      <c r="D51" s="8" t="s">
        <v>11</v>
      </c>
      <c r="E51" s="82">
        <v>16146007.300000001</v>
      </c>
    </row>
    <row r="52" spans="1:5" ht="15.75" x14ac:dyDescent="0.25">
      <c r="A52" s="8"/>
      <c r="B52" s="8"/>
      <c r="C52" s="8"/>
      <c r="D52" s="8" t="s">
        <v>12</v>
      </c>
      <c r="E52" s="82">
        <v>31900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83">
        <v>3410652.42</v>
      </c>
    </row>
    <row r="63" spans="1:5" ht="15.75" x14ac:dyDescent="0.25">
      <c r="A63" s="8"/>
      <c r="B63" s="12"/>
      <c r="C63" s="8"/>
      <c r="D63" s="8" t="s">
        <v>11</v>
      </c>
      <c r="E63" s="83">
        <v>26581673.170000002</v>
      </c>
    </row>
    <row r="64" spans="1:5" ht="15.75" x14ac:dyDescent="0.25">
      <c r="A64" s="8"/>
      <c r="B64" s="8"/>
      <c r="C64" s="8"/>
      <c r="D64" s="8" t="s">
        <v>12</v>
      </c>
      <c r="E64" s="83">
        <v>1643373.78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83">
        <v>26620782.949999999</v>
      </c>
    </row>
    <row r="67" spans="1:5" ht="15.75" x14ac:dyDescent="0.25">
      <c r="A67" s="8"/>
      <c r="B67" s="8"/>
      <c r="C67" s="8"/>
      <c r="D67" s="8" t="s">
        <v>11</v>
      </c>
      <c r="E67" s="83">
        <v>5760448.3200000003</v>
      </c>
    </row>
    <row r="68" spans="1:5" ht="15.75" x14ac:dyDescent="0.25">
      <c r="A68" s="8"/>
      <c r="B68" s="8"/>
      <c r="C68" s="8"/>
      <c r="D68" s="8" t="s">
        <v>12</v>
      </c>
      <c r="E68" s="83">
        <v>548196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3">
        <v>0</v>
      </c>
    </row>
    <row r="71" spans="1:5" ht="15.75" x14ac:dyDescent="0.25">
      <c r="A71" s="8"/>
      <c r="B71" s="8"/>
      <c r="C71" s="8"/>
      <c r="D71" s="8" t="s">
        <v>11</v>
      </c>
      <c r="E71" s="83">
        <v>0</v>
      </c>
    </row>
    <row r="72" spans="1:5" ht="15.75" x14ac:dyDescent="0.25">
      <c r="A72" s="8"/>
      <c r="B72" s="8"/>
      <c r="C72" s="8"/>
      <c r="D72" s="8" t="s">
        <v>12</v>
      </c>
      <c r="E72" s="8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2">
        <f>1743376.82+323050.91</f>
        <v>2066427.73</v>
      </c>
    </row>
    <row r="76" spans="1:5" ht="15.75" x14ac:dyDescent="0.25">
      <c r="A76" s="8"/>
      <c r="B76" s="8"/>
      <c r="C76" s="8"/>
      <c r="D76" s="8" t="s">
        <v>48</v>
      </c>
      <c r="E76" s="75">
        <f>9822788.88+6350735.48</f>
        <v>16173524.360000001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83">
        <v>12601946.65</v>
      </c>
    </row>
    <row r="79" spans="1:5" ht="15.75" x14ac:dyDescent="0.25">
      <c r="A79" s="8"/>
      <c r="B79" s="8"/>
      <c r="C79" s="8"/>
      <c r="D79" s="8" t="s">
        <v>50</v>
      </c>
      <c r="E79" s="83">
        <v>6790539.4400000004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83">
        <v>0</v>
      </c>
    </row>
    <row r="82" spans="1:9" ht="15.75" x14ac:dyDescent="0.25">
      <c r="A82" s="8"/>
      <c r="B82" s="8"/>
      <c r="C82" s="8"/>
      <c r="D82" s="15" t="s">
        <v>50</v>
      </c>
      <c r="E82" s="83">
        <v>40263036.369999997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1">
        <v>3981225.72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83">
        <v>0</v>
      </c>
    </row>
    <row r="91" spans="1:9" ht="15.75" x14ac:dyDescent="0.25">
      <c r="A91" s="8"/>
      <c r="B91" s="8"/>
      <c r="C91" s="8"/>
      <c r="D91" s="8" t="s">
        <v>49</v>
      </c>
      <c r="E91" s="83">
        <v>0</v>
      </c>
    </row>
    <row r="92" spans="1:9" ht="15.75" x14ac:dyDescent="0.25">
      <c r="A92" s="8"/>
      <c r="B92" s="8"/>
      <c r="C92" s="8"/>
      <c r="D92" s="8" t="s">
        <v>50</v>
      </c>
      <c r="E92" s="83">
        <v>0</v>
      </c>
    </row>
    <row r="93" spans="1:9" ht="15.75" x14ac:dyDescent="0.25">
      <c r="A93" s="12" t="s">
        <v>59</v>
      </c>
      <c r="D93" s="8"/>
      <c r="E93" s="34">
        <f>SUM(E41:E92)</f>
        <v>483228590.14999998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21861183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5">
        <v>1533657.17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5">
        <v>3024165.4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91">
        <v>115621362.14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83">
        <v>12783728.93</v>
      </c>
    </row>
    <row r="111" spans="1:9" ht="15.75" x14ac:dyDescent="0.25">
      <c r="A111" s="12" t="s">
        <v>58</v>
      </c>
      <c r="E111" s="64">
        <f>SUM(E95:E110)</f>
        <v>154824096.64000002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638052686.78999996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9">
        <v>54728986.620000005</v>
      </c>
    </row>
    <row r="12" spans="1:9" ht="15.75" x14ac:dyDescent="0.25">
      <c r="A12" s="8"/>
      <c r="B12" s="8"/>
      <c r="C12" s="8"/>
      <c r="D12" s="8" t="s">
        <v>24</v>
      </c>
      <c r="E12" s="99">
        <v>36947832.100000001</v>
      </c>
    </row>
    <row r="13" spans="1:9" ht="15.75" x14ac:dyDescent="0.25">
      <c r="A13" s="8"/>
      <c r="B13" s="8"/>
      <c r="C13" s="8"/>
      <c r="D13" s="8" t="s">
        <v>25</v>
      </c>
      <c r="E13" s="100">
        <v>7564526.6300000008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99241345.349999994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9">
        <v>17939032.809999999</v>
      </c>
    </row>
    <row r="17" spans="1:6" ht="15.75" x14ac:dyDescent="0.25">
      <c r="A17" s="8"/>
      <c r="B17" s="8"/>
      <c r="C17" s="8"/>
      <c r="D17" s="8" t="s">
        <v>27</v>
      </c>
      <c r="E17" s="99">
        <v>77274804.559999987</v>
      </c>
    </row>
    <row r="18" spans="1:6" ht="15.75" x14ac:dyDescent="0.25">
      <c r="A18" s="8"/>
      <c r="B18" s="8"/>
      <c r="C18" s="11"/>
      <c r="D18" s="8" t="s">
        <v>28</v>
      </c>
      <c r="E18" s="88">
        <v>0</v>
      </c>
    </row>
    <row r="19" spans="1:6" ht="15.75" x14ac:dyDescent="0.25">
      <c r="A19" s="8"/>
      <c r="B19" s="8"/>
      <c r="C19" s="8" t="s">
        <v>6</v>
      </c>
      <c r="D19" s="8"/>
      <c r="E19" s="29">
        <f t="shared" ref="E19" si="0">SUM(E16:E18)</f>
        <v>95213837.36999999</v>
      </c>
    </row>
    <row r="20" spans="1:6" ht="15.75" x14ac:dyDescent="0.25">
      <c r="A20" s="8"/>
      <c r="B20" s="8" t="s">
        <v>29</v>
      </c>
      <c r="C20" s="8"/>
      <c r="D20" s="8"/>
      <c r="E20" s="31"/>
    </row>
    <row r="21" spans="1:6" ht="15.75" x14ac:dyDescent="0.25">
      <c r="A21" s="8"/>
      <c r="B21" s="8"/>
      <c r="C21" s="8" t="s">
        <v>30</v>
      </c>
      <c r="D21" s="8"/>
      <c r="E21" s="99">
        <v>758609130</v>
      </c>
    </row>
    <row r="22" spans="1:6" ht="15.75" x14ac:dyDescent="0.25">
      <c r="A22" s="8"/>
      <c r="B22" s="8"/>
      <c r="C22" s="8" t="s">
        <v>31</v>
      </c>
      <c r="D22" s="8"/>
      <c r="E22" s="42">
        <v>0</v>
      </c>
    </row>
    <row r="23" spans="1:6" ht="15.75" x14ac:dyDescent="0.25">
      <c r="A23" s="8"/>
      <c r="B23" s="8"/>
      <c r="C23" s="8" t="s">
        <v>32</v>
      </c>
      <c r="D23" s="8"/>
      <c r="E23" s="89"/>
    </row>
    <row r="24" spans="1:6" ht="15.75" x14ac:dyDescent="0.25">
      <c r="A24" s="8"/>
      <c r="B24" s="8"/>
      <c r="C24" s="8"/>
      <c r="D24" s="8" t="s">
        <v>33</v>
      </c>
      <c r="E24" s="42">
        <v>0</v>
      </c>
    </row>
    <row r="25" spans="1:6" ht="15.75" x14ac:dyDescent="0.25">
      <c r="A25" s="8"/>
      <c r="B25" s="8"/>
      <c r="C25" s="8"/>
      <c r="D25" s="8" t="s">
        <v>34</v>
      </c>
      <c r="E25" s="38">
        <v>0</v>
      </c>
    </row>
    <row r="26" spans="1:6" ht="15.75" x14ac:dyDescent="0.25">
      <c r="A26" s="8"/>
      <c r="B26" s="8"/>
      <c r="C26" s="8"/>
      <c r="D26" s="8" t="s">
        <v>35</v>
      </c>
      <c r="E26" s="101">
        <v>2152620</v>
      </c>
      <c r="F26" s="97"/>
    </row>
    <row r="27" spans="1:6" ht="15.75" x14ac:dyDescent="0.25">
      <c r="A27" s="8"/>
      <c r="B27" s="8"/>
      <c r="C27" s="8"/>
      <c r="D27" s="8" t="s">
        <v>36</v>
      </c>
      <c r="E27" s="26">
        <v>3774598.62</v>
      </c>
      <c r="F27" s="98"/>
    </row>
    <row r="28" spans="1:6" ht="15.75" x14ac:dyDescent="0.25">
      <c r="A28" s="8"/>
      <c r="B28" s="8"/>
      <c r="C28" s="8" t="s">
        <v>37</v>
      </c>
      <c r="D28" s="8"/>
      <c r="E28" s="20"/>
    </row>
    <row r="29" spans="1:6" ht="15.75" x14ac:dyDescent="0.25">
      <c r="A29" s="8"/>
      <c r="B29" s="8"/>
      <c r="C29" s="8"/>
      <c r="D29" s="8" t="s">
        <v>38</v>
      </c>
      <c r="E29" s="99">
        <v>11321459.609999999</v>
      </c>
    </row>
    <row r="30" spans="1:6" ht="15.75" x14ac:dyDescent="0.25">
      <c r="A30" s="8"/>
      <c r="B30" s="8"/>
      <c r="C30" s="8"/>
      <c r="D30" s="8" t="s">
        <v>39</v>
      </c>
      <c r="E30" s="45">
        <v>0</v>
      </c>
    </row>
    <row r="31" spans="1:6" ht="15.75" x14ac:dyDescent="0.25">
      <c r="A31" s="8"/>
      <c r="B31" s="8"/>
      <c r="C31" s="8" t="s">
        <v>40</v>
      </c>
      <c r="D31" s="8"/>
      <c r="E31" s="40">
        <v>0</v>
      </c>
    </row>
    <row r="32" spans="1:6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970312990.95000005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9">
        <v>151737851.22</v>
      </c>
    </row>
    <row r="43" spans="1:5" ht="15.75" x14ac:dyDescent="0.25">
      <c r="A43" s="8"/>
      <c r="B43" s="8"/>
      <c r="C43" s="8"/>
      <c r="D43" s="8" t="s">
        <v>11</v>
      </c>
      <c r="E43" s="99">
        <v>155192886.96000001</v>
      </c>
    </row>
    <row r="44" spans="1:5" ht="15.75" x14ac:dyDescent="0.25">
      <c r="A44" s="8"/>
      <c r="B44" s="8"/>
      <c r="C44" s="8"/>
      <c r="D44" s="8" t="s">
        <v>12</v>
      </c>
      <c r="E44" s="99">
        <v>19105253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99">
        <v>24393480.300000001</v>
      </c>
    </row>
    <row r="47" spans="1:5" ht="15.75" x14ac:dyDescent="0.25">
      <c r="A47" s="8"/>
      <c r="B47" s="8"/>
      <c r="C47" s="8"/>
      <c r="D47" s="8" t="s">
        <v>11</v>
      </c>
      <c r="E47" s="99">
        <v>53809489</v>
      </c>
    </row>
    <row r="48" spans="1:5" ht="15.75" x14ac:dyDescent="0.25">
      <c r="A48" s="8"/>
      <c r="B48" s="8"/>
      <c r="C48" s="8"/>
      <c r="D48" s="8" t="s">
        <v>12</v>
      </c>
      <c r="E48" s="99">
        <v>5020515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9">
        <v>82876804.909999996</v>
      </c>
    </row>
    <row r="51" spans="1:5" ht="15.75" x14ac:dyDescent="0.25">
      <c r="A51" s="8"/>
      <c r="B51" s="8"/>
      <c r="C51" s="8"/>
      <c r="D51" s="8" t="s">
        <v>11</v>
      </c>
      <c r="E51" s="99">
        <v>21813340.449999999</v>
      </c>
    </row>
    <row r="52" spans="1:5" ht="15.75" x14ac:dyDescent="0.25">
      <c r="A52" s="8"/>
      <c r="B52" s="8"/>
      <c r="C52" s="8"/>
      <c r="D52" s="8" t="s">
        <v>12</v>
      </c>
      <c r="E52" s="8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9">
        <v>7028209.9500000002</v>
      </c>
    </row>
    <row r="63" spans="1:5" ht="15.75" x14ac:dyDescent="0.25">
      <c r="A63" s="8"/>
      <c r="B63" s="12"/>
      <c r="C63" s="8"/>
      <c r="D63" s="8" t="s">
        <v>11</v>
      </c>
      <c r="E63" s="99">
        <v>36782773.219999999</v>
      </c>
    </row>
    <row r="64" spans="1:5" ht="15.75" x14ac:dyDescent="0.25">
      <c r="A64" s="8"/>
      <c r="B64" s="8"/>
      <c r="C64" s="8"/>
      <c r="D64" s="8" t="s">
        <v>12</v>
      </c>
      <c r="E64" s="99">
        <v>5961478.5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9">
        <v>73531684.700000003</v>
      </c>
    </row>
    <row r="67" spans="1:5" ht="15.75" x14ac:dyDescent="0.25">
      <c r="A67" s="8"/>
      <c r="B67" s="8"/>
      <c r="C67" s="8"/>
      <c r="D67" s="8" t="s">
        <v>11</v>
      </c>
      <c r="E67" s="102">
        <v>112388052.14</v>
      </c>
    </row>
    <row r="68" spans="1:5" ht="15.75" x14ac:dyDescent="0.25">
      <c r="A68" s="8"/>
      <c r="B68" s="8"/>
      <c r="C68" s="8"/>
      <c r="D68" s="8" t="s">
        <v>12</v>
      </c>
      <c r="E68" s="102">
        <v>19825884.710000001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9">
        <v>19896386.050000001</v>
      </c>
    </row>
    <row r="79" spans="1:5" ht="15.75" x14ac:dyDescent="0.25">
      <c r="A79" s="8"/>
      <c r="B79" s="8"/>
      <c r="C79" s="8"/>
      <c r="D79" s="8" t="s">
        <v>50</v>
      </c>
      <c r="E79" s="99">
        <v>18516407.25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90">
        <v>0</v>
      </c>
    </row>
    <row r="82" spans="1:9" ht="15.75" x14ac:dyDescent="0.25">
      <c r="A82" s="8"/>
      <c r="B82" s="8"/>
      <c r="C82" s="8"/>
      <c r="D82" s="15" t="s">
        <v>50</v>
      </c>
      <c r="E82" s="99">
        <v>168108094.44999999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9">
        <v>2484424.7799999998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978473016.58999991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978473016.58999991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65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54999403.5</v>
      </c>
    </row>
    <row r="12" spans="1:9" ht="15.75" x14ac:dyDescent="0.25">
      <c r="A12" s="8"/>
      <c r="B12" s="8"/>
      <c r="C12" s="8"/>
      <c r="D12" s="8" t="s">
        <v>24</v>
      </c>
      <c r="E12" s="45">
        <v>15210361.640000001</v>
      </c>
    </row>
    <row r="13" spans="1:9" ht="16.5" thickBot="1" x14ac:dyDescent="0.3">
      <c r="A13" s="8"/>
      <c r="B13" s="8"/>
      <c r="C13" s="8"/>
      <c r="D13" s="8" t="s">
        <v>25</v>
      </c>
      <c r="E13" s="41">
        <v>1026414.2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71236179.340000004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6020336.3799999999</v>
      </c>
    </row>
    <row r="17" spans="1:5" ht="15.75" x14ac:dyDescent="0.25">
      <c r="A17" s="8"/>
      <c r="B17" s="8"/>
      <c r="C17" s="8"/>
      <c r="D17" s="8" t="s">
        <v>27</v>
      </c>
      <c r="E17" s="39">
        <v>13754531.560000001</v>
      </c>
    </row>
    <row r="18" spans="1:5" ht="15.75" x14ac:dyDescent="0.25">
      <c r="A18" s="8"/>
      <c r="B18" s="8"/>
      <c r="C18" s="11"/>
      <c r="D18" s="8" t="s">
        <v>28</v>
      </c>
      <c r="E18" s="46">
        <v>3297622.84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23072490.780000001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559995420</v>
      </c>
    </row>
    <row r="22" spans="1:5" ht="15.75" x14ac:dyDescent="0.25">
      <c r="A22" s="8"/>
      <c r="B22" s="8"/>
      <c r="C22" s="8" t="s">
        <v>31</v>
      </c>
      <c r="D22" s="8"/>
      <c r="E22" s="42">
        <v>631479.85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83566.36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17000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51430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655087566.33000004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91773083.760000005</v>
      </c>
    </row>
    <row r="43" spans="1:5" ht="15.75" x14ac:dyDescent="0.25">
      <c r="A43" s="8"/>
      <c r="B43" s="8"/>
      <c r="C43" s="8"/>
      <c r="D43" s="8" t="s">
        <v>11</v>
      </c>
      <c r="E43" s="47">
        <v>76474851.200000003</v>
      </c>
    </row>
    <row r="44" spans="1:5" ht="15.75" x14ac:dyDescent="0.25">
      <c r="A44" s="8"/>
      <c r="B44" s="8"/>
      <c r="C44" s="8"/>
      <c r="D44" s="8" t="s">
        <v>12</v>
      </c>
      <c r="E44" s="47">
        <v>4381266.2300000004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249567.51</v>
      </c>
    </row>
    <row r="47" spans="1:5" ht="15.75" x14ac:dyDescent="0.25">
      <c r="A47" s="8"/>
      <c r="B47" s="8"/>
      <c r="C47" s="8"/>
      <c r="D47" s="8" t="s">
        <v>11</v>
      </c>
      <c r="E47" s="49">
        <v>7235388.7199999997</v>
      </c>
    </row>
    <row r="48" spans="1:5" ht="15.75" x14ac:dyDescent="0.25">
      <c r="A48" s="8"/>
      <c r="B48" s="8"/>
      <c r="C48" s="8"/>
      <c r="D48" s="8" t="s">
        <v>12</v>
      </c>
      <c r="E48" s="39">
        <v>13202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28378707.890000001</v>
      </c>
    </row>
    <row r="51" spans="1:5" ht="15.75" x14ac:dyDescent="0.25">
      <c r="A51" s="8"/>
      <c r="B51" s="8"/>
      <c r="C51" s="8"/>
      <c r="D51" s="8" t="s">
        <v>11</v>
      </c>
      <c r="E51" s="47">
        <v>17875613.960000001</v>
      </c>
    </row>
    <row r="52" spans="1:5" ht="15.75" x14ac:dyDescent="0.25">
      <c r="A52" s="8"/>
      <c r="B52" s="8"/>
      <c r="C52" s="8"/>
      <c r="D52" s="8" t="s">
        <v>12</v>
      </c>
      <c r="E52" s="44">
        <v>2794747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11714773.49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7288888.25</v>
      </c>
    </row>
    <row r="63" spans="1:5" ht="15.75" x14ac:dyDescent="0.25">
      <c r="A63" s="8"/>
      <c r="B63" s="12"/>
      <c r="C63" s="8"/>
      <c r="D63" s="8" t="s">
        <v>11</v>
      </c>
      <c r="E63" s="47">
        <v>8987255.8399999999</v>
      </c>
    </row>
    <row r="64" spans="1:5" ht="15.75" x14ac:dyDescent="0.25">
      <c r="A64" s="8"/>
      <c r="B64" s="8"/>
      <c r="C64" s="8"/>
      <c r="D64" s="8" t="s">
        <v>12</v>
      </c>
      <c r="E64" s="35">
        <v>97904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32960317.510000002</v>
      </c>
    </row>
    <row r="67" spans="1:5" ht="15.75" x14ac:dyDescent="0.25">
      <c r="A67" s="8"/>
      <c r="B67" s="8"/>
      <c r="C67" s="8"/>
      <c r="D67" s="8" t="s">
        <v>11</v>
      </c>
      <c r="E67" s="47">
        <v>72915500.260000005</v>
      </c>
    </row>
    <row r="68" spans="1:5" ht="15.75" x14ac:dyDescent="0.25">
      <c r="A68" s="8"/>
      <c r="B68" s="8"/>
      <c r="C68" s="8"/>
      <c r="D68" s="8" t="s">
        <v>12</v>
      </c>
      <c r="E68" s="47">
        <v>1491848.52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17261391.670000002</v>
      </c>
    </row>
    <row r="79" spans="1:5" ht="15.75" x14ac:dyDescent="0.25">
      <c r="A79" s="8"/>
      <c r="B79" s="8"/>
      <c r="C79" s="8"/>
      <c r="D79" s="8" t="s">
        <v>50</v>
      </c>
      <c r="E79" s="39">
        <v>345878.3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10452216.09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3275235.5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2168460.5</v>
      </c>
    </row>
    <row r="91" spans="1:9" ht="15.75" x14ac:dyDescent="0.25">
      <c r="A91" s="8"/>
      <c r="B91" s="8"/>
      <c r="C91" s="8"/>
      <c r="D91" s="8" t="s">
        <v>49</v>
      </c>
      <c r="E91" s="45">
        <v>12079948.109999999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410216046.31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8353234.7999999998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48500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2317432.0699999998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2828902.6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40506440.990000002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54054510.460000001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464270556.76999998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66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21544979.969999999</v>
      </c>
    </row>
    <row r="12" spans="1:9" ht="15.75" x14ac:dyDescent="0.25">
      <c r="A12" s="8"/>
      <c r="B12" s="8"/>
      <c r="C12" s="8"/>
      <c r="D12" s="8" t="s">
        <v>24</v>
      </c>
      <c r="E12" s="45">
        <v>21567289.48</v>
      </c>
    </row>
    <row r="13" spans="1:9" ht="16.5" thickBot="1" x14ac:dyDescent="0.3">
      <c r="A13" s="8"/>
      <c r="B13" s="8"/>
      <c r="C13" s="8"/>
      <c r="D13" s="8" t="s">
        <v>25</v>
      </c>
      <c r="E13" s="41">
        <v>2576999.7200000002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45689269.170000002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10543776.310000001</v>
      </c>
    </row>
    <row r="17" spans="1:5" ht="15.75" x14ac:dyDescent="0.25">
      <c r="A17" s="8"/>
      <c r="B17" s="8"/>
      <c r="C17" s="8"/>
      <c r="D17" s="8" t="s">
        <v>27</v>
      </c>
      <c r="E17" s="39">
        <v>13944865.15</v>
      </c>
    </row>
    <row r="18" spans="1:5" ht="15.75" x14ac:dyDescent="0.25">
      <c r="A18" s="8"/>
      <c r="B18" s="8"/>
      <c r="C18" s="11"/>
      <c r="D18" s="8" t="s">
        <v>28</v>
      </c>
      <c r="E18" s="46">
        <v>4915477.4800000004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29404118.940000001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910317701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211415.66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172001</v>
      </c>
    </row>
    <row r="30" spans="1:5" ht="15.75" x14ac:dyDescent="0.25">
      <c r="A30" s="8"/>
      <c r="B30" s="8"/>
      <c r="C30" s="8"/>
      <c r="D30" s="8" t="s">
        <v>39</v>
      </c>
      <c r="E30" s="45">
        <v>7486984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993281489.76999998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244511536.53999999</v>
      </c>
    </row>
    <row r="43" spans="1:5" ht="15.75" x14ac:dyDescent="0.25">
      <c r="A43" s="8"/>
      <c r="B43" s="8"/>
      <c r="C43" s="8"/>
      <c r="D43" s="8" t="s">
        <v>11</v>
      </c>
      <c r="E43" s="47">
        <v>134227657.24000001</v>
      </c>
    </row>
    <row r="44" spans="1:5" ht="15.75" x14ac:dyDescent="0.25">
      <c r="A44" s="8"/>
      <c r="B44" s="8"/>
      <c r="C44" s="8"/>
      <c r="D44" s="8" t="s">
        <v>12</v>
      </c>
      <c r="E44" s="47">
        <v>18089974.379999999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979980.01</v>
      </c>
    </row>
    <row r="47" spans="1:5" ht="15.75" x14ac:dyDescent="0.25">
      <c r="A47" s="8"/>
      <c r="B47" s="8"/>
      <c r="C47" s="8"/>
      <c r="D47" s="8" t="s">
        <v>11</v>
      </c>
      <c r="E47" s="49">
        <v>6869405.0800000001</v>
      </c>
    </row>
    <row r="48" spans="1:5" ht="15.75" x14ac:dyDescent="0.25">
      <c r="A48" s="8"/>
      <c r="B48" s="8"/>
      <c r="C48" s="8"/>
      <c r="D48" s="8" t="s">
        <v>12</v>
      </c>
      <c r="E48" s="39">
        <v>635020.80000000005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33546080.210000001</v>
      </c>
    </row>
    <row r="51" spans="1:5" ht="15.75" x14ac:dyDescent="0.25">
      <c r="A51" s="8"/>
      <c r="B51" s="8"/>
      <c r="C51" s="8"/>
      <c r="D51" s="8" t="s">
        <v>11</v>
      </c>
      <c r="E51" s="47">
        <v>9833255.6600000001</v>
      </c>
    </row>
    <row r="52" spans="1:5" ht="15.75" x14ac:dyDescent="0.25">
      <c r="A52" s="8"/>
      <c r="B52" s="8"/>
      <c r="C52" s="8"/>
      <c r="D52" s="8" t="s">
        <v>12</v>
      </c>
      <c r="E52" s="44">
        <v>963190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9501775.8699999992</v>
      </c>
    </row>
    <row r="63" spans="1:5" ht="15.75" x14ac:dyDescent="0.25">
      <c r="A63" s="8"/>
      <c r="B63" s="12"/>
      <c r="C63" s="8"/>
      <c r="D63" s="8" t="s">
        <v>11</v>
      </c>
      <c r="E63" s="47">
        <v>7762283.3700000001</v>
      </c>
    </row>
    <row r="64" spans="1:5" ht="15.75" x14ac:dyDescent="0.25">
      <c r="A64" s="8"/>
      <c r="B64" s="8"/>
      <c r="C64" s="8"/>
      <c r="D64" s="8" t="s">
        <v>12</v>
      </c>
      <c r="E64" s="35">
        <v>87499.5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49289030.530000001</v>
      </c>
    </row>
    <row r="67" spans="1:5" ht="15.75" x14ac:dyDescent="0.25">
      <c r="A67" s="8"/>
      <c r="B67" s="8"/>
      <c r="C67" s="8"/>
      <c r="D67" s="8" t="s">
        <v>11</v>
      </c>
      <c r="E67" s="47">
        <v>108995397.37</v>
      </c>
    </row>
    <row r="68" spans="1:5" ht="15.75" x14ac:dyDescent="0.25">
      <c r="A68" s="8"/>
      <c r="B68" s="8"/>
      <c r="C68" s="8"/>
      <c r="D68" s="8" t="s">
        <v>12</v>
      </c>
      <c r="E68" s="47">
        <v>98987446.609999999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9">
        <v>1070243.5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21750908.690000001</v>
      </c>
    </row>
    <row r="79" spans="1:5" ht="15.75" x14ac:dyDescent="0.25">
      <c r="A79" s="8"/>
      <c r="B79" s="8"/>
      <c r="C79" s="8"/>
      <c r="D79" s="8" t="s">
        <v>50</v>
      </c>
      <c r="E79" s="39">
        <v>10958881.630000001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110890196.03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82139771.879999995</v>
      </c>
    </row>
    <row r="92" spans="1:9" ht="15.75" x14ac:dyDescent="0.25">
      <c r="A92" s="8"/>
      <c r="B92" s="8"/>
      <c r="C92" s="8"/>
      <c r="D92" s="8" t="s">
        <v>50</v>
      </c>
      <c r="E92" s="48">
        <v>615671.25</v>
      </c>
    </row>
    <row r="93" spans="1:9" ht="15.75" x14ac:dyDescent="0.25">
      <c r="A93" s="12" t="s">
        <v>59</v>
      </c>
      <c r="D93" s="8"/>
      <c r="E93" s="34">
        <f>SUM(E41:E92)</f>
        <v>951705206.14999998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5430179.6699999999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926350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170865.65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241965934.34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248493329.66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1200198535.8099999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topLeftCell="A8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67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3">
        <f>65540389.05-6417619.02+2418594.74</f>
        <v>61541364.770000003</v>
      </c>
    </row>
    <row r="12" spans="1:9" ht="15.75" x14ac:dyDescent="0.25">
      <c r="A12" s="8"/>
      <c r="B12" s="8"/>
      <c r="C12" s="8"/>
      <c r="D12" s="8" t="s">
        <v>24</v>
      </c>
      <c r="E12" s="103">
        <f>774541.08+3177335.53+10256773.24+475354+1177755.42+27050+6648160.78+368298+165550+571667.5</f>
        <v>23642485.550000001</v>
      </c>
    </row>
    <row r="13" spans="1:9" ht="15.75" x14ac:dyDescent="0.25">
      <c r="A13" s="8"/>
      <c r="B13" s="8"/>
      <c r="C13" s="8"/>
      <c r="D13" s="8" t="s">
        <v>25</v>
      </c>
      <c r="E13" s="104">
        <f>88562.42+2172330.36+536365.54+127154.24+20530+2220143.94+308433.76</f>
        <v>5473520.2599999998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90657370.580000013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3">
        <f>3310460+5233166.91</f>
        <v>8543626.9100000001</v>
      </c>
    </row>
    <row r="17" spans="1:5" ht="15.75" x14ac:dyDescent="0.25">
      <c r="A17" s="8"/>
      <c r="B17" s="8"/>
      <c r="C17" s="8"/>
      <c r="D17" s="8" t="s">
        <v>27</v>
      </c>
      <c r="E17" s="103">
        <v>2947728.96</v>
      </c>
    </row>
    <row r="18" spans="1:5" ht="15.75" x14ac:dyDescent="0.25">
      <c r="A18" s="8"/>
      <c r="B18" s="8"/>
      <c r="C18" s="11"/>
      <c r="D18" s="8" t="s">
        <v>28</v>
      </c>
      <c r="E18" s="103">
        <v>1373552.55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12864908.420000002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3">
        <v>829394857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103">
        <v>3424996.9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103">
        <v>225000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936567132.89999998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3">
        <v>209514290.96000001</v>
      </c>
    </row>
    <row r="43" spans="1:5" ht="15.75" x14ac:dyDescent="0.25">
      <c r="A43" s="8"/>
      <c r="B43" s="8"/>
      <c r="C43" s="8"/>
      <c r="D43" s="8" t="s">
        <v>11</v>
      </c>
      <c r="E43" s="103">
        <v>185194171.28</v>
      </c>
    </row>
    <row r="44" spans="1:5" ht="15.75" x14ac:dyDescent="0.25">
      <c r="A44" s="8"/>
      <c r="B44" s="8"/>
      <c r="C44" s="8"/>
      <c r="D44" s="8" t="s">
        <v>12</v>
      </c>
      <c r="E44" s="103">
        <v>11977200.25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3">
        <v>58577184.329999998</v>
      </c>
    </row>
    <row r="51" spans="1:5" ht="15.75" x14ac:dyDescent="0.25">
      <c r="A51" s="8"/>
      <c r="B51" s="8"/>
      <c r="C51" s="8"/>
      <c r="D51" s="8" t="s">
        <v>11</v>
      </c>
      <c r="E51" s="103">
        <v>19312764.109999999</v>
      </c>
    </row>
    <row r="52" spans="1:5" ht="15.75" x14ac:dyDescent="0.25">
      <c r="A52" s="8"/>
      <c r="B52" s="8"/>
      <c r="C52" s="8"/>
      <c r="D52" s="8" t="s">
        <v>12</v>
      </c>
      <c r="E52" s="103">
        <v>1179968.3799999999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103">
        <v>1521605.28</v>
      </c>
    </row>
    <row r="56" spans="1:5" ht="15.75" x14ac:dyDescent="0.25">
      <c r="A56" s="8"/>
      <c r="B56" s="8"/>
      <c r="C56" s="13"/>
      <c r="D56" s="8" t="s">
        <v>12</v>
      </c>
      <c r="E56" s="103">
        <v>49459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103">
        <v>1678519.35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3">
        <v>11173741.880000001</v>
      </c>
    </row>
    <row r="63" spans="1:5" ht="15.75" x14ac:dyDescent="0.25">
      <c r="A63" s="8"/>
      <c r="B63" s="12"/>
      <c r="C63" s="8"/>
      <c r="D63" s="8" t="s">
        <v>11</v>
      </c>
      <c r="E63" s="103">
        <v>9870733.3599999994</v>
      </c>
    </row>
    <row r="64" spans="1:5" ht="15.75" x14ac:dyDescent="0.25">
      <c r="A64" s="8"/>
      <c r="B64" s="8"/>
      <c r="C64" s="8"/>
      <c r="D64" s="8" t="s">
        <v>12</v>
      </c>
      <c r="E64" s="103">
        <v>436457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3">
        <v>64941784.310000002</v>
      </c>
    </row>
    <row r="67" spans="1:5" ht="15.75" x14ac:dyDescent="0.25">
      <c r="A67" s="8"/>
      <c r="B67" s="8"/>
      <c r="C67" s="8"/>
      <c r="D67" s="8" t="s">
        <v>11</v>
      </c>
      <c r="E67" s="103">
        <v>22623909.399999999</v>
      </c>
    </row>
    <row r="68" spans="1:5" ht="15.75" x14ac:dyDescent="0.25">
      <c r="A68" s="8"/>
      <c r="B68" s="8"/>
      <c r="C68" s="8"/>
      <c r="D68" s="8" t="s">
        <v>12</v>
      </c>
      <c r="E68" s="103">
        <v>5103940.95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03">
        <v>11579411.84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3">
        <v>1373502.15</v>
      </c>
    </row>
    <row r="79" spans="1:5" ht="15.75" x14ac:dyDescent="0.25">
      <c r="A79" s="8"/>
      <c r="B79" s="8"/>
      <c r="C79" s="8"/>
      <c r="D79" s="8" t="s">
        <v>50</v>
      </c>
      <c r="E79" s="103">
        <v>14784533.5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103">
        <v>13680186.609999999</v>
      </c>
    </row>
    <row r="82" spans="1:9" ht="15.75" x14ac:dyDescent="0.25">
      <c r="A82" s="8"/>
      <c r="B82" s="8"/>
      <c r="C82" s="8"/>
      <c r="D82" s="15" t="s">
        <v>50</v>
      </c>
      <c r="E82" s="103">
        <v>98028653.109999999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03">
        <v>8565816.1999999993</v>
      </c>
    </row>
    <row r="88" spans="1:9" ht="15.75" x14ac:dyDescent="0.25">
      <c r="A88" s="8"/>
      <c r="B88" s="8"/>
      <c r="C88" s="8"/>
      <c r="D88" s="8" t="s">
        <v>50</v>
      </c>
      <c r="E88" s="103">
        <v>195550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3">
        <v>47663657.380000003</v>
      </c>
    </row>
    <row r="91" spans="1:9" ht="15.75" x14ac:dyDescent="0.25">
      <c r="A91" s="8"/>
      <c r="B91" s="8"/>
      <c r="C91" s="8"/>
      <c r="D91" s="8" t="s">
        <v>49</v>
      </c>
      <c r="E91" s="103">
        <v>8755558.4700000007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807782599.10000014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3">
        <v>3150744.96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03">
        <v>84960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3">
        <v>29280370.890000001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0</v>
      </c>
    </row>
    <row r="111" spans="1:9" ht="15.75" x14ac:dyDescent="0.25">
      <c r="A111" s="12" t="s">
        <v>58</v>
      </c>
      <c r="E111" s="22">
        <f>SUM(E95:E110)</f>
        <v>32516075.850000001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840298674.95000017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68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6095890.9400000004</v>
      </c>
    </row>
    <row r="12" spans="1:9" ht="15.75" x14ac:dyDescent="0.25">
      <c r="A12" s="8"/>
      <c r="B12" s="8"/>
      <c r="C12" s="8"/>
      <c r="D12" s="8" t="s">
        <v>24</v>
      </c>
      <c r="E12" s="54">
        <v>6620944.3300000001</v>
      </c>
    </row>
    <row r="13" spans="1:9" ht="15.75" x14ac:dyDescent="0.25">
      <c r="A13" s="8"/>
      <c r="B13" s="8"/>
      <c r="C13" s="8"/>
      <c r="D13" s="8" t="s">
        <v>25</v>
      </c>
      <c r="E13" s="54">
        <v>1742059.21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14458894.48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5371883.7599999998</v>
      </c>
    </row>
    <row r="17" spans="1:5" ht="15.75" x14ac:dyDescent="0.25">
      <c r="A17" s="8"/>
      <c r="B17" s="8"/>
      <c r="C17" s="8"/>
      <c r="D17" s="8" t="s">
        <v>27</v>
      </c>
      <c r="E17" s="54">
        <v>16645041.52</v>
      </c>
    </row>
    <row r="18" spans="1:5" ht="15.75" x14ac:dyDescent="0.25">
      <c r="A18" s="8"/>
      <c r="B18" s="8"/>
      <c r="C18" s="11"/>
      <c r="D18" s="8" t="s">
        <v>28</v>
      </c>
      <c r="E18" s="54">
        <v>2958999.55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24975924.830000002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415151143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454585962.31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117688583.63</v>
      </c>
    </row>
    <row r="43" spans="1:5" ht="15.75" x14ac:dyDescent="0.25">
      <c r="A43" s="8"/>
      <c r="B43" s="8"/>
      <c r="C43" s="8"/>
      <c r="D43" s="8" t="s">
        <v>11</v>
      </c>
      <c r="E43" s="54">
        <v>83973494.030000001</v>
      </c>
    </row>
    <row r="44" spans="1:5" ht="15.75" x14ac:dyDescent="0.25">
      <c r="A44" s="8"/>
      <c r="B44" s="8"/>
      <c r="C44" s="8"/>
      <c r="D44" s="8" t="s">
        <v>12</v>
      </c>
      <c r="E44" s="54">
        <v>1204989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1591541.42</v>
      </c>
    </row>
    <row r="48" spans="1:5" ht="15.75" x14ac:dyDescent="0.25">
      <c r="A48" s="8"/>
      <c r="B48" s="8"/>
      <c r="C48" s="8"/>
      <c r="D48" s="8" t="s">
        <v>12</v>
      </c>
      <c r="E48" s="39">
        <v>359008.89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17317726.289999999</v>
      </c>
    </row>
    <row r="51" spans="1:5" ht="15.75" x14ac:dyDescent="0.25">
      <c r="A51" s="8"/>
      <c r="B51" s="8"/>
      <c r="C51" s="8"/>
      <c r="D51" s="8" t="s">
        <v>11</v>
      </c>
      <c r="E51" s="54">
        <v>3724034.83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0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7047366.2800000003</v>
      </c>
    </row>
    <row r="63" spans="1:5" ht="15.75" x14ac:dyDescent="0.25">
      <c r="A63" s="8"/>
      <c r="B63" s="12"/>
      <c r="C63" s="8"/>
      <c r="D63" s="8" t="s">
        <v>11</v>
      </c>
      <c r="E63" s="54">
        <v>3837179.07</v>
      </c>
    </row>
    <row r="64" spans="1:5" ht="15.75" x14ac:dyDescent="0.25">
      <c r="A64" s="8"/>
      <c r="B64" s="8"/>
      <c r="C64" s="8"/>
      <c r="D64" s="8" t="s">
        <v>12</v>
      </c>
      <c r="E64" s="54">
        <v>49800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28835756.149999999</v>
      </c>
    </row>
    <row r="67" spans="1:5" ht="15.75" x14ac:dyDescent="0.25">
      <c r="A67" s="8"/>
      <c r="B67" s="8"/>
      <c r="C67" s="8"/>
      <c r="D67" s="8" t="s">
        <v>11</v>
      </c>
      <c r="E67" s="54">
        <v>18920462.91</v>
      </c>
    </row>
    <row r="68" spans="1:5" ht="15.75" x14ac:dyDescent="0.25">
      <c r="A68" s="8"/>
      <c r="B68" s="8"/>
      <c r="C68" s="8"/>
      <c r="D68" s="8" t="s">
        <v>12</v>
      </c>
      <c r="E68" s="54">
        <v>1218665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1000000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7520407.4000000004</v>
      </c>
    </row>
    <row r="79" spans="1:5" ht="15.75" x14ac:dyDescent="0.25">
      <c r="A79" s="8"/>
      <c r="B79" s="8"/>
      <c r="C79" s="8"/>
      <c r="D79" s="8" t="s">
        <v>50</v>
      </c>
      <c r="E79" s="54">
        <v>3450130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0</v>
      </c>
    </row>
    <row r="82" spans="1:9" ht="15.75" x14ac:dyDescent="0.25">
      <c r="A82" s="8"/>
      <c r="B82" s="8"/>
      <c r="C82" s="8"/>
      <c r="D82" s="15" t="s">
        <v>50</v>
      </c>
      <c r="E82" s="54">
        <v>39829385.450000003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2530757.1</v>
      </c>
    </row>
    <row r="88" spans="1:9" ht="15.75" x14ac:dyDescent="0.25">
      <c r="A88" s="8"/>
      <c r="B88" s="8"/>
      <c r="C88" s="8"/>
      <c r="D88" s="8" t="s">
        <v>50</v>
      </c>
      <c r="E88" s="54">
        <v>274425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4">
        <v>19041554.559999999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359415267.00999999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908003.46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1424808.24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91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2000385.11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f>43094280.37+145400</f>
        <v>43239680.369999997</v>
      </c>
    </row>
    <row r="111" spans="1:9" ht="15.75" x14ac:dyDescent="0.25">
      <c r="A111" s="12" t="s">
        <v>58</v>
      </c>
      <c r="E111" s="22">
        <f>SUM(E95:E110)</f>
        <v>47572877.18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406988144.19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69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93141931.599999994</v>
      </c>
    </row>
    <row r="12" spans="1:9" ht="15.75" x14ac:dyDescent="0.25">
      <c r="A12" s="8"/>
      <c r="B12" s="8"/>
      <c r="C12" s="8"/>
      <c r="D12" s="8" t="s">
        <v>24</v>
      </c>
      <c r="E12" s="54">
        <v>204604527.11000001</v>
      </c>
    </row>
    <row r="13" spans="1:9" ht="15.75" x14ac:dyDescent="0.25">
      <c r="A13" s="8"/>
      <c r="B13" s="8"/>
      <c r="C13" s="8"/>
      <c r="D13" s="8" t="s">
        <v>25</v>
      </c>
      <c r="E13" s="54">
        <v>11145753.529999999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308892212.24000001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47535945.219999999</v>
      </c>
    </row>
    <row r="17" spans="1:5" ht="15.75" x14ac:dyDescent="0.25">
      <c r="A17" s="8"/>
      <c r="B17" s="8"/>
      <c r="C17" s="8"/>
      <c r="D17" s="8" t="s">
        <v>27</v>
      </c>
      <c r="E17" s="54">
        <v>10795466.07</v>
      </c>
    </row>
    <row r="18" spans="1:5" ht="15.75" x14ac:dyDescent="0.25">
      <c r="A18" s="8"/>
      <c r="B18" s="8"/>
      <c r="C18" s="11"/>
      <c r="D18" s="8" t="s">
        <v>28</v>
      </c>
      <c r="E18" s="54">
        <f>12347186.25+33540702.61</f>
        <v>45887888.859999999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104219300.15000001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423122167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7700</v>
      </c>
    </row>
    <row r="30" spans="1:5" ht="15.75" x14ac:dyDescent="0.25">
      <c r="A30" s="8"/>
      <c r="B30" s="8"/>
      <c r="C30" s="8"/>
      <c r="D30" s="8" t="s">
        <v>39</v>
      </c>
      <c r="E30" s="54">
        <v>19517375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42848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855801602.38999999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141082667</v>
      </c>
    </row>
    <row r="43" spans="1:5" ht="15.75" x14ac:dyDescent="0.25">
      <c r="A43" s="8"/>
      <c r="B43" s="8"/>
      <c r="C43" s="8"/>
      <c r="D43" s="8" t="s">
        <v>11</v>
      </c>
      <c r="E43" s="54">
        <v>86435534.329999998</v>
      </c>
    </row>
    <row r="44" spans="1:5" ht="15.75" x14ac:dyDescent="0.25">
      <c r="A44" s="8"/>
      <c r="B44" s="8"/>
      <c r="C44" s="8"/>
      <c r="D44" s="8" t="s">
        <v>12</v>
      </c>
      <c r="E44" s="54">
        <v>23419067.789999999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2458252.87</v>
      </c>
    </row>
    <row r="47" spans="1:5" ht="15.75" x14ac:dyDescent="0.25">
      <c r="A47" s="8"/>
      <c r="B47" s="8"/>
      <c r="C47" s="8"/>
      <c r="D47" s="8" t="s">
        <v>11</v>
      </c>
      <c r="E47" s="49">
        <v>21081685.129999999</v>
      </c>
    </row>
    <row r="48" spans="1:5" ht="15.75" x14ac:dyDescent="0.25">
      <c r="A48" s="8"/>
      <c r="B48" s="8"/>
      <c r="C48" s="8"/>
      <c r="D48" s="8" t="s">
        <v>12</v>
      </c>
      <c r="E48" s="39">
        <v>6824854.2999999998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27143586.239999998</v>
      </c>
    </row>
    <row r="51" spans="1:5" ht="15.75" x14ac:dyDescent="0.25">
      <c r="A51" s="8"/>
      <c r="B51" s="8"/>
      <c r="C51" s="8"/>
      <c r="D51" s="8" t="s">
        <v>11</v>
      </c>
      <c r="E51" s="54">
        <v>23842498.010000002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11715404.039999999</v>
      </c>
    </row>
    <row r="60" spans="1:5" ht="15.75" x14ac:dyDescent="0.25">
      <c r="A60" s="8"/>
      <c r="B60" s="8"/>
      <c r="C60" s="8"/>
      <c r="D60" s="8" t="s">
        <v>12</v>
      </c>
      <c r="E60" s="54">
        <v>205833.4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24089003.5</v>
      </c>
    </row>
    <row r="63" spans="1:5" ht="15.75" x14ac:dyDescent="0.25">
      <c r="A63" s="8"/>
      <c r="B63" s="12"/>
      <c r="C63" s="8"/>
      <c r="D63" s="8" t="s">
        <v>11</v>
      </c>
      <c r="E63" s="54">
        <v>40759272.369999997</v>
      </c>
    </row>
    <row r="64" spans="1:5" ht="15.75" x14ac:dyDescent="0.25">
      <c r="A64" s="8"/>
      <c r="B64" s="8"/>
      <c r="C64" s="8"/>
      <c r="D64" s="8" t="s">
        <v>12</v>
      </c>
      <c r="E64" s="54">
        <v>990000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68878361.730000004</v>
      </c>
    </row>
    <row r="67" spans="1:5" ht="15.75" x14ac:dyDescent="0.25">
      <c r="A67" s="8"/>
      <c r="B67" s="8"/>
      <c r="C67" s="8"/>
      <c r="D67" s="8" t="s">
        <v>11</v>
      </c>
      <c r="E67" s="54">
        <v>45642855.039999999</v>
      </c>
    </row>
    <row r="68" spans="1:5" ht="15.75" x14ac:dyDescent="0.25">
      <c r="A68" s="8"/>
      <c r="B68" s="8"/>
      <c r="C68" s="8"/>
      <c r="D68" s="8" t="s">
        <v>12</v>
      </c>
      <c r="E68" s="54">
        <v>3521567.13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20597368.420000002</v>
      </c>
    </row>
    <row r="79" spans="1:5" ht="15.75" x14ac:dyDescent="0.25">
      <c r="A79" s="8"/>
      <c r="B79" s="8"/>
      <c r="C79" s="8"/>
      <c r="D79" s="8" t="s">
        <v>50</v>
      </c>
      <c r="E79" s="54">
        <v>5960372.4299999997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1531839.03</v>
      </c>
    </row>
    <row r="82" spans="1:9" ht="15.75" x14ac:dyDescent="0.25">
      <c r="A82" s="8"/>
      <c r="B82" s="8"/>
      <c r="C82" s="8"/>
      <c r="D82" s="15" t="s">
        <v>50</v>
      </c>
      <c r="E82" s="54">
        <v>39045305.890000001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6207014.6200000001</v>
      </c>
    </row>
    <row r="88" spans="1:9" ht="15.75" x14ac:dyDescent="0.25">
      <c r="A88" s="8"/>
      <c r="B88" s="8"/>
      <c r="C88" s="8"/>
      <c r="D88" s="8" t="s">
        <v>50</v>
      </c>
      <c r="E88" s="54">
        <v>187497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f>1281048.97+9965726.24</f>
        <v>11246775.210000001</v>
      </c>
    </row>
    <row r="91" spans="1:9" ht="15.75" x14ac:dyDescent="0.25">
      <c r="A91" s="8"/>
      <c r="B91" s="8"/>
      <c r="C91" s="8"/>
      <c r="D91" s="8" t="s">
        <v>49</v>
      </c>
      <c r="E91" s="54">
        <v>992063.25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613858678.73000002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51709069.880000003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3937467.5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</row>
    <row r="108" spans="1:9" ht="15.75" x14ac:dyDescent="0.25">
      <c r="B108" s="8"/>
      <c r="C108" s="8"/>
      <c r="D108" s="8" t="s">
        <v>12</v>
      </c>
      <c r="E108" s="31">
        <v>806101.91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f>3915269.27+37659272.74+52000</f>
        <v>41626542.010000005</v>
      </c>
    </row>
    <row r="111" spans="1:9" ht="15.75" x14ac:dyDescent="0.25">
      <c r="A111" s="12" t="s">
        <v>58</v>
      </c>
      <c r="E111" s="22">
        <f>SUM(E95:E110)</f>
        <v>98079181.300000012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711937860.02999997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70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5">
        <v>11275053.890000001</v>
      </c>
    </row>
    <row r="12" spans="1:9" ht="15.75" x14ac:dyDescent="0.25">
      <c r="A12" s="8"/>
      <c r="B12" s="8"/>
      <c r="C12" s="8"/>
      <c r="D12" s="8" t="s">
        <v>24</v>
      </c>
      <c r="E12" s="56">
        <v>0</v>
      </c>
    </row>
    <row r="13" spans="1:9" ht="15.75" x14ac:dyDescent="0.25">
      <c r="A13" s="8"/>
      <c r="B13" s="8"/>
      <c r="C13" s="8"/>
      <c r="D13" s="8" t="s">
        <v>25</v>
      </c>
      <c r="E13" s="105">
        <v>1798986.56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13074040.450000001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5">
        <v>4968518.5599999996</v>
      </c>
    </row>
    <row r="17" spans="1:5" ht="15.75" x14ac:dyDescent="0.25">
      <c r="A17" s="8"/>
      <c r="B17" s="8"/>
      <c r="C17" s="8"/>
      <c r="D17" s="8" t="s">
        <v>27</v>
      </c>
      <c r="E17" s="105">
        <v>13472768.77</v>
      </c>
    </row>
    <row r="18" spans="1:5" ht="15.75" x14ac:dyDescent="0.25">
      <c r="A18" s="8"/>
      <c r="B18" s="8"/>
      <c r="C18" s="11"/>
      <c r="D18" s="8" t="s">
        <v>28</v>
      </c>
      <c r="E18" s="105">
        <v>1513210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19954497.329999998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5">
        <v>490206938.04000002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06"/>
    </row>
    <row r="24" spans="1:5" ht="15.75" x14ac:dyDescent="0.25">
      <c r="A24" s="8"/>
      <c r="B24" s="8"/>
      <c r="C24" s="8"/>
      <c r="D24" s="8" t="s">
        <v>33</v>
      </c>
      <c r="E24" s="105">
        <v>56957.05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106"/>
    </row>
    <row r="29" spans="1:5" ht="15.75" x14ac:dyDescent="0.25">
      <c r="A29" s="8"/>
      <c r="B29" s="8"/>
      <c r="C29" s="8"/>
      <c r="D29" s="8" t="s">
        <v>38</v>
      </c>
      <c r="E29" s="107">
        <v>16087189.390000001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105">
        <v>303746944.37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843126566.63000011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5">
        <v>121921231.47</v>
      </c>
    </row>
    <row r="43" spans="1:5" ht="15.75" x14ac:dyDescent="0.25">
      <c r="A43" s="8"/>
      <c r="B43" s="8"/>
      <c r="C43" s="8"/>
      <c r="D43" s="8" t="s">
        <v>11</v>
      </c>
      <c r="E43" s="105">
        <v>78313030.930000007</v>
      </c>
    </row>
    <row r="44" spans="1:5" ht="15.75" x14ac:dyDescent="0.25">
      <c r="A44" s="8"/>
      <c r="B44" s="8"/>
      <c r="C44" s="8"/>
      <c r="D44" s="8" t="s">
        <v>12</v>
      </c>
      <c r="E44" s="105">
        <v>4387985.67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105">
        <v>12834502.5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5">
        <v>18204544.140000001</v>
      </c>
    </row>
    <row r="51" spans="1:5" ht="15.75" x14ac:dyDescent="0.25">
      <c r="A51" s="8"/>
      <c r="B51" s="8"/>
      <c r="C51" s="8"/>
      <c r="D51" s="8" t="s">
        <v>11</v>
      </c>
      <c r="E51" s="105">
        <v>1749555.84</v>
      </c>
    </row>
    <row r="52" spans="1:5" ht="16.5" thickBot="1" x14ac:dyDescent="0.3">
      <c r="A52" s="8"/>
      <c r="B52" s="8"/>
      <c r="C52" s="8"/>
      <c r="D52" s="8" t="s">
        <v>12</v>
      </c>
      <c r="E52" s="108">
        <v>8320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05">
        <v>7240349.5999999996</v>
      </c>
    </row>
    <row r="59" spans="1:5" ht="15.75" x14ac:dyDescent="0.25">
      <c r="A59" s="8"/>
      <c r="B59" s="8"/>
      <c r="C59" s="8"/>
      <c r="D59" s="8" t="s">
        <v>11</v>
      </c>
      <c r="E59" s="105">
        <v>10435316.73</v>
      </c>
    </row>
    <row r="60" spans="1:5" ht="15.75" x14ac:dyDescent="0.25">
      <c r="A60" s="8"/>
      <c r="B60" s="8"/>
      <c r="C60" s="8"/>
      <c r="D60" s="8" t="s">
        <v>12</v>
      </c>
      <c r="E60" s="105">
        <v>49195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5">
        <v>6170388.7699999996</v>
      </c>
    </row>
    <row r="63" spans="1:5" ht="15.75" x14ac:dyDescent="0.25">
      <c r="A63" s="8"/>
      <c r="B63" s="12"/>
      <c r="C63" s="8"/>
      <c r="D63" s="8" t="s">
        <v>11</v>
      </c>
      <c r="E63" s="105">
        <v>308389</v>
      </c>
    </row>
    <row r="64" spans="1:5" ht="16.5" thickBot="1" x14ac:dyDescent="0.3">
      <c r="A64" s="8"/>
      <c r="B64" s="8"/>
      <c r="C64" s="8"/>
      <c r="D64" s="8" t="s">
        <v>12</v>
      </c>
      <c r="E64" s="108">
        <v>4500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5">
        <v>17624523.030000001</v>
      </c>
    </row>
    <row r="67" spans="1:5" ht="15.75" x14ac:dyDescent="0.25">
      <c r="A67" s="8"/>
      <c r="B67" s="8"/>
      <c r="C67" s="8"/>
      <c r="D67" s="8" t="s">
        <v>11</v>
      </c>
      <c r="E67" s="105">
        <v>2135836.42</v>
      </c>
    </row>
    <row r="68" spans="1:5" ht="15.75" x14ac:dyDescent="0.25">
      <c r="A68" s="8"/>
      <c r="B68" s="8"/>
      <c r="C68" s="8"/>
      <c r="D68" s="8" t="s">
        <v>12</v>
      </c>
      <c r="E68" s="105">
        <v>85190.24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5">
        <v>13129768</v>
      </c>
    </row>
    <row r="79" spans="1:5" ht="15.75" x14ac:dyDescent="0.25">
      <c r="A79" s="8"/>
      <c r="B79" s="8"/>
      <c r="C79" s="8"/>
      <c r="D79" s="8" t="s">
        <v>50</v>
      </c>
      <c r="E79" s="57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5">
        <v>68037721.799999997</v>
      </c>
    </row>
    <row r="82" spans="1:9" ht="15.75" x14ac:dyDescent="0.25">
      <c r="A82" s="8"/>
      <c r="B82" s="8"/>
      <c r="C82" s="8"/>
      <c r="D82" s="15" t="s">
        <v>50</v>
      </c>
      <c r="E82" s="5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5">
        <v>9708352.6400000006</v>
      </c>
    </row>
    <row r="91" spans="1:9" ht="15.75" x14ac:dyDescent="0.25">
      <c r="A91" s="8"/>
      <c r="B91" s="8"/>
      <c r="C91" s="8"/>
      <c r="D91" s="8" t="s">
        <v>49</v>
      </c>
      <c r="E91" s="105">
        <v>7994198.9400000004</v>
      </c>
    </row>
    <row r="92" spans="1:9" ht="15.75" x14ac:dyDescent="0.25">
      <c r="A92" s="8"/>
      <c r="B92" s="8"/>
      <c r="C92" s="8"/>
      <c r="D92" s="8" t="s">
        <v>50</v>
      </c>
      <c r="E92" s="105">
        <v>77679079.230000004</v>
      </c>
    </row>
    <row r="93" spans="1:9" ht="15.75" x14ac:dyDescent="0.25">
      <c r="A93" s="12" t="s">
        <v>59</v>
      </c>
      <c r="D93" s="8"/>
      <c r="E93" s="34">
        <f>SUM(E41:E92)</f>
        <v>458021979.94999999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9">
        <v>45959422.850000001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10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10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5">
        <v>303746944.37</v>
      </c>
    </row>
    <row r="111" spans="1:9" ht="15.75" x14ac:dyDescent="0.25">
      <c r="A111" s="12" t="s">
        <v>58</v>
      </c>
      <c r="E111" s="64">
        <f>SUM(E95:E110)</f>
        <v>349706367.22000003</v>
      </c>
    </row>
    <row r="112" spans="1:9" ht="30" customHeight="1" x14ac:dyDescent="0.35">
      <c r="A112" s="16" t="s">
        <v>62</v>
      </c>
      <c r="B112" s="17"/>
      <c r="C112" s="17"/>
      <c r="D112" s="17"/>
      <c r="E112" s="65">
        <f>SUM(E93,E111)</f>
        <v>807728347.17000008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71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3930551.72</v>
      </c>
    </row>
    <row r="12" spans="1:9" ht="15.75" x14ac:dyDescent="0.25">
      <c r="A12" s="8"/>
      <c r="B12" s="8"/>
      <c r="C12" s="8"/>
      <c r="D12" s="8" t="s">
        <v>24</v>
      </c>
      <c r="E12" s="63">
        <v>5533801.2699999996</v>
      </c>
    </row>
    <row r="13" spans="1:9" ht="15.75" x14ac:dyDescent="0.25">
      <c r="A13" s="8"/>
      <c r="B13" s="8"/>
      <c r="C13" s="8"/>
      <c r="D13" s="8" t="s">
        <v>25</v>
      </c>
      <c r="E13" s="56">
        <v>386081.37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9850434.3599999994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6">
        <v>4640596.13</v>
      </c>
    </row>
    <row r="17" spans="1:5" ht="15.75" x14ac:dyDescent="0.25">
      <c r="A17" s="8"/>
      <c r="B17" s="8"/>
      <c r="C17" s="8"/>
      <c r="D17" s="8" t="s">
        <v>27</v>
      </c>
      <c r="E17" s="56">
        <v>18766606.879999999</v>
      </c>
    </row>
    <row r="18" spans="1:5" ht="15.75" x14ac:dyDescent="0.25">
      <c r="A18" s="8"/>
      <c r="B18" s="8"/>
      <c r="C18" s="11"/>
      <c r="D18" s="8" t="s">
        <v>28</v>
      </c>
      <c r="E18" s="57">
        <v>17300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23424503.009999998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6">
        <v>642540233</v>
      </c>
    </row>
    <row r="22" spans="1:5" ht="15.75" x14ac:dyDescent="0.25">
      <c r="A22" s="8"/>
      <c r="B22" s="8"/>
      <c r="C22" s="8" t="s">
        <v>31</v>
      </c>
      <c r="D22" s="8"/>
      <c r="E22" s="42">
        <v>538056.73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15060.99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676368288.09000003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6">
        <v>78305536.140000001</v>
      </c>
    </row>
    <row r="43" spans="1:5" ht="15.75" x14ac:dyDescent="0.25">
      <c r="A43" s="8"/>
      <c r="B43" s="8"/>
      <c r="C43" s="8"/>
      <c r="D43" s="8" t="s">
        <v>11</v>
      </c>
      <c r="E43" s="56">
        <v>182318382.69999999</v>
      </c>
    </row>
    <row r="44" spans="1:5" ht="15.75" x14ac:dyDescent="0.25">
      <c r="A44" s="8"/>
      <c r="B44" s="8"/>
      <c r="C44" s="8"/>
      <c r="D44" s="8" t="s">
        <v>12</v>
      </c>
      <c r="E44" s="56">
        <v>1650010.3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200378.08</v>
      </c>
    </row>
    <row r="47" spans="1:5" ht="15.75" x14ac:dyDescent="0.25">
      <c r="A47" s="8"/>
      <c r="B47" s="8"/>
      <c r="C47" s="8"/>
      <c r="D47" s="8" t="s">
        <v>11</v>
      </c>
      <c r="E47" s="56">
        <v>5201642.25</v>
      </c>
    </row>
    <row r="48" spans="1:5" ht="15.75" x14ac:dyDescent="0.25">
      <c r="A48" s="8"/>
      <c r="B48" s="8"/>
      <c r="C48" s="8"/>
      <c r="D48" s="8" t="s">
        <v>12</v>
      </c>
      <c r="E48" s="39">
        <v>162943.15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6">
        <v>23707828.789999999</v>
      </c>
    </row>
    <row r="51" spans="1:5" ht="15.75" x14ac:dyDescent="0.25">
      <c r="A51" s="8"/>
      <c r="B51" s="8"/>
      <c r="C51" s="8"/>
      <c r="D51" s="8" t="s">
        <v>11</v>
      </c>
      <c r="E51" s="56">
        <v>23157562.66</v>
      </c>
    </row>
    <row r="52" spans="1:5" ht="15.75" x14ac:dyDescent="0.25">
      <c r="A52" s="8"/>
      <c r="B52" s="8"/>
      <c r="C52" s="8"/>
      <c r="D52" s="8" t="s">
        <v>12</v>
      </c>
      <c r="E52" s="56">
        <v>336366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1500000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4571553.95</v>
      </c>
    </row>
    <row r="63" spans="1:5" ht="15.75" x14ac:dyDescent="0.25">
      <c r="A63" s="8"/>
      <c r="B63" s="12"/>
      <c r="C63" s="8"/>
      <c r="D63" s="8" t="s">
        <v>11</v>
      </c>
      <c r="E63" s="56">
        <v>39738415.630000003</v>
      </c>
    </row>
    <row r="64" spans="1:5" ht="16.5" thickBot="1" x14ac:dyDescent="0.3">
      <c r="A64" s="8"/>
      <c r="B64" s="8"/>
      <c r="C64" s="8"/>
      <c r="D64" s="8" t="s">
        <v>12</v>
      </c>
      <c r="E64" s="62">
        <v>6825223.2699999996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6">
        <v>24874789.27</v>
      </c>
    </row>
    <row r="67" spans="1:5" ht="15.75" x14ac:dyDescent="0.25">
      <c r="A67" s="8"/>
      <c r="B67" s="8"/>
      <c r="C67" s="8"/>
      <c r="D67" s="8" t="s">
        <v>11</v>
      </c>
      <c r="E67" s="56">
        <v>17503092.739999998</v>
      </c>
    </row>
    <row r="68" spans="1:5" ht="15.75" x14ac:dyDescent="0.25">
      <c r="A68" s="8"/>
      <c r="B68" s="8"/>
      <c r="C68" s="8"/>
      <c r="D68" s="8" t="s">
        <v>12</v>
      </c>
      <c r="E68" s="56">
        <v>835870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32743555.530000001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6">
        <v>15596623.58</v>
      </c>
    </row>
    <row r="79" spans="1:5" ht="15.75" x14ac:dyDescent="0.25">
      <c r="A79" s="8"/>
      <c r="B79" s="8"/>
      <c r="C79" s="8"/>
      <c r="D79" s="8" t="s">
        <v>50</v>
      </c>
      <c r="E79" s="57">
        <v>29025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91">
        <v>0</v>
      </c>
    </row>
    <row r="82" spans="1:9" ht="15.75" x14ac:dyDescent="0.25">
      <c r="A82" s="8"/>
      <c r="B82" s="8"/>
      <c r="C82" s="8"/>
      <c r="D82" s="15" t="s">
        <v>50</v>
      </c>
      <c r="E82" s="56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12273139.5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6">
        <v>0</v>
      </c>
    </row>
    <row r="91" spans="1:9" ht="15.75" x14ac:dyDescent="0.25">
      <c r="A91" s="8"/>
      <c r="B91" s="8"/>
      <c r="C91" s="8"/>
      <c r="D91" s="8" t="s">
        <v>49</v>
      </c>
      <c r="E91" s="56">
        <v>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4">
        <f>SUM(E41:E92)</f>
        <v>471531938.54000002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6">
        <v>29693327.309999999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1515618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27209250.899999999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7">
        <v>19113217.199999999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6">
        <v>3087934.58</v>
      </c>
    </row>
    <row r="111" spans="1:9" ht="15.75" x14ac:dyDescent="0.25">
      <c r="A111" s="12" t="s">
        <v>58</v>
      </c>
      <c r="E111" s="64">
        <f>SUM(E95:E110)</f>
        <v>80619347.989999995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552151286.52999997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Victorias</vt:lpstr>
      <vt:lpstr>Tanjay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2021-09-30T10:59:51Z</dcterms:modified>
</cp:coreProperties>
</file>