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8\"/>
    </mc:Choice>
  </mc:AlternateContent>
  <xr:revisionPtr revIDLastSave="0" documentId="13_ncr:1_{3B2121C3-1FD0-4CEA-BC99-AFF878FE044F}" xr6:coauthVersionLast="47" xr6:coauthVersionMax="47" xr10:uidLastSave="{00000000-0000-0000-0000-000000000000}"/>
  <bookViews>
    <workbookView xWindow="14835" yWindow="375" windowWidth="12615" windowHeight="12495" firstSheet="2" activeTab="5" xr2:uid="{360BF9DE-B15B-43CE-9291-7E05B391F461}"/>
  </bookViews>
  <sheets>
    <sheet name="Bayugan" sheetId="10" r:id="rId1"/>
    <sheet name="Bislig" sheetId="14" r:id="rId2"/>
    <sheet name="Butuan" sheetId="15" r:id="rId3"/>
    <sheet name="Cabadbaran" sheetId="16" r:id="rId4"/>
    <sheet name="Surigao" sheetId="17" r:id="rId5"/>
    <sheet name="Tandag" sheetId="18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7" l="1"/>
  <c r="E67" i="17"/>
  <c r="E66" i="17"/>
  <c r="E44" i="17"/>
  <c r="E43" i="17"/>
  <c r="E42" i="17"/>
  <c r="E18" i="17"/>
  <c r="E13" i="17"/>
  <c r="E110" i="14" l="1"/>
  <c r="E18" i="14"/>
  <c r="E108" i="10" l="1"/>
  <c r="E106" i="10"/>
  <c r="E96" i="10"/>
  <c r="E92" i="10"/>
  <c r="E91" i="10"/>
  <c r="E88" i="10"/>
  <c r="E87" i="10"/>
  <c r="E82" i="10"/>
  <c r="E81" i="10"/>
  <c r="E79" i="10"/>
  <c r="E78" i="10"/>
  <c r="E68" i="10"/>
  <c r="E67" i="10"/>
  <c r="E66" i="10"/>
  <c r="E63" i="10"/>
  <c r="E62" i="10"/>
  <c r="E52" i="10"/>
  <c r="E51" i="10"/>
  <c r="E50" i="10"/>
  <c r="E47" i="10"/>
  <c r="E44" i="10"/>
  <c r="E43" i="10"/>
  <c r="E42" i="10"/>
  <c r="E30" i="10"/>
  <c r="E29" i="10"/>
  <c r="E18" i="10"/>
  <c r="E17" i="10"/>
  <c r="E16" i="10"/>
  <c r="E13" i="10"/>
  <c r="E12" i="10"/>
  <c r="E11" i="10"/>
  <c r="E68" i="15" l="1"/>
  <c r="E111" i="18" l="1"/>
  <c r="E93" i="18"/>
  <c r="E112" i="18" s="1"/>
  <c r="E19" i="18"/>
  <c r="E14" i="18"/>
  <c r="E37" i="18" l="1"/>
  <c r="E19" i="15"/>
  <c r="E14" i="10"/>
  <c r="E111" i="17" l="1"/>
  <c r="E93" i="17"/>
  <c r="E112" i="17" s="1"/>
  <c r="E19" i="17"/>
  <c r="E14" i="17"/>
  <c r="E37" i="17" s="1"/>
  <c r="E93" i="16"/>
  <c r="E111" i="16"/>
  <c r="E19" i="16"/>
  <c r="E14" i="16"/>
  <c r="E37" i="16" s="1"/>
  <c r="E111" i="15"/>
  <c r="E14" i="15"/>
  <c r="E37" i="15" s="1"/>
  <c r="E111" i="14"/>
  <c r="E93" i="14"/>
  <c r="E19" i="14"/>
  <c r="E14" i="14"/>
  <c r="E37" i="14" s="1"/>
  <c r="E112" i="16" l="1"/>
  <c r="E93" i="15"/>
  <c r="E112" i="15" s="1"/>
  <c r="E112" i="14"/>
  <c r="E111" i="10"/>
  <c r="E93" i="10"/>
  <c r="E19" i="10"/>
  <c r="E37" i="10"/>
  <c r="E112" i="10" l="1"/>
</calcChain>
</file>

<file path=xl/sharedStrings.xml><?xml version="1.0" encoding="utf-8"?>
<sst xmlns="http://schemas.openxmlformats.org/spreadsheetml/2006/main" count="655" uniqueCount="71">
  <si>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</si>
  <si>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</si>
  <si>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</si>
  <si>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</si>
  <si>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</si>
  <si>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</si>
  <si>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</si>
  <si>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</si>
  <si>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</si>
  <si>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</si>
  <si>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</si>
  <si>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</si>
  <si>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</si>
  <si>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</si>
  <si>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</si>
  <si>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</si>
  <si>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</si>
  <si>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</si>
  <si>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</si>
  <si>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</si>
  <si>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</si>
  <si>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</si>
  <si>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</si>
  <si>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</si>
  <si>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</si>
  <si>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</si>
  <si>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</si>
  <si>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</si>
  <si>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</si>
  <si>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</si>
  <si>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</si>
  <si>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</si>
  <si>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</si>
  <si>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</si>
  <si>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</si>
  <si>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</si>
  <si>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</si>
  <si>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</si>
  <si>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</si>
  <si>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</si>
  <si>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</si>
  <si>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</si>
  <si>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</si>
  <si>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</si>
  <si>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</si>
  <si>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</si>
  <si>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</si>
  <si>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</si>
  <si>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</si>
  <si>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</si>
  <si>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</si>
  <si>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</si>
  <si>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</si>
  <si>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</si>
  <si>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</si>
  <si>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</si>
  <si>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</si>
  <si>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</si>
  <si>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</si>
  <si>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</si>
  <si>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</si>
  <si>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</si>
  <si>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</si>
  <si>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BAYUGAN</t>
  </si>
  <si>
    <t>CITY OF BISLIG</t>
  </si>
  <si>
    <t>CITY OF BUTUAN</t>
  </si>
  <si>
    <t>CITY OF CABADBARAN</t>
  </si>
  <si>
    <t>CITY OF SURIGAO</t>
  </si>
  <si>
    <t>CITY OF TANDAG</t>
  </si>
  <si>
    <t>kulang dapat 873</t>
  </si>
  <si>
    <t>For the Year Ended December 31,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</si>
</sst>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76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3" fillId="0" borderId="18" xfId="8" applyNumberFormat="1" applyFont="1" applyFill="1" applyBorder="1"/>
    <xf numFmtId="4" fontId="10" fillId="0" borderId="0" xfId="69" applyNumberFormat="1" applyFont="1" applyFill="1" applyAlignment="1">
      <alignment horizontal="right"/>
    </xf>
    <xf numFmtId="4" fontId="10" fillId="0" borderId="0" xfId="69" applyNumberFormat="1" applyFont="1" applyAlignment="1">
      <alignment horizontal="right"/>
    </xf>
    <xf numFmtId="4" fontId="10" fillId="0" borderId="19" xfId="8" applyNumberFormat="1" applyFont="1" applyBorder="1"/>
    <xf numFmtId="4" fontId="3" fillId="0" borderId="19" xfId="8" applyNumberFormat="1" applyFont="1" applyBorder="1"/>
    <xf numFmtId="4" fontId="10" fillId="0" borderId="0" xfId="8" applyNumberFormat="1" applyFont="1" applyBorder="1"/>
    <xf numFmtId="4" fontId="10" fillId="0" borderId="19" xfId="0" applyNumberFormat="1" applyFont="1" applyBorder="1"/>
    <xf numFmtId="4" fontId="10" fillId="0" borderId="0" xfId="0" applyNumberFormat="1" applyFont="1" applyAlignment="1">
      <alignment horizontal="right" vertical="center" wrapText="1"/>
    </xf>
    <xf numFmtId="4" fontId="3" fillId="0" borderId="0" xfId="0" applyNumberFormat="1" applyFont="1"/>
    <xf numFmtId="4" fontId="10" fillId="0" borderId="0" xfId="83" applyNumberFormat="1" applyFont="1" applyFill="1"/>
    <xf numFmtId="4" fontId="10" fillId="0" borderId="0" xfId="83" applyNumberFormat="1" applyFont="1"/>
    <xf numFmtId="4" fontId="10" fillId="0" borderId="3" xfId="83" applyNumberFormat="1" applyFont="1" applyBorder="1"/>
    <xf numFmtId="4" fontId="11" fillId="18" borderId="15" xfId="0" applyNumberFormat="1" applyFont="1" applyFill="1" applyBorder="1" applyAlignment="1">
      <alignment horizontal="right"/>
    </xf>
    <xf numFmtId="4" fontId="11" fillId="18" borderId="20" xfId="0" applyNumberFormat="1" applyFont="1" applyFill="1" applyBorder="1" applyAlignment="1">
      <alignment horizontal="right"/>
    </xf>
    <xf numFmtId="4" fontId="3" fillId="0" borderId="0" xfId="0" applyNumberFormat="1" applyFont="1" applyFill="1" applyBorder="1"/>
    <xf numFmtId="4" fontId="10" fillId="0" borderId="1" xfId="83" applyNumberFormat="1" applyFont="1" applyBorder="1"/>
    <xf numFmtId="4" fontId="3" fillId="19" borderId="21" xfId="6" applyNumberFormat="1" applyFont="1" applyFill="1" applyBorder="1"/>
    <xf numFmtId="4" fontId="3" fillId="19" borderId="21" xfId="10" applyNumberFormat="1" applyFont="1" applyFill="1" applyBorder="1" applyAlignment="1"/>
    <xf numFmtId="4" fontId="3" fillId="19" borderId="19" xfId="10" applyNumberFormat="1" applyFont="1" applyFill="1" applyBorder="1" applyAlignment="1"/>
    <xf numFmtId="4" fontId="3" fillId="0" borderId="0" xfId="0" applyNumberFormat="1" applyFont="1" applyAlignment="1">
      <alignment horizontal="right"/>
    </xf>
    <xf numFmtId="4" fontId="11" fillId="0" borderId="15" xfId="0" applyNumberFormat="1" applyFont="1" applyBorder="1" applyAlignment="1">
      <alignment horizontal="right" vertical="center" wrapText="1"/>
    </xf>
    <xf numFmtId="4" fontId="10" fillId="0" borderId="22" xfId="83" applyNumberFormat="1" applyFont="1" applyBorder="1"/>
    <xf numFmtId="4" fontId="3" fillId="19" borderId="16" xfId="83" applyNumberFormat="1" applyFont="1" applyFill="1" applyBorder="1"/>
    <xf numFmtId="4" fontId="3" fillId="19" borderId="24" xfId="83" applyNumberFormat="1" applyFont="1" applyFill="1" applyBorder="1"/>
    <xf numFmtId="4" fontId="3" fillId="0" borderId="1" xfId="3" applyNumberFormat="1" applyFont="1" applyFill="1" applyBorder="1"/>
    <xf numFmtId="4" fontId="11" fillId="0" borderId="25" xfId="0" applyNumberFormat="1" applyFont="1" applyBorder="1"/>
    <xf numFmtId="4" fontId="10" fillId="0" borderId="23" xfId="83" applyNumberFormat="1" applyFont="1" applyBorder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ngx\thesis\SCBA\2019\Region%20XIII\temp\Butu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Position"/>
      <sheetName val="Performance"/>
      <sheetName val="Cash Flows"/>
      <sheetName val="Equity"/>
      <sheetName val="SCBA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</row>
    <row r="2" spans="1:9" ht="15.75" x14ac:dyDescent="0.25">
      <c r="A2" s="73" t="s">
        <v>0</v>
      </c>
      <c r="B2" s="73"/>
      <c r="C2" s="73"/>
      <c r="D2" s="73"/>
      <c r="E2" s="73"/>
      <c r="F2" s="73"/>
      <c r="G2" s="73"/>
      <c r="H2" s="73"/>
      <c r="I2" s="73"/>
    </row>
    <row r="3" spans="1:9" ht="15.75" x14ac:dyDescent="0.25">
      <c r="A3" s="72" t="s">
        <v>70</v>
      </c>
      <c r="B3" s="72"/>
      <c r="C3" s="72"/>
      <c r="D3" s="72"/>
      <c r="E3" s="72"/>
      <c r="F3" s="72"/>
      <c r="G3" s="72"/>
      <c r="H3" s="72"/>
      <c r="I3" s="72"/>
    </row>
    <row r="4" spans="1:9" ht="15.75" x14ac:dyDescent="0.25">
      <c r="A4" s="72"/>
      <c r="B4" s="72"/>
      <c r="C4" s="72"/>
      <c r="D4" s="72"/>
      <c r="E4" s="72"/>
      <c r="F4" s="72"/>
      <c r="G4" s="72"/>
      <c r="H4" s="72"/>
      <c r="I4" s="7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2" t="s">
        <v>1</v>
      </c>
      <c r="B6" s="72"/>
      <c r="C6" s="72"/>
      <c r="D6" s="72"/>
      <c r="E6" s="74" t="s">
        <v>2</v>
      </c>
    </row>
    <row r="7" spans="1:9" ht="15" customHeight="1" x14ac:dyDescent="0.25">
      <c r="A7" s="72"/>
      <c r="B7" s="72"/>
      <c r="C7" s="72"/>
      <c r="D7" s="72"/>
      <c r="E7" s="75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66">
        <f>7049201.37+588578.44</f>
        <v>7637779.8100000005</v>
      </c>
    </row>
    <row r="12" spans="1:9" ht="15.75" x14ac:dyDescent="0.25">
      <c r="A12" s="8"/>
      <c r="B12" s="8"/>
      <c r="C12" s="8"/>
      <c r="D12" s="8" t="s">
        <v>24</v>
      </c>
      <c r="E12" s="66">
        <f>29740496.15+2310735.77+343100</f>
        <v>32394331.919999998</v>
      </c>
    </row>
    <row r="13" spans="1:9" ht="15.75" x14ac:dyDescent="0.25">
      <c r="A13" s="8"/>
      <c r="B13" s="8"/>
      <c r="C13" s="8"/>
      <c r="D13" s="8" t="s">
        <v>25</v>
      </c>
      <c r="E13" s="66">
        <f>20700+1479331.2+752536.2+135539.96+10036979.23</f>
        <v>12425086.59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52457198.319999993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66">
        <f>12253249.02</f>
        <v>12253249.02</v>
      </c>
    </row>
    <row r="17" spans="1:5" ht="15.75" x14ac:dyDescent="0.25">
      <c r="A17" s="8"/>
      <c r="B17" s="8"/>
      <c r="C17" s="8"/>
      <c r="D17" s="8" t="s">
        <v>27</v>
      </c>
      <c r="E17" s="66">
        <f>30465176.15</f>
        <v>30465176.149999999</v>
      </c>
    </row>
    <row r="18" spans="1:5" ht="15.75" x14ac:dyDescent="0.25">
      <c r="A18" s="8"/>
      <c r="B18" s="8"/>
      <c r="C18" s="11"/>
      <c r="D18" s="8" t="s">
        <v>28</v>
      </c>
      <c r="E18" s="71">
        <f>194137.13+21208.73</f>
        <v>215345.86000000002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42933771.030000001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6">
        <v>880858059</v>
      </c>
    </row>
    <row r="22" spans="1:5" ht="15.75" x14ac:dyDescent="0.25">
      <c r="A22" s="8"/>
      <c r="B22" s="8"/>
      <c r="C22" s="8" t="s">
        <v>31</v>
      </c>
      <c r="D22" s="8"/>
      <c r="E22" s="66">
        <v>298513.84000000003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0">
        <v>0</v>
      </c>
    </row>
    <row r="25" spans="1:5" ht="15.75" x14ac:dyDescent="0.25">
      <c r="A25" s="8"/>
      <c r="B25" s="8"/>
      <c r="C25" s="8"/>
      <c r="D25" s="8" t="s">
        <v>34</v>
      </c>
      <c r="E25" s="37">
        <v>0</v>
      </c>
    </row>
    <row r="26" spans="1:5" ht="15.75" x14ac:dyDescent="0.25">
      <c r="A26" s="8"/>
      <c r="B26" s="8"/>
      <c r="C26" s="8"/>
      <c r="D26" s="8" t="s">
        <v>35</v>
      </c>
      <c r="E26" s="66">
        <v>55762.35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66">
        <f>6483176.99</f>
        <v>6483176.9900000002</v>
      </c>
    </row>
    <row r="30" spans="1:5" ht="15.75" x14ac:dyDescent="0.25">
      <c r="A30" s="8"/>
      <c r="B30" s="8"/>
      <c r="C30" s="8"/>
      <c r="D30" s="8" t="s">
        <v>39</v>
      </c>
      <c r="E30" s="66">
        <f>15904958.64</f>
        <v>15904958.640000001</v>
      </c>
    </row>
    <row r="31" spans="1:5" ht="15.75" x14ac:dyDescent="0.25">
      <c r="A31" s="8"/>
      <c r="B31" s="8"/>
      <c r="C31" s="8" t="s">
        <v>40</v>
      </c>
      <c r="D31" s="8"/>
      <c r="E31" s="39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1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998991440.17000008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66">
        <f>6235750.6+6037296.47+6297371.62+6607977.69+10167181.9+5767375.8+6143082.03+6834057.25+6702404.83+6748362.27+12087644.38+7802774.35+1235256.97+35590.55</f>
        <v>88702126.709999979</v>
      </c>
    </row>
    <row r="43" spans="1:5" ht="15.75" x14ac:dyDescent="0.25">
      <c r="A43" s="8"/>
      <c r="B43" s="8"/>
      <c r="C43" s="8"/>
      <c r="D43" s="8" t="s">
        <v>11</v>
      </c>
      <c r="E43" s="66">
        <f>8167940.94+8904950.75+15323918.14+25296807.1+10526776.83+11750781.97+18492379.94+11323104.9+19810073.79+51594.3+3248.53+25110914.55-25217576.04+23631563.31-3000+15782516.04+5918791.92</f>
        <v>174874786.97</v>
      </c>
    </row>
    <row r="44" spans="1:5" ht="15.75" x14ac:dyDescent="0.25">
      <c r="A44" s="8"/>
      <c r="B44" s="8"/>
      <c r="C44" s="8"/>
      <c r="D44" s="8" t="s">
        <v>12</v>
      </c>
      <c r="E44" s="66">
        <f>2469237.65+12606310.62+11074165.84+1794088.95+1476950.67+19073784.94+345823+192720-3370921.41+350928+13485545.97+1029804</f>
        <v>60528438.230000004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9">
        <v>0</v>
      </c>
    </row>
    <row r="47" spans="1:5" ht="15.75" x14ac:dyDescent="0.25">
      <c r="A47" s="8"/>
      <c r="B47" s="8"/>
      <c r="C47" s="8"/>
      <c r="D47" s="8" t="s">
        <v>11</v>
      </c>
      <c r="E47" s="66">
        <f>140475.25</f>
        <v>140475.25</v>
      </c>
    </row>
    <row r="48" spans="1:5" ht="15.75" x14ac:dyDescent="0.25">
      <c r="A48" s="8"/>
      <c r="B48" s="8"/>
      <c r="C48" s="8"/>
      <c r="D48" s="8" t="s">
        <v>12</v>
      </c>
      <c r="E48" s="38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66">
        <f>2318979.45+2457518.33+2700384.26-4103.98+2652960.28+4682086.68+2466198.68+3224605.93+2974408.18+2853083+3136310.45+5191588.96+4007701.21+1811581.13</f>
        <v>40473302.560000002</v>
      </c>
    </row>
    <row r="51" spans="1:5" ht="15.75" x14ac:dyDescent="0.25">
      <c r="A51" s="8"/>
      <c r="B51" s="8"/>
      <c r="C51" s="8"/>
      <c r="D51" s="8" t="s">
        <v>11</v>
      </c>
      <c r="E51" s="66">
        <f>22643.6+1011355.06+1441066.87+753073.36+1692451.26+505476.1+1329087.29+1558330.1+1596087.71+1315194.89+1809072.97+2767746.55+278233.66</f>
        <v>16079819.420000002</v>
      </c>
    </row>
    <row r="52" spans="1:5" ht="15.75" x14ac:dyDescent="0.25">
      <c r="A52" s="8"/>
      <c r="B52" s="8"/>
      <c r="C52" s="8"/>
      <c r="D52" s="8" t="s">
        <v>12</v>
      </c>
      <c r="E52" s="66">
        <f>7500+92076+2095700+19125+177400+105660+221892+449500</f>
        <v>3168853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7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8">
        <v>0</v>
      </c>
    </row>
    <row r="59" spans="1:5" ht="15.75" x14ac:dyDescent="0.25">
      <c r="A59" s="8"/>
      <c r="B59" s="8"/>
      <c r="C59" s="8"/>
      <c r="D59" s="8" t="s">
        <v>11</v>
      </c>
      <c r="E59" s="42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66">
        <f>387483.3+338724.34+389929.06+380126.75+625972.82+342724.34+428662.85+368289.48+383352.8+371757.82+803542.65+532545.56+139000</f>
        <v>5492111.7699999996</v>
      </c>
    </row>
    <row r="63" spans="1:5" ht="15.75" x14ac:dyDescent="0.25">
      <c r="A63" s="8"/>
      <c r="B63" s="12"/>
      <c r="C63" s="8"/>
      <c r="D63" s="8" t="s">
        <v>11</v>
      </c>
      <c r="E63" s="66">
        <f>16051.56+19522.84+1001578.58+417690.02+385220.23+290728.61+456656.34+632861.46+359867.28+1394457.82+562660.01+1069504.63+82279.54</f>
        <v>6689078.9199999999</v>
      </c>
    </row>
    <row r="64" spans="1:5" ht="15.75" x14ac:dyDescent="0.25">
      <c r="A64" s="8"/>
      <c r="B64" s="8"/>
      <c r="C64" s="8"/>
      <c r="D64" s="8" t="s">
        <v>12</v>
      </c>
      <c r="E64" s="66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66">
        <f>1523220.22+1365443.02+1535457.48+1594059.57+2817979.09+1521979.42+1642012.5+1717219.52+1655832.03+1652326.73+3411314.55+2205059.32+661615.95</f>
        <v>23303519.399999999</v>
      </c>
    </row>
    <row r="67" spans="1:5" ht="15.75" x14ac:dyDescent="0.25">
      <c r="A67" s="8"/>
      <c r="B67" s="8"/>
      <c r="C67" s="8"/>
      <c r="D67" s="8" t="s">
        <v>11</v>
      </c>
      <c r="E67" s="66">
        <f>2891877.88+4857615.19+690928.46+931309.27+955108.26+16381494.17+7771850.22+1466001.32+1047979.2-51594.3-3248.53+1761292.56+2774548.23+5853893.48+2173519.61</f>
        <v>49502575.020000011</v>
      </c>
    </row>
    <row r="68" spans="1:5" ht="15.75" x14ac:dyDescent="0.25">
      <c r="A68" s="8"/>
      <c r="B68" s="8"/>
      <c r="C68" s="8"/>
      <c r="D68" s="8" t="s">
        <v>12</v>
      </c>
      <c r="E68" s="66">
        <f>24300+95400+53000+403894+88000+120730+1575550.36+6839934.08+26229621.16+99900</f>
        <v>35530329.600000001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5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66">
        <f>600000+11240+12500+134270+68820+221305+374950+238572+15228343</f>
        <v>16890000</v>
      </c>
    </row>
    <row r="79" spans="1:5" ht="15.75" x14ac:dyDescent="0.25">
      <c r="A79" s="8"/>
      <c r="B79" s="8"/>
      <c r="C79" s="8"/>
      <c r="D79" s="8" t="s">
        <v>50</v>
      </c>
      <c r="E79" s="66">
        <f>22000+13070262.31+3478131.08+6990000+2724935.57+1381983.57-10000</f>
        <v>27657312.530000001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66">
        <f>1000000+1000000+4100000+3800000+4000000+1150000-9027.8</f>
        <v>15040972.199999999</v>
      </c>
    </row>
    <row r="82" spans="1:9" ht="15.75" x14ac:dyDescent="0.25">
      <c r="A82" s="8"/>
      <c r="B82" s="8"/>
      <c r="C82" s="8"/>
      <c r="D82" s="15" t="s">
        <v>50</v>
      </c>
      <c r="E82" s="66">
        <f>2179760.54+10057407.76+8385372.58+2637606.37+5616004.12+26782273.52+10254017.7+15978874.64</f>
        <v>81891317.230000004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66">
        <f>145400+147800+42500+108900+153900+11500+390136+683437.45+39500</f>
        <v>1723073.45</v>
      </c>
    </row>
    <row r="88" spans="1:9" ht="15.75" x14ac:dyDescent="0.25">
      <c r="A88" s="8"/>
      <c r="B88" s="8"/>
      <c r="C88" s="8"/>
      <c r="D88" s="8" t="s">
        <v>50</v>
      </c>
      <c r="E88" s="66">
        <f>10000+16995+39990+29998</f>
        <v>96983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66">
        <f>25788386.64+149850+6259128.56+3000+1674816.21+1427790.15+2571333.76</f>
        <v>37874305.319999993</v>
      </c>
    </row>
    <row r="92" spans="1:9" ht="15.75" x14ac:dyDescent="0.25">
      <c r="A92" s="8"/>
      <c r="B92" s="8"/>
      <c r="C92" s="8"/>
      <c r="D92" s="8" t="s">
        <v>50</v>
      </c>
      <c r="E92" s="66">
        <f>3520771.41-149850+658505+581400+4099971.23+3773088.93</f>
        <v>12483886.57</v>
      </c>
    </row>
    <row r="93" spans="1:9" ht="15.75" x14ac:dyDescent="0.25">
      <c r="A93" s="12" t="s">
        <v>59</v>
      </c>
      <c r="D93" s="8"/>
      <c r="E93" s="34">
        <f>SUM(E41:E92)</f>
        <v>698143267.15000021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6">
        <f>974820.46+12922620.44+2829201.9+15114886.07+4535424.93+7858263.55+44980+435962.97+2304809.29-54300</f>
        <v>46966669.609999992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6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66">
        <f>337134.72+8263.5</f>
        <v>345398.22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71">
        <f>21729547.6+14037148.31+246693.5+5002406.68+7582518.09+2363378.87-92815+92815+3804900</f>
        <v>54766593.050000004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6">
        <v>73646359.75</v>
      </c>
    </row>
    <row r="111" spans="1:9" ht="15.75" x14ac:dyDescent="0.25">
      <c r="A111" s="12" t="s">
        <v>58</v>
      </c>
      <c r="E111" s="22">
        <f>SUM(E95:E110)</f>
        <v>175725020.63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873868287.78000021</v>
      </c>
      <c r="F112" t="s">
        <v>69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EDA-E51F-4ADA-8EBE-287218B179DA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2" t="s">
        <v>64</v>
      </c>
      <c r="B1" s="72"/>
      <c r="C1" s="72"/>
      <c r="D1" s="72"/>
      <c r="E1" s="72"/>
      <c r="F1" s="72"/>
      <c r="G1" s="72"/>
      <c r="H1" s="72"/>
      <c r="I1" s="72"/>
    </row>
    <row r="2" spans="1:9" ht="15.75" x14ac:dyDescent="0.25">
      <c r="A2" s="73" t="s">
        <v>0</v>
      </c>
      <c r="B2" s="73"/>
      <c r="C2" s="73"/>
      <c r="D2" s="73"/>
      <c r="E2" s="73"/>
      <c r="F2" s="73"/>
      <c r="G2" s="73"/>
      <c r="H2" s="73"/>
      <c r="I2" s="73"/>
    </row>
    <row r="3" spans="1:9" ht="15.75" x14ac:dyDescent="0.25">
      <c r="A3" s="72" t="s">
        <v>70</v>
      </c>
      <c r="B3" s="72"/>
      <c r="C3" s="72"/>
      <c r="D3" s="72"/>
      <c r="E3" s="72"/>
      <c r="F3" s="72"/>
      <c r="G3" s="72"/>
      <c r="H3" s="72"/>
      <c r="I3" s="72"/>
    </row>
    <row r="4" spans="1:9" ht="15.75" x14ac:dyDescent="0.25">
      <c r="A4" s="72"/>
      <c r="B4" s="72"/>
      <c r="C4" s="72"/>
      <c r="D4" s="72"/>
      <c r="E4" s="72"/>
      <c r="F4" s="72"/>
      <c r="G4" s="72"/>
      <c r="H4" s="72"/>
      <c r="I4" s="7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2" t="s">
        <v>1</v>
      </c>
      <c r="B6" s="72"/>
      <c r="C6" s="72"/>
      <c r="D6" s="72"/>
      <c r="E6" s="74" t="s">
        <v>2</v>
      </c>
    </row>
    <row r="7" spans="1:9" ht="15" customHeight="1" x14ac:dyDescent="0.25">
      <c r="A7" s="72"/>
      <c r="B7" s="72"/>
      <c r="C7" s="72"/>
      <c r="D7" s="72"/>
      <c r="E7" s="75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5">
        <v>7693539.6200000001</v>
      </c>
    </row>
    <row r="12" spans="1:9" ht="15.75" x14ac:dyDescent="0.25">
      <c r="A12" s="8"/>
      <c r="B12" s="8"/>
      <c r="C12" s="8"/>
      <c r="D12" s="8" t="s">
        <v>24</v>
      </c>
      <c r="E12" s="46">
        <v>0</v>
      </c>
    </row>
    <row r="13" spans="1:9" ht="15.75" x14ac:dyDescent="0.25">
      <c r="A13" s="8"/>
      <c r="B13" s="8"/>
      <c r="C13" s="8"/>
      <c r="D13" s="8" t="s">
        <v>25</v>
      </c>
      <c r="E13" s="55">
        <v>17677818.390000001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25371358.010000002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5">
        <v>37049279.240000002</v>
      </c>
    </row>
    <row r="17" spans="1:5" ht="15.75" x14ac:dyDescent="0.25">
      <c r="A17" s="8"/>
      <c r="B17" s="8"/>
      <c r="C17" s="8"/>
      <c r="D17" s="8" t="s">
        <v>27</v>
      </c>
      <c r="E17" s="46">
        <v>0</v>
      </c>
    </row>
    <row r="18" spans="1:5" ht="15.75" x14ac:dyDescent="0.25">
      <c r="A18" s="8"/>
      <c r="B18" s="8"/>
      <c r="C18" s="11"/>
      <c r="D18" s="8" t="s">
        <v>28</v>
      </c>
      <c r="E18" s="55">
        <f>7046992.52+7318643.98</f>
        <v>14365636.5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51414915.740000002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5">
        <v>597749895</v>
      </c>
    </row>
    <row r="22" spans="1:5" ht="15.75" x14ac:dyDescent="0.25">
      <c r="A22" s="8"/>
      <c r="B22" s="8"/>
      <c r="C22" s="8" t="s">
        <v>31</v>
      </c>
      <c r="D22" s="8"/>
      <c r="E22" s="46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6">
        <v>0</v>
      </c>
    </row>
    <row r="25" spans="1:5" ht="15.75" x14ac:dyDescent="0.25">
      <c r="A25" s="8"/>
      <c r="B25" s="8"/>
      <c r="C25" s="8"/>
      <c r="D25" s="8" t="s">
        <v>34</v>
      </c>
      <c r="E25" s="44">
        <v>0</v>
      </c>
    </row>
    <row r="26" spans="1:5" ht="15.75" x14ac:dyDescent="0.25">
      <c r="A26" s="8"/>
      <c r="B26" s="8"/>
      <c r="C26" s="8"/>
      <c r="D26" s="8" t="s">
        <v>35</v>
      </c>
      <c r="E26" s="46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5">
        <v>0</v>
      </c>
    </row>
    <row r="30" spans="1:5" ht="15.75" x14ac:dyDescent="0.25">
      <c r="A30" s="8"/>
      <c r="B30" s="8"/>
      <c r="C30" s="8"/>
      <c r="D30" s="8" t="s">
        <v>39</v>
      </c>
      <c r="E30" s="60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674536168.75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5">
        <v>152434977.97000003</v>
      </c>
    </row>
    <row r="43" spans="1:5" ht="15.75" x14ac:dyDescent="0.25">
      <c r="A43" s="8"/>
      <c r="B43" s="8"/>
      <c r="C43" s="8"/>
      <c r="D43" s="8" t="s">
        <v>11</v>
      </c>
      <c r="E43" s="55">
        <v>191179876.03999999</v>
      </c>
    </row>
    <row r="44" spans="1:5" ht="15.75" x14ac:dyDescent="0.25">
      <c r="A44" s="8"/>
      <c r="B44" s="8"/>
      <c r="C44" s="8"/>
      <c r="D44" s="8" t="s">
        <v>12</v>
      </c>
      <c r="E44" s="55">
        <v>5853375.5999999996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31">
        <v>0</v>
      </c>
    </row>
    <row r="47" spans="1:5" ht="15.75" x14ac:dyDescent="0.25">
      <c r="A47" s="8"/>
      <c r="B47" s="8"/>
      <c r="C47" s="8"/>
      <c r="D47" s="8" t="s">
        <v>11</v>
      </c>
      <c r="E47" s="31">
        <v>0</v>
      </c>
    </row>
    <row r="48" spans="1:5" ht="15.75" x14ac:dyDescent="0.25">
      <c r="A48" s="8"/>
      <c r="B48" s="8"/>
      <c r="C48" s="8"/>
      <c r="D48" s="8" t="s">
        <v>12</v>
      </c>
      <c r="E48" s="46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5">
        <v>30270641.530000001</v>
      </c>
    </row>
    <row r="51" spans="1:5" ht="15.75" x14ac:dyDescent="0.25">
      <c r="A51" s="8"/>
      <c r="B51" s="8"/>
      <c r="C51" s="8"/>
      <c r="D51" s="8" t="s">
        <v>11</v>
      </c>
      <c r="E51" s="55">
        <v>8721327.0700000003</v>
      </c>
    </row>
    <row r="52" spans="1:5" ht="15.75" x14ac:dyDescent="0.25">
      <c r="A52" s="8"/>
      <c r="B52" s="8"/>
      <c r="C52" s="8"/>
      <c r="D52" s="8" t="s">
        <v>12</v>
      </c>
      <c r="E52" s="55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46">
        <v>0</v>
      </c>
    </row>
    <row r="55" spans="1:5" ht="15.75" x14ac:dyDescent="0.25">
      <c r="A55" s="8"/>
      <c r="B55" s="8"/>
      <c r="C55" s="8"/>
      <c r="D55" s="8" t="s">
        <v>11</v>
      </c>
      <c r="E55" s="46">
        <v>0</v>
      </c>
    </row>
    <row r="56" spans="1:5" ht="15.75" x14ac:dyDescent="0.25">
      <c r="A56" s="8"/>
      <c r="B56" s="8"/>
      <c r="C56" s="13"/>
      <c r="D56" s="8" t="s">
        <v>12</v>
      </c>
      <c r="E56" s="46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6">
        <v>0</v>
      </c>
    </row>
    <row r="59" spans="1:5" ht="15.75" x14ac:dyDescent="0.25">
      <c r="A59" s="8"/>
      <c r="B59" s="8"/>
      <c r="C59" s="8"/>
      <c r="D59" s="8" t="s">
        <v>11</v>
      </c>
      <c r="E59" s="46">
        <v>0</v>
      </c>
    </row>
    <row r="60" spans="1:5" ht="15.75" x14ac:dyDescent="0.25">
      <c r="A60" s="8"/>
      <c r="B60" s="8"/>
      <c r="C60" s="8"/>
      <c r="D60" s="8" t="s">
        <v>12</v>
      </c>
      <c r="E60" s="46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5">
        <v>12626774.49</v>
      </c>
    </row>
    <row r="63" spans="1:5" ht="15.75" x14ac:dyDescent="0.25">
      <c r="A63" s="8"/>
      <c r="B63" s="12"/>
      <c r="C63" s="8"/>
      <c r="D63" s="8" t="s">
        <v>11</v>
      </c>
      <c r="E63" s="55">
        <v>8336851.1400000006</v>
      </c>
    </row>
    <row r="64" spans="1:5" ht="15.75" x14ac:dyDescent="0.25">
      <c r="A64" s="8"/>
      <c r="B64" s="8"/>
      <c r="C64" s="8"/>
      <c r="D64" s="8" t="s">
        <v>12</v>
      </c>
      <c r="E64" s="55">
        <v>111375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5">
        <v>51886844.420000002</v>
      </c>
    </row>
    <row r="67" spans="1:5" ht="15.75" x14ac:dyDescent="0.25">
      <c r="A67" s="8"/>
      <c r="B67" s="8"/>
      <c r="C67" s="8"/>
      <c r="D67" s="8" t="s">
        <v>11</v>
      </c>
      <c r="E67" s="55">
        <v>20459370.520000003</v>
      </c>
    </row>
    <row r="68" spans="1:5" ht="15.75" x14ac:dyDescent="0.25">
      <c r="A68" s="8"/>
      <c r="B68" s="8"/>
      <c r="C68" s="8"/>
      <c r="D68" s="8" t="s">
        <v>12</v>
      </c>
      <c r="E68" s="55">
        <v>55121085.609999992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46">
        <v>0</v>
      </c>
    </row>
    <row r="71" spans="1:5" ht="15.75" x14ac:dyDescent="0.25">
      <c r="A71" s="8"/>
      <c r="B71" s="8"/>
      <c r="C71" s="8"/>
      <c r="D71" s="8" t="s">
        <v>11</v>
      </c>
      <c r="E71" s="46">
        <v>0</v>
      </c>
    </row>
    <row r="72" spans="1:5" ht="15.75" x14ac:dyDescent="0.25">
      <c r="A72" s="8"/>
      <c r="B72" s="8"/>
      <c r="C72" s="8"/>
      <c r="D72" s="8" t="s">
        <v>12</v>
      </c>
      <c r="E72" s="46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6">
        <v>0</v>
      </c>
    </row>
    <row r="76" spans="1:5" ht="15.75" x14ac:dyDescent="0.25">
      <c r="A76" s="8"/>
      <c r="B76" s="8"/>
      <c r="C76" s="8"/>
      <c r="D76" s="8" t="s">
        <v>48</v>
      </c>
      <c r="E76" s="46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5">
        <v>17917244.75</v>
      </c>
    </row>
    <row r="79" spans="1:5" ht="15.75" x14ac:dyDescent="0.25">
      <c r="A79" s="8"/>
      <c r="B79" s="8"/>
      <c r="C79" s="8"/>
      <c r="D79" s="8" t="s">
        <v>50</v>
      </c>
      <c r="E79" s="55">
        <v>153844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5">
        <v>47044673.909999996</v>
      </c>
    </row>
    <row r="82" spans="1:9" ht="15.75" x14ac:dyDescent="0.25">
      <c r="A82" s="8"/>
      <c r="B82" s="8"/>
      <c r="C82" s="8"/>
      <c r="D82" s="15" t="s">
        <v>50</v>
      </c>
      <c r="E82" s="55">
        <v>22583209.289999999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5">
        <v>5220266.26</v>
      </c>
    </row>
    <row r="88" spans="1:9" ht="15.75" x14ac:dyDescent="0.25">
      <c r="A88" s="8"/>
      <c r="B88" s="8"/>
      <c r="C88" s="8"/>
      <c r="D88" s="8" t="s">
        <v>50</v>
      </c>
      <c r="E88" s="4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5">
        <v>2764033.56</v>
      </c>
    </row>
    <row r="91" spans="1:9" ht="15.75" x14ac:dyDescent="0.25">
      <c r="A91" s="8"/>
      <c r="B91" s="8"/>
      <c r="C91" s="8"/>
      <c r="D91" s="8" t="s">
        <v>49</v>
      </c>
      <c r="E91" s="55">
        <v>0</v>
      </c>
    </row>
    <row r="92" spans="1:9" ht="15.75" x14ac:dyDescent="0.25">
      <c r="A92" s="8"/>
      <c r="B92" s="8"/>
      <c r="C92" s="8"/>
      <c r="D92" s="8" t="s">
        <v>50</v>
      </c>
      <c r="E92" s="43">
        <v>0</v>
      </c>
    </row>
    <row r="93" spans="1:9" ht="15.75" x14ac:dyDescent="0.25">
      <c r="A93" s="12" t="s">
        <v>59</v>
      </c>
      <c r="D93" s="8"/>
      <c r="E93" s="34">
        <f>SUM(E41:E92)</f>
        <v>632685771.15999985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5">
        <v>14726585.769999998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5">
        <v>515212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55">
        <v>56271839.589999989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5">
        <f>153844+22583209.29</f>
        <v>22737053.289999999</v>
      </c>
    </row>
    <row r="111" spans="1:9" ht="15.75" x14ac:dyDescent="0.25">
      <c r="A111" s="12" t="s">
        <v>58</v>
      </c>
      <c r="E111" s="22">
        <f>SUM(E95:E110)</f>
        <v>94250690.649999976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726936461.80999982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7E2F-6921-492A-994A-2D9F2EE4CA90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2" t="s">
        <v>65</v>
      </c>
      <c r="B1" s="72"/>
      <c r="C1" s="72"/>
      <c r="D1" s="72"/>
      <c r="E1" s="72"/>
      <c r="F1" s="72"/>
      <c r="G1" s="72"/>
      <c r="H1" s="72"/>
      <c r="I1" s="72"/>
    </row>
    <row r="2" spans="1:9" ht="15.75" x14ac:dyDescent="0.25">
      <c r="A2" s="73" t="s">
        <v>0</v>
      </c>
      <c r="B2" s="73"/>
      <c r="C2" s="73"/>
      <c r="D2" s="73"/>
      <c r="E2" s="73"/>
      <c r="F2" s="73"/>
      <c r="G2" s="73"/>
      <c r="H2" s="73"/>
      <c r="I2" s="73"/>
    </row>
    <row r="3" spans="1:9" ht="15.75" x14ac:dyDescent="0.25">
      <c r="A3" s="72" t="s">
        <v>70</v>
      </c>
      <c r="B3" s="72"/>
      <c r="C3" s="72"/>
      <c r="D3" s="72"/>
      <c r="E3" s="72"/>
      <c r="F3" s="72"/>
      <c r="G3" s="72"/>
      <c r="H3" s="72"/>
      <c r="I3" s="72"/>
    </row>
    <row r="4" spans="1:9" ht="15.75" x14ac:dyDescent="0.25">
      <c r="A4" s="72"/>
      <c r="B4" s="72"/>
      <c r="C4" s="72"/>
      <c r="D4" s="72"/>
      <c r="E4" s="72"/>
      <c r="F4" s="72"/>
      <c r="G4" s="72"/>
      <c r="H4" s="72"/>
      <c r="I4" s="7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2" t="s">
        <v>1</v>
      </c>
      <c r="B6" s="72"/>
      <c r="C6" s="72"/>
      <c r="D6" s="72"/>
      <c r="E6" s="74" t="s">
        <v>2</v>
      </c>
    </row>
    <row r="7" spans="1:9" ht="15" customHeight="1" x14ac:dyDescent="0.25">
      <c r="A7" s="72"/>
      <c r="B7" s="72"/>
      <c r="C7" s="72"/>
      <c r="D7" s="72"/>
      <c r="E7" s="75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67">
        <v>0</v>
      </c>
    </row>
    <row r="12" spans="1:9" ht="15.75" x14ac:dyDescent="0.25">
      <c r="A12" s="8"/>
      <c r="B12" s="8"/>
      <c r="C12" s="8"/>
      <c r="D12" s="8" t="s">
        <v>24</v>
      </c>
      <c r="E12" s="67">
        <v>0</v>
      </c>
    </row>
    <row r="13" spans="1:9" ht="15.75" x14ac:dyDescent="0.25">
      <c r="A13" s="8"/>
      <c r="B13" s="8"/>
      <c r="C13" s="8"/>
      <c r="D13" s="8" t="s">
        <v>25</v>
      </c>
      <c r="E13" s="68">
        <v>0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0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67">
        <v>0</v>
      </c>
    </row>
    <row r="17" spans="1:5" ht="15.75" x14ac:dyDescent="0.25">
      <c r="A17" s="8"/>
      <c r="B17" s="8"/>
      <c r="C17" s="8"/>
      <c r="D17" s="8" t="s">
        <v>27</v>
      </c>
      <c r="E17" s="67">
        <v>0</v>
      </c>
    </row>
    <row r="18" spans="1:5" ht="15.75" x14ac:dyDescent="0.25">
      <c r="A18" s="8"/>
      <c r="B18" s="8"/>
      <c r="C18" s="11"/>
      <c r="D18" s="8" t="s">
        <v>28</v>
      </c>
      <c r="E18" s="67">
        <v>0</v>
      </c>
    </row>
    <row r="19" spans="1:5" ht="15.75" x14ac:dyDescent="0.25">
      <c r="A19" s="8"/>
      <c r="B19" s="8"/>
      <c r="C19" s="8" t="s">
        <v>6</v>
      </c>
      <c r="D19" s="8"/>
      <c r="E19" s="29">
        <f>SUM(E16:E18)</f>
        <v>0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7">
        <v>0</v>
      </c>
    </row>
    <row r="22" spans="1:5" ht="15.75" x14ac:dyDescent="0.25">
      <c r="A22" s="8"/>
      <c r="B22" s="8"/>
      <c r="C22" s="8" t="s">
        <v>31</v>
      </c>
      <c r="D22" s="8"/>
      <c r="E22" s="48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4">
        <v>0</v>
      </c>
    </row>
    <row r="25" spans="1:5" ht="15.75" x14ac:dyDescent="0.25">
      <c r="A25" s="8"/>
      <c r="B25" s="8"/>
      <c r="C25" s="8"/>
      <c r="D25" s="8" t="s">
        <v>34</v>
      </c>
      <c r="E25" s="44">
        <v>0</v>
      </c>
    </row>
    <row r="26" spans="1:5" ht="15.75" x14ac:dyDescent="0.25">
      <c r="A26" s="8"/>
      <c r="B26" s="8"/>
      <c r="C26" s="8"/>
      <c r="D26" s="8" t="s">
        <v>35</v>
      </c>
      <c r="E26" s="67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44">
        <v>0</v>
      </c>
    </row>
    <row r="30" spans="1:5" ht="15.75" x14ac:dyDescent="0.25">
      <c r="A30" s="8"/>
      <c r="B30" s="8"/>
      <c r="C30" s="8"/>
      <c r="D30" s="8" t="s">
        <v>39</v>
      </c>
      <c r="E30" s="50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0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62">
        <v>0</v>
      </c>
    </row>
    <row r="43" spans="1:5" ht="15.75" x14ac:dyDescent="0.25">
      <c r="A43" s="8"/>
      <c r="B43" s="8"/>
      <c r="C43" s="8"/>
      <c r="D43" s="8" t="s">
        <v>11</v>
      </c>
      <c r="E43" s="62">
        <v>0</v>
      </c>
    </row>
    <row r="44" spans="1:5" ht="15.75" x14ac:dyDescent="0.25">
      <c r="A44" s="8"/>
      <c r="B44" s="8"/>
      <c r="C44" s="8"/>
      <c r="D44" s="8" t="s">
        <v>12</v>
      </c>
      <c r="E44" s="62">
        <v>0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8">
        <v>0</v>
      </c>
    </row>
    <row r="47" spans="1:5" ht="15.75" x14ac:dyDescent="0.25">
      <c r="A47" s="8"/>
      <c r="B47" s="8"/>
      <c r="C47" s="8"/>
      <c r="D47" s="8" t="s">
        <v>11</v>
      </c>
      <c r="E47" s="48">
        <v>0</v>
      </c>
    </row>
    <row r="48" spans="1:5" ht="15.75" x14ac:dyDescent="0.25">
      <c r="A48" s="8"/>
      <c r="B48" s="8"/>
      <c r="C48" s="8"/>
      <c r="D48" s="8" t="s">
        <v>12</v>
      </c>
      <c r="E48" s="48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67">
        <v>0</v>
      </c>
    </row>
    <row r="51" spans="1:5" ht="15.75" x14ac:dyDescent="0.25">
      <c r="A51" s="8"/>
      <c r="B51" s="8"/>
      <c r="C51" s="8"/>
      <c r="D51" s="8" t="s">
        <v>11</v>
      </c>
      <c r="E51" s="67">
        <v>0</v>
      </c>
    </row>
    <row r="52" spans="1:5" ht="15.75" x14ac:dyDescent="0.25">
      <c r="A52" s="8"/>
      <c r="B52" s="8"/>
      <c r="C52" s="8"/>
      <c r="D52" s="8" t="s">
        <v>12</v>
      </c>
      <c r="E52" s="67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63">
        <v>0</v>
      </c>
    </row>
    <row r="55" spans="1:5" ht="15.75" x14ac:dyDescent="0.25">
      <c r="A55" s="8"/>
      <c r="B55" s="8"/>
      <c r="C55" s="8"/>
      <c r="D55" s="8" t="s">
        <v>11</v>
      </c>
      <c r="E55" s="63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67">
        <v>0</v>
      </c>
    </row>
    <row r="59" spans="1:5" ht="15.75" x14ac:dyDescent="0.25">
      <c r="A59" s="8"/>
      <c r="B59" s="8"/>
      <c r="C59" s="8"/>
      <c r="D59" s="8" t="s">
        <v>11</v>
      </c>
      <c r="E59" s="67">
        <v>0</v>
      </c>
    </row>
    <row r="60" spans="1:5" ht="15.75" x14ac:dyDescent="0.25">
      <c r="A60" s="8"/>
      <c r="B60" s="8"/>
      <c r="C60" s="8"/>
      <c r="D60" s="8" t="s">
        <v>12</v>
      </c>
      <c r="E60" s="67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67">
        <v>0</v>
      </c>
    </row>
    <row r="63" spans="1:5" ht="15.75" x14ac:dyDescent="0.25">
      <c r="A63" s="8"/>
      <c r="B63" s="12"/>
      <c r="C63" s="8"/>
      <c r="D63" s="8" t="s">
        <v>11</v>
      </c>
      <c r="E63" s="67">
        <v>0</v>
      </c>
    </row>
    <row r="64" spans="1:5" ht="15.75" x14ac:dyDescent="0.25">
      <c r="A64" s="8"/>
      <c r="B64" s="8"/>
      <c r="C64" s="8"/>
      <c r="D64" s="8" t="s">
        <v>12</v>
      </c>
      <c r="E64" s="67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8">
        <v>0</v>
      </c>
    </row>
    <row r="67" spans="1:5" ht="15.75" x14ac:dyDescent="0.25">
      <c r="A67" s="8"/>
      <c r="B67" s="8"/>
      <c r="C67" s="8"/>
      <c r="D67" s="8" t="s">
        <v>11</v>
      </c>
      <c r="E67" s="67">
        <v>0</v>
      </c>
    </row>
    <row r="68" spans="1:5" ht="15.75" x14ac:dyDescent="0.25">
      <c r="A68" s="8"/>
      <c r="B68" s="8"/>
      <c r="C68" s="8"/>
      <c r="D68" s="8" t="s">
        <v>12</v>
      </c>
      <c r="E68" s="51">
        <f>SUM([1]SCBAA!$P$228,[1]SCBAA!$P$238,[1]SCBAA!$P$259)</f>
        <v>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67">
        <v>0</v>
      </c>
    </row>
    <row r="71" spans="1:5" ht="15.75" x14ac:dyDescent="0.25">
      <c r="A71" s="8"/>
      <c r="B71" s="8"/>
      <c r="C71" s="8"/>
      <c r="D71" s="8" t="s">
        <v>11</v>
      </c>
      <c r="E71" s="67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3">
        <v>0</v>
      </c>
    </row>
    <row r="76" spans="1:5" ht="15.75" x14ac:dyDescent="0.25">
      <c r="A76" s="8"/>
      <c r="B76" s="8"/>
      <c r="C76" s="8"/>
      <c r="D76" s="8" t="s">
        <v>48</v>
      </c>
      <c r="E76" s="6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67">
        <v>0</v>
      </c>
    </row>
    <row r="79" spans="1:5" ht="15.75" x14ac:dyDescent="0.25">
      <c r="A79" s="8"/>
      <c r="B79" s="8"/>
      <c r="C79" s="8"/>
      <c r="D79" s="8" t="s">
        <v>50</v>
      </c>
      <c r="E79" s="67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67">
        <v>0</v>
      </c>
    </row>
    <row r="82" spans="1:9" ht="15.75" x14ac:dyDescent="0.25">
      <c r="A82" s="8"/>
      <c r="B82" s="8"/>
      <c r="C82" s="8"/>
      <c r="D82" s="15" t="s">
        <v>50</v>
      </c>
      <c r="E82" s="67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3">
        <v>0</v>
      </c>
    </row>
    <row r="88" spans="1:9" ht="15.75" x14ac:dyDescent="0.25">
      <c r="A88" s="8"/>
      <c r="B88" s="8"/>
      <c r="C88" s="8"/>
      <c r="D88" s="8" t="s">
        <v>50</v>
      </c>
      <c r="E88" s="4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67">
        <v>0</v>
      </c>
    </row>
    <row r="91" spans="1:9" ht="15.75" x14ac:dyDescent="0.25">
      <c r="A91" s="8"/>
      <c r="B91" s="8"/>
      <c r="C91" s="8"/>
      <c r="D91" s="8" t="s">
        <v>49</v>
      </c>
      <c r="E91" s="67">
        <v>0</v>
      </c>
    </row>
    <row r="92" spans="1:9" ht="15.75" x14ac:dyDescent="0.25">
      <c r="A92" s="8"/>
      <c r="B92" s="8"/>
      <c r="C92" s="8"/>
      <c r="D92" s="8" t="s">
        <v>50</v>
      </c>
      <c r="E92" s="67">
        <v>0</v>
      </c>
    </row>
    <row r="93" spans="1:9" ht="15.75" x14ac:dyDescent="0.25">
      <c r="A93" s="12" t="s">
        <v>59</v>
      </c>
      <c r="D93" s="8"/>
      <c r="E93" s="34">
        <f>SUM(E41:E92)</f>
        <v>0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7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6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61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67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67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67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49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9B9-B218-4FFB-B4D4-8EC300B4DA81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2" t="s">
        <v>66</v>
      </c>
      <c r="B1" s="72"/>
      <c r="C1" s="72"/>
      <c r="D1" s="72"/>
      <c r="E1" s="72"/>
      <c r="F1" s="72"/>
      <c r="G1" s="72"/>
      <c r="H1" s="72"/>
      <c r="I1" s="72"/>
    </row>
    <row r="2" spans="1:9" ht="15.75" x14ac:dyDescent="0.25">
      <c r="A2" s="73" t="s">
        <v>0</v>
      </c>
      <c r="B2" s="73"/>
      <c r="C2" s="73"/>
      <c r="D2" s="73"/>
      <c r="E2" s="73"/>
      <c r="F2" s="73"/>
      <c r="G2" s="73"/>
      <c r="H2" s="73"/>
      <c r="I2" s="73"/>
    </row>
    <row r="3" spans="1:9" ht="15.75" x14ac:dyDescent="0.25">
      <c r="A3" s="72" t="s">
        <v>70</v>
      </c>
      <c r="B3" s="72"/>
      <c r="C3" s="72"/>
      <c r="D3" s="72"/>
      <c r="E3" s="72"/>
      <c r="F3" s="72"/>
      <c r="G3" s="72"/>
      <c r="H3" s="72"/>
      <c r="I3" s="72"/>
    </row>
    <row r="4" spans="1:9" ht="15.75" x14ac:dyDescent="0.25">
      <c r="A4" s="72"/>
      <c r="B4" s="72"/>
      <c r="C4" s="72"/>
      <c r="D4" s="72"/>
      <c r="E4" s="72"/>
      <c r="F4" s="72"/>
      <c r="G4" s="72"/>
      <c r="H4" s="72"/>
      <c r="I4" s="7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2" t="s">
        <v>1</v>
      </c>
      <c r="B6" s="72"/>
      <c r="C6" s="72"/>
      <c r="D6" s="72"/>
      <c r="E6" s="74" t="s">
        <v>2</v>
      </c>
    </row>
    <row r="7" spans="1:9" ht="15" customHeight="1" x14ac:dyDescent="0.25">
      <c r="A7" s="72"/>
      <c r="B7" s="72"/>
      <c r="C7" s="72"/>
      <c r="D7" s="72"/>
      <c r="E7" s="75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69">
        <v>9514220.8800000008</v>
      </c>
    </row>
    <row r="12" spans="1:9" ht="15.75" x14ac:dyDescent="0.25">
      <c r="A12" s="8"/>
      <c r="B12" s="8"/>
      <c r="C12" s="8"/>
      <c r="D12" s="8" t="s">
        <v>24</v>
      </c>
      <c r="E12" s="69">
        <v>15695378.369999999</v>
      </c>
    </row>
    <row r="13" spans="1:9" ht="15.75" x14ac:dyDescent="0.25">
      <c r="A13" s="8"/>
      <c r="B13" s="8"/>
      <c r="C13" s="8"/>
      <c r="D13" s="8" t="s">
        <v>25</v>
      </c>
      <c r="E13" s="69">
        <v>1727625.44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26937224.690000001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69">
        <v>11517691.560000001</v>
      </c>
    </row>
    <row r="17" spans="1:5" ht="15.75" x14ac:dyDescent="0.25">
      <c r="A17" s="8"/>
      <c r="B17" s="8"/>
      <c r="C17" s="8"/>
      <c r="D17" s="8" t="s">
        <v>27</v>
      </c>
      <c r="E17" s="69">
        <v>18465252.34</v>
      </c>
    </row>
    <row r="18" spans="1:5" ht="15.75" x14ac:dyDescent="0.25">
      <c r="A18" s="8"/>
      <c r="B18" s="8"/>
      <c r="C18" s="11"/>
      <c r="D18" s="8" t="s">
        <v>28</v>
      </c>
      <c r="E18" s="69">
        <v>43885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30026828.899999999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9">
        <v>550056536</v>
      </c>
    </row>
    <row r="22" spans="1:5" ht="15.75" x14ac:dyDescent="0.25">
      <c r="A22" s="8"/>
      <c r="B22" s="8"/>
      <c r="C22" s="8" t="s">
        <v>31</v>
      </c>
      <c r="D22" s="8"/>
      <c r="E22" s="69">
        <v>697415.63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53">
        <v>0</v>
      </c>
    </row>
    <row r="25" spans="1:5" ht="15.75" x14ac:dyDescent="0.25">
      <c r="A25" s="8"/>
      <c r="B25" s="8"/>
      <c r="C25" s="8"/>
      <c r="D25" s="8" t="s">
        <v>34</v>
      </c>
      <c r="E25" s="44">
        <v>0</v>
      </c>
    </row>
    <row r="26" spans="1:5" ht="15.75" x14ac:dyDescent="0.25">
      <c r="A26" s="8"/>
      <c r="B26" s="8"/>
      <c r="C26" s="8"/>
      <c r="D26" s="8" t="s">
        <v>35</v>
      </c>
      <c r="E26" s="69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54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53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607718005.22000003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69">
        <v>74410059.709999993</v>
      </c>
    </row>
    <row r="43" spans="1:5" ht="15.75" x14ac:dyDescent="0.25">
      <c r="A43" s="8"/>
      <c r="B43" s="8"/>
      <c r="C43" s="8"/>
      <c r="D43" s="8" t="s">
        <v>11</v>
      </c>
      <c r="E43" s="69">
        <v>141687509.52000001</v>
      </c>
    </row>
    <row r="44" spans="1:5" ht="15.75" x14ac:dyDescent="0.25">
      <c r="A44" s="8"/>
      <c r="B44" s="8"/>
      <c r="C44" s="8"/>
      <c r="D44" s="8" t="s">
        <v>12</v>
      </c>
      <c r="E44" s="69">
        <v>1753651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9">
        <v>336000</v>
      </c>
    </row>
    <row r="47" spans="1:5" ht="15.75" x14ac:dyDescent="0.25">
      <c r="A47" s="8"/>
      <c r="B47" s="8"/>
      <c r="C47" s="8"/>
      <c r="D47" s="8" t="s">
        <v>11</v>
      </c>
      <c r="E47" s="69">
        <v>4128823.15</v>
      </c>
    </row>
    <row r="48" spans="1:5" ht="15.75" x14ac:dyDescent="0.25">
      <c r="A48" s="8"/>
      <c r="B48" s="8"/>
      <c r="C48" s="8"/>
      <c r="D48" s="8" t="s">
        <v>12</v>
      </c>
      <c r="E48" s="52">
        <v>570319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69">
        <v>20126576.82</v>
      </c>
    </row>
    <row r="51" spans="1:5" ht="15.75" x14ac:dyDescent="0.25">
      <c r="A51" s="8"/>
      <c r="B51" s="8"/>
      <c r="C51" s="8"/>
      <c r="D51" s="8" t="s">
        <v>11</v>
      </c>
      <c r="E51" s="69">
        <v>8375262.3200000003</v>
      </c>
    </row>
    <row r="52" spans="1:5" ht="15.75" x14ac:dyDescent="0.25">
      <c r="A52" s="8"/>
      <c r="B52" s="8"/>
      <c r="C52" s="8"/>
      <c r="D52" s="8" t="s">
        <v>12</v>
      </c>
      <c r="E52" s="69">
        <v>148885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7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3">
        <v>0</v>
      </c>
    </row>
    <row r="59" spans="1:5" ht="15.75" x14ac:dyDescent="0.25">
      <c r="A59" s="8"/>
      <c r="B59" s="8"/>
      <c r="C59" s="8"/>
      <c r="D59" s="8" t="s">
        <v>11</v>
      </c>
      <c r="E59" s="43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69">
        <v>4300914.16</v>
      </c>
    </row>
    <row r="63" spans="1:5" ht="15.75" x14ac:dyDescent="0.25">
      <c r="A63" s="8"/>
      <c r="B63" s="12"/>
      <c r="C63" s="8"/>
      <c r="D63" s="8" t="s">
        <v>11</v>
      </c>
      <c r="E63" s="69">
        <v>10363653.949999999</v>
      </c>
    </row>
    <row r="64" spans="1:5" ht="15.75" x14ac:dyDescent="0.25">
      <c r="A64" s="8"/>
      <c r="B64" s="8"/>
      <c r="C64" s="8"/>
      <c r="D64" s="8" t="s">
        <v>12</v>
      </c>
      <c r="E64" s="69">
        <v>69000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69">
        <v>11806418.16</v>
      </c>
    </row>
    <row r="67" spans="1:5" ht="15.75" x14ac:dyDescent="0.25">
      <c r="A67" s="8"/>
      <c r="B67" s="8"/>
      <c r="C67" s="8"/>
      <c r="D67" s="8" t="s">
        <v>11</v>
      </c>
      <c r="E67" s="69">
        <v>13716777.83</v>
      </c>
    </row>
    <row r="68" spans="1:5" ht="15.75" x14ac:dyDescent="0.25">
      <c r="A68" s="8"/>
      <c r="B68" s="8"/>
      <c r="C68" s="8"/>
      <c r="D68" s="8" t="s">
        <v>12</v>
      </c>
      <c r="E68" s="69">
        <v>961190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2">
        <v>0</v>
      </c>
    </row>
    <row r="76" spans="1:5" ht="15.75" x14ac:dyDescent="0.25">
      <c r="A76" s="8"/>
      <c r="B76" s="8"/>
      <c r="C76" s="8"/>
      <c r="D76" s="8" t="s">
        <v>48</v>
      </c>
      <c r="E76" s="52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69">
        <v>4350959.6500000004</v>
      </c>
    </row>
    <row r="79" spans="1:5" ht="15.75" x14ac:dyDescent="0.25">
      <c r="A79" s="8"/>
      <c r="B79" s="8"/>
      <c r="C79" s="8"/>
      <c r="D79" s="8" t="s">
        <v>50</v>
      </c>
      <c r="E79" s="52">
        <v>899139.54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3">
        <v>0</v>
      </c>
    </row>
    <row r="82" spans="1:9" ht="15.75" x14ac:dyDescent="0.25">
      <c r="A82" s="8"/>
      <c r="B82" s="8"/>
      <c r="C82" s="8"/>
      <c r="D82" s="15" t="s">
        <v>50</v>
      </c>
      <c r="E82" s="69">
        <v>28386527.609999999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69">
        <v>24014449.100000001</v>
      </c>
    </row>
    <row r="88" spans="1:9" ht="15.75" x14ac:dyDescent="0.25">
      <c r="A88" s="8"/>
      <c r="B88" s="8"/>
      <c r="C88" s="8"/>
      <c r="D88" s="8" t="s">
        <v>50</v>
      </c>
      <c r="E88" s="4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7">
        <v>0</v>
      </c>
    </row>
    <row r="91" spans="1:9" ht="15.75" x14ac:dyDescent="0.25">
      <c r="A91" s="8"/>
      <c r="B91" s="8"/>
      <c r="C91" s="8"/>
      <c r="D91" s="8" t="s">
        <v>49</v>
      </c>
      <c r="E91" s="43">
        <v>0</v>
      </c>
    </row>
    <row r="92" spans="1:9" ht="15.75" x14ac:dyDescent="0.25">
      <c r="A92" s="8"/>
      <c r="B92" s="8"/>
      <c r="C92" s="8"/>
      <c r="D92" s="8" t="s">
        <v>50</v>
      </c>
      <c r="E92" s="43">
        <v>0</v>
      </c>
    </row>
    <row r="93" spans="1:9" ht="15.75" x14ac:dyDescent="0.25">
      <c r="A93" s="12" t="s">
        <v>59</v>
      </c>
      <c r="D93" s="8"/>
      <c r="E93" s="34">
        <f>SUM(E41:E92)</f>
        <v>350406116.52000004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9">
        <v>116010739.78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5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5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5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55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6">
        <v>0</v>
      </c>
    </row>
    <row r="111" spans="1:9" ht="15.75" x14ac:dyDescent="0.25">
      <c r="A111" s="12" t="s">
        <v>58</v>
      </c>
      <c r="E111" s="22">
        <f>SUM(E95:E110)</f>
        <v>116010739.78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466416856.30000007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D2DF-E051-4277-93AB-C7AB36FD6A7D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2" t="s">
        <v>67</v>
      </c>
      <c r="B1" s="72"/>
      <c r="C1" s="72"/>
      <c r="D1" s="72"/>
      <c r="E1" s="72"/>
      <c r="F1" s="72"/>
      <c r="G1" s="72"/>
      <c r="H1" s="72"/>
      <c r="I1" s="72"/>
    </row>
    <row r="2" spans="1:9" ht="15.75" x14ac:dyDescent="0.25">
      <c r="A2" s="73" t="s">
        <v>0</v>
      </c>
      <c r="B2" s="73"/>
      <c r="C2" s="73"/>
      <c r="D2" s="73"/>
      <c r="E2" s="73"/>
      <c r="F2" s="73"/>
      <c r="G2" s="73"/>
      <c r="H2" s="73"/>
      <c r="I2" s="73"/>
    </row>
    <row r="3" spans="1:9" ht="15.75" x14ac:dyDescent="0.25">
      <c r="A3" s="72" t="s">
        <v>70</v>
      </c>
      <c r="B3" s="72"/>
      <c r="C3" s="72"/>
      <c r="D3" s="72"/>
      <c r="E3" s="72"/>
      <c r="F3" s="72"/>
      <c r="G3" s="72"/>
      <c r="H3" s="72"/>
      <c r="I3" s="72"/>
    </row>
    <row r="4" spans="1:9" ht="15.75" x14ac:dyDescent="0.25">
      <c r="A4" s="72"/>
      <c r="B4" s="72"/>
      <c r="C4" s="72"/>
      <c r="D4" s="72"/>
      <c r="E4" s="72"/>
      <c r="F4" s="72"/>
      <c r="G4" s="72"/>
      <c r="H4" s="72"/>
      <c r="I4" s="7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2" t="s">
        <v>1</v>
      </c>
      <c r="B6" s="72"/>
      <c r="C6" s="72"/>
      <c r="D6" s="72"/>
      <c r="E6" s="74" t="s">
        <v>2</v>
      </c>
    </row>
    <row r="7" spans="1:9" ht="15" customHeight="1" x14ac:dyDescent="0.25">
      <c r="A7" s="72"/>
      <c r="B7" s="72"/>
      <c r="C7" s="72"/>
      <c r="D7" s="72"/>
      <c r="E7" s="75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5">
        <v>33273903.010000002</v>
      </c>
    </row>
    <row r="12" spans="1:9" ht="15.75" x14ac:dyDescent="0.25">
      <c r="A12" s="8"/>
      <c r="B12" s="8"/>
      <c r="C12" s="8"/>
      <c r="D12" s="8" t="s">
        <v>24</v>
      </c>
      <c r="E12" s="55">
        <v>58907204.630000003</v>
      </c>
    </row>
    <row r="13" spans="1:9" ht="15.75" x14ac:dyDescent="0.25">
      <c r="A13" s="8"/>
      <c r="B13" s="8"/>
      <c r="C13" s="8"/>
      <c r="D13" s="8" t="s">
        <v>25</v>
      </c>
      <c r="E13" s="56">
        <f>7320984.49+27682056.66</f>
        <v>35003041.149999999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127184148.78999999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5">
        <v>31378873.960000001</v>
      </c>
    </row>
    <row r="17" spans="1:5" ht="15.75" x14ac:dyDescent="0.25">
      <c r="A17" s="8"/>
      <c r="B17" s="8"/>
      <c r="C17" s="8"/>
      <c r="D17" s="8" t="s">
        <v>27</v>
      </c>
      <c r="E17" s="55">
        <v>19234181.02</v>
      </c>
    </row>
    <row r="18" spans="1:5" ht="15.75" x14ac:dyDescent="0.25">
      <c r="A18" s="8"/>
      <c r="B18" s="8"/>
      <c r="C18" s="11"/>
      <c r="D18" s="8" t="s">
        <v>28</v>
      </c>
      <c r="E18" s="55">
        <f>641157.54+35187295.96</f>
        <v>35828453.5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86441508.480000004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5">
        <v>617351559</v>
      </c>
    </row>
    <row r="22" spans="1:5" ht="15.75" x14ac:dyDescent="0.25">
      <c r="A22" s="8"/>
      <c r="B22" s="8"/>
      <c r="C22" s="8" t="s">
        <v>31</v>
      </c>
      <c r="D22" s="8"/>
      <c r="E22" s="55">
        <v>2049064.18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44">
        <v>0</v>
      </c>
    </row>
    <row r="26" spans="1:5" ht="15.75" x14ac:dyDescent="0.25">
      <c r="A26" s="8"/>
      <c r="B26" s="8"/>
      <c r="C26" s="8"/>
      <c r="D26" s="8" t="s">
        <v>35</v>
      </c>
      <c r="E26" s="55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7">
        <v>0</v>
      </c>
    </row>
    <row r="30" spans="1:5" ht="15.75" x14ac:dyDescent="0.25">
      <c r="A30" s="8"/>
      <c r="B30" s="8"/>
      <c r="C30" s="8"/>
      <c r="D30" s="8" t="s">
        <v>39</v>
      </c>
      <c r="E30" s="54">
        <v>995725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834022005.44999993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5">
        <f>224338487.53-E68+1833534.73</f>
        <v>225505157.25999999</v>
      </c>
    </row>
    <row r="43" spans="1:5" ht="15.75" x14ac:dyDescent="0.25">
      <c r="A43" s="8"/>
      <c r="B43" s="8"/>
      <c r="C43" s="8"/>
      <c r="D43" s="8" t="s">
        <v>11</v>
      </c>
      <c r="E43" s="55">
        <f>371819160.49-E69+11752958.22</f>
        <v>383572118.71000004</v>
      </c>
    </row>
    <row r="44" spans="1:5" ht="15.75" x14ac:dyDescent="0.25">
      <c r="A44" s="8"/>
      <c r="B44" s="8"/>
      <c r="C44" s="8"/>
      <c r="D44" s="8" t="s">
        <v>12</v>
      </c>
      <c r="E44" s="55">
        <f>9826517.45-E70+5586263.45</f>
        <v>15412780.899999999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57">
        <v>0</v>
      </c>
    </row>
    <row r="48" spans="1:5" ht="15.75" x14ac:dyDescent="0.25">
      <c r="A48" s="8"/>
      <c r="B48" s="8"/>
      <c r="C48" s="8"/>
      <c r="D48" s="8" t="s">
        <v>12</v>
      </c>
      <c r="E48" s="57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7">
        <v>0</v>
      </c>
    </row>
    <row r="51" spans="1:5" ht="15.75" x14ac:dyDescent="0.25">
      <c r="A51" s="8"/>
      <c r="B51" s="8"/>
      <c r="C51" s="8"/>
      <c r="D51" s="8" t="s">
        <v>11</v>
      </c>
      <c r="E51" s="57">
        <v>0</v>
      </c>
    </row>
    <row r="52" spans="1:5" ht="15.75" x14ac:dyDescent="0.25">
      <c r="A52" s="8"/>
      <c r="B52" s="8"/>
      <c r="C52" s="8"/>
      <c r="D52" s="8" t="s">
        <v>12</v>
      </c>
      <c r="E52" s="57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7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3">
        <v>0</v>
      </c>
    </row>
    <row r="59" spans="1:5" ht="15.75" x14ac:dyDescent="0.25">
      <c r="A59" s="8"/>
      <c r="B59" s="8"/>
      <c r="C59" s="8"/>
      <c r="D59" s="8" t="s">
        <v>11</v>
      </c>
      <c r="E59" s="43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5">
        <v>11835815.810000001</v>
      </c>
    </row>
    <row r="63" spans="1:5" ht="15.75" x14ac:dyDescent="0.25">
      <c r="A63" s="8"/>
      <c r="B63" s="12"/>
      <c r="C63" s="8"/>
      <c r="D63" s="8" t="s">
        <v>11</v>
      </c>
      <c r="E63" s="55">
        <v>15053568.43</v>
      </c>
    </row>
    <row r="64" spans="1:5" ht="15.75" x14ac:dyDescent="0.25">
      <c r="A64" s="8"/>
      <c r="B64" s="8"/>
      <c r="C64" s="8"/>
      <c r="D64" s="8" t="s">
        <v>12</v>
      </c>
      <c r="E64" s="55">
        <v>93368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5">
        <f>6418608.04+2771198.57+15301487.88</f>
        <v>24491294.490000002</v>
      </c>
    </row>
    <row r="67" spans="1:5" ht="15.75" x14ac:dyDescent="0.25">
      <c r="A67" s="8"/>
      <c r="B67" s="8"/>
      <c r="C67" s="8"/>
      <c r="D67" s="8" t="s">
        <v>11</v>
      </c>
      <c r="E67" s="55">
        <f>1438306.2+955188.31+1357449.78</f>
        <v>3750944.29</v>
      </c>
    </row>
    <row r="68" spans="1:5" ht="15.75" x14ac:dyDescent="0.25">
      <c r="A68" s="8"/>
      <c r="B68" s="8"/>
      <c r="C68" s="8"/>
      <c r="D68" s="8" t="s">
        <v>12</v>
      </c>
      <c r="E68" s="55">
        <f>421335+0+245530</f>
        <v>666865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5">
        <v>0</v>
      </c>
    </row>
    <row r="76" spans="1:5" ht="15.75" x14ac:dyDescent="0.25">
      <c r="A76" s="8"/>
      <c r="B76" s="8"/>
      <c r="C76" s="8"/>
      <c r="D76" s="8" t="s">
        <v>48</v>
      </c>
      <c r="E76" s="5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64">
        <v>7606615.3700000001</v>
      </c>
    </row>
    <row r="79" spans="1:5" ht="15.75" x14ac:dyDescent="0.25">
      <c r="A79" s="8"/>
      <c r="B79" s="8"/>
      <c r="C79" s="8"/>
      <c r="D79" s="8" t="s">
        <v>50</v>
      </c>
      <c r="E79" s="55">
        <v>2000466.9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5">
        <v>61507796.219999999</v>
      </c>
    </row>
    <row r="82" spans="1:9" ht="15.75" x14ac:dyDescent="0.25">
      <c r="A82" s="8"/>
      <c r="B82" s="8"/>
      <c r="C82" s="8"/>
      <c r="D82" s="15" t="s">
        <v>50</v>
      </c>
      <c r="E82" s="55">
        <v>20098228.690000001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7">
        <v>0</v>
      </c>
    </row>
    <row r="88" spans="1:9" ht="15.75" x14ac:dyDescent="0.25">
      <c r="A88" s="8"/>
      <c r="B88" s="8"/>
      <c r="C88" s="8"/>
      <c r="D88" s="8" t="s">
        <v>50</v>
      </c>
      <c r="E88" s="4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7">
        <v>0</v>
      </c>
    </row>
    <row r="91" spans="1:9" ht="15.75" x14ac:dyDescent="0.25">
      <c r="A91" s="8"/>
      <c r="B91" s="8"/>
      <c r="C91" s="8"/>
      <c r="D91" s="8" t="s">
        <v>49</v>
      </c>
      <c r="E91" s="57">
        <v>0</v>
      </c>
    </row>
    <row r="92" spans="1:9" ht="15.75" x14ac:dyDescent="0.25">
      <c r="A92" s="8"/>
      <c r="B92" s="8"/>
      <c r="C92" s="8"/>
      <c r="D92" s="8" t="s">
        <v>50</v>
      </c>
      <c r="E92" s="43">
        <v>0</v>
      </c>
    </row>
    <row r="93" spans="1:9" ht="15.75" x14ac:dyDescent="0.25">
      <c r="A93" s="12" t="s">
        <v>59</v>
      </c>
      <c r="D93" s="8"/>
      <c r="E93" s="34">
        <f>SUM(E41:E92)</f>
        <v>771595020.06999993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7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7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7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8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771595020.06999993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697F-5935-4F01-B760-AEFEFA9AC08B}">
  <dimension ref="A1:I112"/>
  <sheetViews>
    <sheetView tabSelected="1" zoomScale="115" zoomScaleNormal="115" workbookViewId="0">
      <selection activeCell="D14" sqref="D1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2" t="s">
        <v>68</v>
      </c>
      <c r="B1" s="72"/>
      <c r="C1" s="72"/>
      <c r="D1" s="72"/>
      <c r="E1" s="72"/>
      <c r="F1" s="72"/>
      <c r="G1" s="72"/>
      <c r="H1" s="72"/>
      <c r="I1" s="72"/>
    </row>
    <row r="2" spans="1:9" ht="15.75" x14ac:dyDescent="0.25">
      <c r="A2" s="73" t="s">
        <v>0</v>
      </c>
      <c r="B2" s="73"/>
      <c r="C2" s="73"/>
      <c r="D2" s="73"/>
      <c r="E2" s="73"/>
      <c r="F2" s="73"/>
      <c r="G2" s="73"/>
      <c r="H2" s="73"/>
      <c r="I2" s="73"/>
    </row>
    <row r="3" spans="1:9" ht="15.75" x14ac:dyDescent="0.25">
      <c r="A3" s="72" t="s">
        <v>70</v>
      </c>
      <c r="B3" s="72"/>
      <c r="C3" s="72"/>
      <c r="D3" s="72"/>
      <c r="E3" s="72"/>
      <c r="F3" s="72"/>
      <c r="G3" s="72"/>
      <c r="H3" s="72"/>
      <c r="I3" s="72"/>
    </row>
    <row r="4" spans="1:9" ht="15.75" x14ac:dyDescent="0.25">
      <c r="A4" s="72"/>
      <c r="B4" s="72"/>
      <c r="C4" s="72"/>
      <c r="D4" s="72"/>
      <c r="E4" s="72"/>
      <c r="F4" s="72"/>
      <c r="G4" s="72"/>
      <c r="H4" s="72"/>
      <c r="I4" s="7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2" t="s">
        <v>1</v>
      </c>
      <c r="B6" s="72"/>
      <c r="C6" s="72"/>
      <c r="D6" s="72"/>
      <c r="E6" s="74" t="s">
        <v>2</v>
      </c>
    </row>
    <row r="7" spans="1:9" ht="15" customHeight="1" x14ac:dyDescent="0.25">
      <c r="A7" s="72"/>
      <c r="B7" s="72"/>
      <c r="C7" s="72"/>
      <c r="D7" s="72"/>
      <c r="E7" s="75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5">
        <v>6175644.1399999997</v>
      </c>
    </row>
    <row r="12" spans="1:9" ht="15.75" x14ac:dyDescent="0.25">
      <c r="A12" s="8"/>
      <c r="B12" s="8"/>
      <c r="C12" s="8"/>
      <c r="D12" s="8" t="s">
        <v>24</v>
      </c>
      <c r="E12" s="55">
        <v>30008610.280000001</v>
      </c>
    </row>
    <row r="13" spans="1:9" ht="15.75" x14ac:dyDescent="0.25">
      <c r="A13" s="8"/>
      <c r="B13" s="8"/>
      <c r="C13" s="8"/>
      <c r="D13" s="8" t="s">
        <v>25</v>
      </c>
      <c r="E13" s="55">
        <v>1124207.17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37308461.590000004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5">
        <v>12903688.24</v>
      </c>
    </row>
    <row r="17" spans="1:5" ht="15.75" x14ac:dyDescent="0.25">
      <c r="A17" s="8"/>
      <c r="B17" s="8"/>
      <c r="C17" s="8"/>
      <c r="D17" s="8" t="s">
        <v>27</v>
      </c>
      <c r="E17" s="55">
        <v>4187379.65</v>
      </c>
    </row>
    <row r="18" spans="1:5" ht="15.75" x14ac:dyDescent="0.25">
      <c r="A18" s="8"/>
      <c r="B18" s="8"/>
      <c r="C18" s="11"/>
      <c r="D18" s="8" t="s">
        <v>28</v>
      </c>
      <c r="E18" s="55">
        <v>960876.75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18051944.640000001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5">
        <v>408755084</v>
      </c>
    </row>
    <row r="22" spans="1:5" ht="15.75" x14ac:dyDescent="0.25">
      <c r="A22" s="8"/>
      <c r="B22" s="8"/>
      <c r="C22" s="8" t="s">
        <v>31</v>
      </c>
      <c r="D22" s="8"/>
      <c r="E22" s="55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4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65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7">
        <v>0</v>
      </c>
    </row>
    <row r="30" spans="1:5" ht="15.75" x14ac:dyDescent="0.25">
      <c r="A30" s="8"/>
      <c r="B30" s="8"/>
      <c r="C30" s="8"/>
      <c r="D30" s="8" t="s">
        <v>39</v>
      </c>
      <c r="E30" s="65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464115490.23000002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5">
        <v>118795253.95</v>
      </c>
    </row>
    <row r="43" spans="1:5" ht="15.75" x14ac:dyDescent="0.25">
      <c r="A43" s="8"/>
      <c r="B43" s="8"/>
      <c r="C43" s="8"/>
      <c r="D43" s="8" t="s">
        <v>11</v>
      </c>
      <c r="E43" s="55">
        <v>288107543.00999999</v>
      </c>
    </row>
    <row r="44" spans="1:5" ht="15.75" x14ac:dyDescent="0.25">
      <c r="A44" s="8"/>
      <c r="B44" s="8"/>
      <c r="C44" s="8"/>
      <c r="D44" s="8" t="s">
        <v>12</v>
      </c>
      <c r="E44" s="55">
        <v>0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57">
        <v>0</v>
      </c>
    </row>
    <row r="48" spans="1:5" ht="15.75" x14ac:dyDescent="0.25">
      <c r="A48" s="8"/>
      <c r="B48" s="8"/>
      <c r="C48" s="8"/>
      <c r="D48" s="8" t="s">
        <v>12</v>
      </c>
      <c r="E48" s="57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7">
        <v>0</v>
      </c>
    </row>
    <row r="51" spans="1:5" ht="15.75" x14ac:dyDescent="0.25">
      <c r="A51" s="8"/>
      <c r="B51" s="8"/>
      <c r="C51" s="8"/>
      <c r="D51" s="8" t="s">
        <v>11</v>
      </c>
      <c r="E51" s="57">
        <v>0</v>
      </c>
    </row>
    <row r="52" spans="1:5" ht="15.75" x14ac:dyDescent="0.25">
      <c r="A52" s="8"/>
      <c r="B52" s="8"/>
      <c r="C52" s="8"/>
      <c r="D52" s="8" t="s">
        <v>12</v>
      </c>
      <c r="E52" s="57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7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3">
        <v>0</v>
      </c>
    </row>
    <row r="59" spans="1:5" ht="15.75" x14ac:dyDescent="0.25">
      <c r="A59" s="8"/>
      <c r="B59" s="8"/>
      <c r="C59" s="8"/>
      <c r="D59" s="8" t="s">
        <v>11</v>
      </c>
      <c r="E59" s="43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5">
        <v>0</v>
      </c>
    </row>
    <row r="63" spans="1:5" ht="15.75" x14ac:dyDescent="0.25">
      <c r="A63" s="8"/>
      <c r="B63" s="12"/>
      <c r="C63" s="8"/>
      <c r="D63" s="8" t="s">
        <v>11</v>
      </c>
      <c r="E63" s="55">
        <v>0</v>
      </c>
    </row>
    <row r="64" spans="1:5" ht="15.75" x14ac:dyDescent="0.25">
      <c r="A64" s="8"/>
      <c r="B64" s="8"/>
      <c r="C64" s="8"/>
      <c r="D64" s="8" t="s">
        <v>12</v>
      </c>
      <c r="E64" s="55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65">
        <v>0</v>
      </c>
    </row>
    <row r="67" spans="1:5" ht="15.75" x14ac:dyDescent="0.25">
      <c r="A67" s="8"/>
      <c r="B67" s="8"/>
      <c r="C67" s="8"/>
      <c r="D67" s="8" t="s">
        <v>11</v>
      </c>
      <c r="E67" s="65">
        <v>0</v>
      </c>
    </row>
    <row r="68" spans="1:5" ht="15.75" x14ac:dyDescent="0.25">
      <c r="A68" s="8"/>
      <c r="B68" s="8"/>
      <c r="C68" s="8"/>
      <c r="D68" s="8" t="s">
        <v>12</v>
      </c>
      <c r="E68" s="65">
        <v>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70">
        <v>0</v>
      </c>
    </row>
    <row r="71" spans="1:5" ht="15.75" x14ac:dyDescent="0.25">
      <c r="A71" s="8"/>
      <c r="B71" s="8"/>
      <c r="C71" s="8"/>
      <c r="D71" s="8" t="s">
        <v>11</v>
      </c>
      <c r="E71" s="65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5">
        <v>3240144.48</v>
      </c>
    </row>
    <row r="76" spans="1:5" ht="15.75" x14ac:dyDescent="0.25">
      <c r="A76" s="8"/>
      <c r="B76" s="8"/>
      <c r="C76" s="8"/>
      <c r="D76" s="8" t="s">
        <v>48</v>
      </c>
      <c r="E76" s="56">
        <v>11981828.5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64">
        <v>0</v>
      </c>
    </row>
    <row r="79" spans="1:5" ht="15.75" x14ac:dyDescent="0.25">
      <c r="A79" s="8"/>
      <c r="B79" s="8"/>
      <c r="C79" s="8"/>
      <c r="D79" s="8" t="s">
        <v>50</v>
      </c>
      <c r="E79" s="55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65">
        <v>0</v>
      </c>
    </row>
    <row r="82" spans="1:9" ht="15.75" x14ac:dyDescent="0.25">
      <c r="A82" s="8"/>
      <c r="B82" s="8"/>
      <c r="C82" s="8"/>
      <c r="D82" s="15" t="s">
        <v>50</v>
      </c>
      <c r="E82" s="65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7">
        <v>0</v>
      </c>
    </row>
    <row r="88" spans="1:9" ht="15.75" x14ac:dyDescent="0.25">
      <c r="A88" s="8"/>
      <c r="B88" s="8"/>
      <c r="C88" s="8"/>
      <c r="D88" s="8" t="s">
        <v>50</v>
      </c>
      <c r="E88" s="4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7">
        <v>0</v>
      </c>
    </row>
    <row r="91" spans="1:9" ht="15.75" x14ac:dyDescent="0.25">
      <c r="A91" s="8"/>
      <c r="B91" s="8"/>
      <c r="C91" s="8"/>
      <c r="D91" s="8" t="s">
        <v>49</v>
      </c>
      <c r="E91" s="57">
        <v>0</v>
      </c>
    </row>
    <row r="92" spans="1:9" ht="15.75" x14ac:dyDescent="0.25">
      <c r="A92" s="8"/>
      <c r="B92" s="8"/>
      <c r="C92" s="8"/>
      <c r="D92" s="8" t="s">
        <v>50</v>
      </c>
      <c r="E92" s="43">
        <v>0</v>
      </c>
    </row>
    <row r="93" spans="1:9" ht="15.75" x14ac:dyDescent="0.25">
      <c r="A93" s="12" t="s">
        <v>59</v>
      </c>
      <c r="D93" s="8"/>
      <c r="E93" s="34">
        <f>SUM(E41:E92)</f>
        <v>422124769.94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5">
        <v>56103700.409999996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7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7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8">
        <v>0</v>
      </c>
    </row>
    <row r="111" spans="1:9" ht="15.75" x14ac:dyDescent="0.25">
      <c r="A111" s="12" t="s">
        <v>58</v>
      </c>
      <c r="E111" s="22">
        <f>SUM(E95:E110)</f>
        <v>56103700.409999996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478228470.35000002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Bayugan</vt:lpstr>
      <vt:lpstr>Bislig</vt:lpstr>
      <vt:lpstr>Butuan</vt:lpstr>
      <vt:lpstr>Cabadbaran</vt:lpstr>
      <vt:lpstr>Surigao</vt:lpstr>
      <vt:lpstr>Tandag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2021-09-30T12:25:25Z</dcterms:modified>
</cp:coreProperties>
</file>