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050FF515-914F-4C9A-8A91-D2379A7D894D}" xr6:coauthVersionLast="47" xr6:coauthVersionMax="47" xr10:uidLastSave="{00000000-0000-0000-0000-000000000000}"/>
  <bookViews>
    <workbookView xWindow="16230" yWindow="765" windowWidth="12060" windowHeight="12495" firstSheet="10" activeTab="13" xr2:uid="{360BF9DE-B15B-43CE-9291-7E05B391F461}"/>
  </bookViews>
  <sheets>
    <sheet name="Angeles" sheetId="1" r:id="rId1"/>
    <sheet name="Balanga" sheetId="2" r:id="rId2"/>
    <sheet name="Cabanatuan" sheetId="3" r:id="rId3"/>
    <sheet name="San Fernando" sheetId="4" r:id="rId4"/>
    <sheet name="San Jose Del Monte" sheetId="5" r:id="rId5"/>
    <sheet name="Gapan" sheetId="7" r:id="rId6"/>
    <sheet name="Mabalacat" sheetId="8" r:id="rId7"/>
    <sheet name="Malolos" sheetId="9" r:id="rId8"/>
    <sheet name="Meycauayan" sheetId="10" r:id="rId9"/>
    <sheet name="Muñoz" sheetId="11" r:id="rId10"/>
    <sheet name="Olongapo" sheetId="12" r:id="rId11"/>
    <sheet name="Palayan" sheetId="13" r:id="rId12"/>
    <sheet name="San Jose" sheetId="14" r:id="rId13"/>
    <sheet name="Tarlac" sheetId="15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" i="8" l="1"/>
  <c r="E110" i="15"/>
  <c r="E91" i="15"/>
  <c r="E30" i="15"/>
  <c r="E111" i="15"/>
  <c r="E93" i="15"/>
  <c r="E19" i="15"/>
  <c r="E14" i="15"/>
  <c r="E110" i="14"/>
  <c r="E111" i="14" s="1"/>
  <c r="E88" i="14"/>
  <c r="E35" i="14"/>
  <c r="E18" i="14"/>
  <c r="E93" i="14"/>
  <c r="E19" i="14"/>
  <c r="E14" i="14"/>
  <c r="E112" i="15" l="1"/>
  <c r="E37" i="15"/>
  <c r="E112" i="14"/>
  <c r="E37" i="14"/>
  <c r="E111" i="13"/>
  <c r="E93" i="13"/>
  <c r="E19" i="13"/>
  <c r="E14" i="13"/>
  <c r="E37" i="13" s="1"/>
  <c r="E112" i="13" l="1"/>
  <c r="E78" i="12" l="1"/>
  <c r="E111" i="12"/>
  <c r="E93" i="12"/>
  <c r="E19" i="12"/>
  <c r="E14" i="12"/>
  <c r="E37" i="12" s="1"/>
  <c r="E112" i="12" l="1"/>
  <c r="E111" i="11" l="1"/>
  <c r="E93" i="11"/>
  <c r="E19" i="11"/>
  <c r="E14" i="11"/>
  <c r="E37" i="11" s="1"/>
  <c r="E13" i="10"/>
  <c r="E111" i="10"/>
  <c r="E93" i="10"/>
  <c r="E112" i="10" s="1"/>
  <c r="E19" i="10"/>
  <c r="E14" i="10"/>
  <c r="E82" i="9"/>
  <c r="E44" i="9"/>
  <c r="E43" i="9"/>
  <c r="E42" i="9"/>
  <c r="E18" i="9"/>
  <c r="E12" i="9"/>
  <c r="E11" i="9"/>
  <c r="E111" i="9"/>
  <c r="E19" i="9"/>
  <c r="E14" i="9"/>
  <c r="E112" i="11" l="1"/>
  <c r="E37" i="10"/>
  <c r="E93" i="9"/>
  <c r="E112" i="9" s="1"/>
  <c r="E37" i="9"/>
  <c r="E110" i="8" l="1"/>
  <c r="E108" i="8"/>
  <c r="E96" i="8"/>
  <c r="E87" i="8"/>
  <c r="E111" i="8" l="1"/>
  <c r="E93" i="8"/>
  <c r="E19" i="8"/>
  <c r="E14" i="8"/>
  <c r="E37" i="8" s="1"/>
  <c r="E111" i="7"/>
  <c r="E93" i="7"/>
  <c r="E19" i="7"/>
  <c r="E14" i="7"/>
  <c r="E37" i="7" s="1"/>
  <c r="E11" i="5"/>
  <c r="E14" i="5" s="1"/>
  <c r="E37" i="5" s="1"/>
  <c r="E111" i="5"/>
  <c r="E93" i="5"/>
  <c r="E112" i="5" s="1"/>
  <c r="E19" i="5"/>
  <c r="E111" i="4"/>
  <c r="E93" i="4"/>
  <c r="E19" i="4"/>
  <c r="E14" i="4"/>
  <c r="E37" i="4" s="1"/>
  <c r="E110" i="3"/>
  <c r="E111" i="3" s="1"/>
  <c r="E47" i="3"/>
  <c r="E93" i="3"/>
  <c r="E19" i="3"/>
  <c r="E14" i="3"/>
  <c r="E37" i="3" s="1"/>
  <c r="E79" i="2"/>
  <c r="E112" i="8" l="1"/>
  <c r="E112" i="7"/>
  <c r="E112" i="4"/>
  <c r="E112" i="3"/>
  <c r="E82" i="2"/>
  <c r="E81" i="2"/>
  <c r="E13" i="2"/>
  <c r="E111" i="2" l="1"/>
  <c r="E93" i="2"/>
  <c r="E19" i="2"/>
  <c r="E14" i="2"/>
  <c r="E110" i="1"/>
  <c r="E100" i="1"/>
  <c r="E98" i="1"/>
  <c r="E96" i="1"/>
  <c r="E48" i="1"/>
  <c r="E47" i="1"/>
  <c r="E18" i="1"/>
  <c r="E17" i="1"/>
  <c r="E11" i="1"/>
  <c r="E112" i="2" l="1"/>
  <c r="E37" i="2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<sst xmlns="http://schemas.openxmlformats.org/spreadsheetml/2006/main" count="1529" uniqueCount="79">
  <si>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</si>
  <si>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</si>
  <si>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</si>
  <si>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</si>
  <si>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</si>
  <si>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</si>
  <si>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</si>
  <si>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</si>
  <si>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</si>
  <si>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</si>
  <si>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</si>
  <si>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</si>
  <si>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</si>
  <si>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</si>
  <si>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</si>
  <si>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</si>
  <si>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</si>
  <si>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</si>
  <si>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</si>
  <si>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</si>
  <si>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</si>
  <si>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</si>
  <si>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</si>
  <si>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</si>
  <si>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</si>
  <si>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</si>
  <si>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</si>
  <si>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</si>
  <si>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</si>
  <si>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</si>
  <si>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</si>
  <si>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</si>
  <si>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</si>
  <si>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</si>
  <si>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</si>
  <si>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</si>
  <si>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</si>
  <si>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</si>
  <si>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</si>
  <si>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</si>
  <si>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</si>
  <si>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</si>
  <si>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</si>
  <si>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</si>
  <si>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</si>
  <si>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</si>
  <si>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</si>
  <si>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</si>
  <si>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</si>
  <si>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</si>
  <si>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</si>
  <si>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</si>
  <si>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</si>
  <si>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</si>
  <si>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</si>
  <si>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</si>
  <si>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</si>
  <si>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</si>
  <si>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</si>
  <si>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</si>
  <si>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</si>
  <si>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</si>
  <si>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</si>
  <si>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For the Year Ended December 31, 2018</t>
  </si>
  <si>
    <t>CITY OF ANGELES</t>
  </si>
  <si>
    <t>CITY OF BALANGA</t>
  </si>
  <si>
    <t>CITY OF CABANATUAN</t>
  </si>
  <si>
    <t>CITY OF SAN FERNANDO, PAMPANGA</t>
  </si>
  <si>
    <t>0.00</t>
  </si>
  <si>
    <t>CITY OF SAN JOSE DEL MONTE</t>
  </si>
  <si>
    <t>CITY OF GAPAN</t>
  </si>
  <si>
    <t>CITY OF MABALACAT</t>
  </si>
  <si>
    <t>CITY OF MALOLOS</t>
  </si>
  <si>
    <t>CITY OF MEYCAUAYAN, BULACAN</t>
  </si>
  <si>
    <t>CITY OF MUÑOZ</t>
  </si>
  <si>
    <t>CITY OF OLONGAPO</t>
  </si>
  <si>
    <t>CITY OF PALAYAN</t>
  </si>
  <si>
    <t>CITY OF SAN JOSE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</si>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</sst>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_(* #,##0_);_(* \(#,##0\);_(* &quot;-&quot;??_);_(@_)"/>
    <numFmt numFmtId="167" formatCode="_(&quot;₱&quot;* #,##0.00_);_(&quot;₱&quot;* \(#,##0.00\);_(&quot;₱&quot;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4.9989318521683403E-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8" fillId="0" borderId="0" applyFont="0" applyFill="0" applyBorder="0" applyAlignment="0" applyProtection="0"/>
    <xf numFmtId="167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6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5" fillId="0" borderId="0" xfId="0" applyNumberFormat="1" applyFont="1" applyAlignment="1">
      <alignment horizontal="right" vertical="center" wrapText="1"/>
    </xf>
    <xf numFmtId="4" fontId="22" fillId="0" borderId="0" xfId="0" applyNumberFormat="1" applyFont="1" applyAlignment="1">
      <alignment wrapText="1"/>
    </xf>
    <xf numFmtId="4" fontId="19" fillId="0" borderId="0" xfId="0" applyNumberFormat="1" applyFont="1" applyAlignment="1">
      <alignment horizontal="right" vertical="center" wrapText="1"/>
    </xf>
    <xf numFmtId="4" fontId="10" fillId="0" borderId="0" xfId="0" applyNumberFormat="1" applyFont="1" applyBorder="1"/>
    <xf numFmtId="4" fontId="3" fillId="0" borderId="0" xfId="1" applyNumberFormat="1" applyFont="1" applyBorder="1" applyAlignment="1">
      <alignment horizontal="right" vertical="center"/>
    </xf>
    <xf numFmtId="0" fontId="0" fillId="0" borderId="0" xfId="0" applyBorder="1"/>
    <xf numFmtId="4" fontId="12" fillId="0" borderId="0" xfId="1" applyNumberFormat="1" applyFont="1" applyBorder="1" applyAlignment="1">
      <alignment horizontal="right" vertical="center"/>
    </xf>
    <xf numFmtId="4" fontId="3" fillId="0" borderId="0" xfId="1" applyNumberFormat="1" applyFont="1" applyFill="1" applyBorder="1" applyAlignment="1">
      <alignment horizontal="right" vertic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9" fillId="0" borderId="0" xfId="10" applyNumberFormat="1" applyFont="1" applyAlignment="1">
      <alignment horizontal="right" vertical="top" wrapText="1"/>
    </xf>
    <xf numFmtId="4" fontId="19" fillId="0" borderId="3" xfId="10" applyNumberFormat="1" applyFont="1" applyBorder="1" applyAlignment="1">
      <alignment horizontal="right" vertical="top" wrapText="1"/>
    </xf>
    <xf numFmtId="4" fontId="19" fillId="0" borderId="0" xfId="10" applyNumberFormat="1" applyFont="1" applyAlignment="1">
      <alignment horizontal="justify" vertical="top" wrapText="1"/>
    </xf>
    <xf numFmtId="4" fontId="19" fillId="0" borderId="3" xfId="10" applyNumberFormat="1" applyFont="1" applyFill="1" applyBorder="1" applyAlignment="1">
      <alignment horizontal="right" vertical="top" wrapText="1"/>
    </xf>
    <xf numFmtId="4" fontId="19" fillId="0" borderId="0" xfId="10" applyNumberFormat="1" applyFont="1" applyAlignment="1">
      <alignment horizontal="right" vertical="center" wrapText="1"/>
    </xf>
    <xf numFmtId="4" fontId="19" fillId="0" borderId="0" xfId="10" applyNumberFormat="1" applyFont="1"/>
    <xf numFmtId="4" fontId="0" fillId="0" borderId="0" xfId="0" applyNumberFormat="1"/>
    <xf numFmtId="4" fontId="19" fillId="0" borderId="0" xfId="10" applyNumberFormat="1" applyFont="1" applyFill="1" applyAlignment="1">
      <alignment horizontal="right" vertical="top" wrapText="1"/>
    </xf>
    <xf numFmtId="4" fontId="19" fillId="0" borderId="0" xfId="10" applyNumberFormat="1" applyFont="1" applyFill="1" applyBorder="1" applyAlignment="1">
      <alignment horizontal="right" vertical="top" wrapText="1"/>
    </xf>
    <xf numFmtId="4" fontId="6" fillId="0" borderId="3" xfId="10" applyNumberFormat="1" applyFont="1" applyBorder="1" applyAlignment="1">
      <alignment horizontal="right" vertical="top" wrapText="1"/>
    </xf>
    <xf numFmtId="4" fontId="6" fillId="0" borderId="0" xfId="10" applyNumberFormat="1" applyFont="1" applyAlignment="1">
      <alignment horizontal="right" vertical="top" wrapText="1"/>
    </xf>
    <xf numFmtId="4" fontId="6" fillId="0" borderId="0" xfId="10" applyNumberFormat="1" applyFont="1" applyBorder="1" applyAlignment="1">
      <alignment horizontal="right" vertical="top" wrapText="1"/>
    </xf>
    <xf numFmtId="4" fontId="6" fillId="0" borderId="3" xfId="10" applyNumberFormat="1" applyFont="1" applyFill="1" applyBorder="1" applyAlignment="1">
      <alignment horizontal="right" vertical="top" wrapText="1"/>
    </xf>
    <xf numFmtId="4" fontId="20" fillId="0" borderId="4" xfId="9" applyNumberFormat="1" applyFont="1" applyBorder="1"/>
    <xf numFmtId="4" fontId="20" fillId="0" borderId="4" xfId="9" quotePrefix="1" applyNumberFormat="1" applyFont="1" applyBorder="1" applyAlignment="1">
      <alignment horizontal="right"/>
    </xf>
    <xf numFmtId="4" fontId="21" fillId="0" borderId="4" xfId="9" applyNumberFormat="1" applyFont="1" applyBorder="1"/>
    <xf numFmtId="4" fontId="19" fillId="0" borderId="0" xfId="11" applyNumberFormat="1" applyFont="1" applyAlignment="1">
      <alignment vertical="center"/>
    </xf>
    <xf numFmtId="4" fontId="19" fillId="0" borderId="0" xfId="8" applyNumberFormat="1" applyFont="1"/>
    <xf numFmtId="4" fontId="20" fillId="0" borderId="0" xfId="9" applyNumberFormat="1" applyFont="1" applyBorder="1"/>
    <xf numFmtId="4" fontId="6" fillId="0" borderId="0" xfId="8" applyNumberFormat="1" applyFont="1"/>
    <xf numFmtId="4" fontId="6" fillId="0" borderId="0" xfId="8" applyNumberFormat="1" applyFont="1" applyAlignment="1">
      <alignment horizontal="right"/>
    </xf>
    <xf numFmtId="4" fontId="6" fillId="0" borderId="0" xfId="0" applyNumberFormat="1" applyFont="1"/>
    <xf numFmtId="4" fontId="6" fillId="0" borderId="0" xfId="0" applyNumberFormat="1" applyFont="1" applyAlignment="1">
      <alignment vertical="top"/>
    </xf>
    <xf numFmtId="4" fontId="23" fillId="0" borderId="0" xfId="8" applyNumberFormat="1" applyFont="1" applyBorder="1"/>
    <xf numFmtId="4" fontId="19" fillId="0" borderId="0" xfId="8" applyNumberFormat="1" applyFont="1" applyBorder="1"/>
    <xf numFmtId="4" fontId="23" fillId="0" borderId="0" xfId="8" quotePrefix="1" applyNumberFormat="1" applyFont="1" applyBorder="1" applyAlignment="1">
      <alignment horizontal="right"/>
    </xf>
    <xf numFmtId="4" fontId="19" fillId="0" borderId="3" xfId="8" applyNumberFormat="1" applyFont="1" applyBorder="1"/>
    <xf numFmtId="4" fontId="19" fillId="0" borderId="5" xfId="6" applyNumberFormat="1" applyFont="1" applyBorder="1"/>
    <xf numFmtId="4" fontId="19" fillId="0" borderId="5" xfId="6" applyNumberFormat="1" applyFont="1" applyFill="1" applyBorder="1"/>
    <xf numFmtId="4" fontId="19" fillId="0" borderId="6" xfId="6" applyNumberFormat="1" applyFont="1" applyBorder="1"/>
    <xf numFmtId="4" fontId="20" fillId="2" borderId="5" xfId="10" applyNumberFormat="1" applyFont="1" applyFill="1" applyBorder="1"/>
    <xf numFmtId="4" fontId="20" fillId="2" borderId="5" xfId="8" applyNumberFormat="1" applyFont="1" applyFill="1" applyBorder="1"/>
    <xf numFmtId="4" fontId="20" fillId="2" borderId="5" xfId="8" quotePrefix="1" applyNumberFormat="1" applyFont="1" applyFill="1" applyBorder="1" applyAlignment="1">
      <alignment horizontal="right"/>
    </xf>
    <xf numFmtId="4" fontId="20" fillId="2" borderId="5" xfId="0" applyNumberFormat="1" applyFont="1" applyFill="1" applyBorder="1"/>
    <xf numFmtId="4" fontId="19" fillId="0" borderId="4" xfId="8" applyNumberFormat="1" applyFont="1" applyBorder="1"/>
    <xf numFmtId="4" fontId="19" fillId="0" borderId="7" xfId="8" applyNumberFormat="1" applyFont="1" applyBorder="1"/>
    <xf numFmtId="4" fontId="19" fillId="0" borderId="7" xfId="8" applyNumberFormat="1" applyFont="1" applyFill="1" applyBorder="1"/>
    <xf numFmtId="4" fontId="5" fillId="0" borderId="0" xfId="8" applyNumberFormat="1" applyFont="1" applyFill="1"/>
    <xf numFmtId="4" fontId="6" fillId="0" borderId="0" xfId="8" applyNumberFormat="1" applyFont="1" applyFill="1"/>
    <xf numFmtId="4" fontId="6" fillId="0" borderId="0" xfId="8" applyNumberFormat="1" applyFont="1" applyFill="1" applyBorder="1"/>
    <xf numFmtId="4" fontId="19" fillId="0" borderId="0" xfId="6" applyNumberFormat="1" applyFont="1" applyBorder="1"/>
    <xf numFmtId="4" fontId="19" fillId="0" borderId="0" xfId="6" applyNumberFormat="1" applyFont="1" applyFill="1" applyBorder="1"/>
    <xf numFmtId="4" fontId="0" fillId="0" borderId="0" xfId="0" applyNumberFormat="1" applyBorder="1"/>
    <xf numFmtId="4" fontId="6" fillId="0" borderId="8" xfId="8" applyNumberFormat="1" applyFont="1" applyFill="1" applyBorder="1"/>
    <xf numFmtId="4" fontId="19" fillId="0" borderId="8" xfId="8" applyNumberFormat="1" applyFont="1" applyFill="1" applyBorder="1"/>
    <xf numFmtId="4" fontId="19" fillId="0" borderId="8" xfId="12" applyNumberFormat="1" applyFont="1" applyFill="1" applyBorder="1"/>
    <xf numFmtId="4" fontId="19" fillId="0" borderId="8" xfId="12" applyNumberFormat="1" applyFont="1" applyFill="1" applyBorder="1" applyAlignment="1">
      <alignment vertical="center"/>
    </xf>
    <xf numFmtId="4" fontId="6" fillId="0" borderId="0" xfId="8" applyNumberFormat="1" applyFont="1" applyFill="1" applyBorder="1" applyAlignment="1">
      <alignment vertical="center"/>
    </xf>
    <xf numFmtId="4" fontId="19" fillId="0" borderId="8" xfId="8" applyNumberFormat="1" applyFont="1" applyFill="1" applyBorder="1" applyAlignment="1">
      <alignment horizontal="right"/>
    </xf>
    <xf numFmtId="4" fontId="10" fillId="0" borderId="0" xfId="8" applyNumberFormat="1" applyFont="1" applyFill="1" applyBorder="1"/>
    <xf numFmtId="4" fontId="19" fillId="0" borderId="0" xfId="10" applyNumberFormat="1" applyFont="1" applyBorder="1" applyAlignment="1">
      <alignment horizontal="right" vertical="top" wrapText="1"/>
    </xf>
    <xf numFmtId="4" fontId="19" fillId="0" borderId="0" xfId="12" applyNumberFormat="1" applyFont="1" applyFill="1" applyBorder="1"/>
    <xf numFmtId="4" fontId="24" fillId="0" borderId="0" xfId="13" applyNumberFormat="1" applyFont="1" applyBorder="1" applyAlignment="1">
      <alignment horizontal="right" vertical="top"/>
    </xf>
    <xf numFmtId="4" fontId="10" fillId="0" borderId="9" xfId="8" applyNumberFormat="1" applyFont="1" applyFill="1" applyBorder="1"/>
    <xf numFmtId="4" fontId="10" fillId="0" borderId="9" xfId="0" applyNumberFormat="1" applyFont="1" applyBorder="1"/>
    <xf numFmtId="4" fontId="24" fillId="0" borderId="9" xfId="13" applyNumberFormat="1" applyFont="1" applyBorder="1" applyAlignment="1">
      <alignment horizontal="right" vertical="top"/>
    </xf>
    <xf numFmtId="4" fontId="19" fillId="2" borderId="0" xfId="8" applyNumberFormat="1" applyFont="1" applyFill="1" applyBorder="1"/>
  </cellXfs>
  <cellStyles count="14">
    <cellStyle name="Comma" xfId="3" builtinId="3"/>
    <cellStyle name="Comma 10 2" xfId="12" xr:uid="{37DF65E2-D34E-40CA-B73F-457E03459348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575122E4-B749-429D-A25F-7F0A00CB27A5}"/>
    <cellStyle name="Comma 4 2" xfId="9" xr:uid="{49F14F48-D3BF-4CD3-A98F-4083F474DCFB}"/>
    <cellStyle name="Comma 6" xfId="13" xr:uid="{FDE6391C-4854-4AA4-B2B9-99DBF97826BC}"/>
    <cellStyle name="Comma 8 2 3 2" xfId="4" xr:uid="{8BCDD873-8068-4497-8B11-FDEFC3880459}"/>
    <cellStyle name="Currency 2" xfId="11" xr:uid="{F0CF28BD-E7BD-4AD6-BCD6-CB21012F2EB8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6" zoomScale="81" zoomScaleNormal="8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64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5">
        <f>277098596.49+162010085.83</f>
        <v>439108682.32000005</v>
      </c>
    </row>
    <row r="12" spans="1:9" ht="15.75" x14ac:dyDescent="0.25">
      <c r="A12" s="8"/>
      <c r="B12" s="8"/>
      <c r="C12" s="8"/>
      <c r="D12" s="8" t="s">
        <v>24</v>
      </c>
      <c r="E12" s="45">
        <v>554406113.47000003</v>
      </c>
    </row>
    <row r="13" spans="1:9" ht="15.75" x14ac:dyDescent="0.25">
      <c r="A13" s="8"/>
      <c r="B13" s="8"/>
      <c r="C13" s="8"/>
      <c r="D13" s="8" t="s">
        <v>25</v>
      </c>
      <c r="E13" s="46">
        <v>17247090.719999999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1010761886.5100001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7">
        <v>115319264.11</v>
      </c>
    </row>
    <row r="17" spans="1:5" ht="15.75" x14ac:dyDescent="0.25">
      <c r="A17" s="8"/>
      <c r="B17" s="8"/>
      <c r="C17" s="8"/>
      <c r="D17" s="8" t="s">
        <v>27</v>
      </c>
      <c r="E17" s="45">
        <f>168986017.72+464619.3</f>
        <v>169450637.02000001</v>
      </c>
    </row>
    <row r="18" spans="1:5" ht="15.75" x14ac:dyDescent="0.25">
      <c r="A18" s="8"/>
      <c r="B18" s="8"/>
      <c r="C18" s="11"/>
      <c r="D18" s="8" t="s">
        <v>28</v>
      </c>
      <c r="E18" s="48">
        <f>101450.29+3755.21</f>
        <v>105205.5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284875106.63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9">
        <v>861542989</v>
      </c>
    </row>
    <row r="22" spans="1:5" ht="15.75" x14ac:dyDescent="0.25">
      <c r="A22" s="8"/>
      <c r="B22" s="8"/>
      <c r="C22" s="8" t="s">
        <v>31</v>
      </c>
      <c r="D22" s="8"/>
      <c r="E22" s="50">
        <v>0</v>
      </c>
    </row>
    <row r="23" spans="1:5" ht="15.75" x14ac:dyDescent="0.25">
      <c r="A23" s="8"/>
      <c r="B23" s="8"/>
      <c r="C23" s="8" t="s">
        <v>32</v>
      </c>
      <c r="D23" s="8"/>
      <c r="E23" s="51"/>
    </row>
    <row r="24" spans="1:5" ht="15.75" x14ac:dyDescent="0.25">
      <c r="A24" s="8"/>
      <c r="B24" s="8"/>
      <c r="C24" s="8"/>
      <c r="D24" s="8" t="s">
        <v>33</v>
      </c>
      <c r="E24" s="45">
        <v>15047695.33</v>
      </c>
    </row>
    <row r="25" spans="1:5" ht="15.75" x14ac:dyDescent="0.25">
      <c r="A25" s="8"/>
      <c r="B25" s="8"/>
      <c r="C25" s="8"/>
      <c r="D25" s="8" t="s">
        <v>34</v>
      </c>
      <c r="E25" s="52">
        <v>6916693.7199999997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5">
        <v>50965861.32</v>
      </c>
    </row>
    <row r="30" spans="1:5" ht="15.75" x14ac:dyDescent="0.25">
      <c r="A30" s="8"/>
      <c r="B30" s="8"/>
      <c r="C30" s="8"/>
      <c r="D30" s="8" t="s">
        <v>39</v>
      </c>
      <c r="E30" s="2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53167.51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6">
        <v>180852000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2411015400.0200005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53">
        <v>261476724.97</v>
      </c>
    </row>
    <row r="43" spans="1:5" ht="15.75" x14ac:dyDescent="0.25">
      <c r="A43" s="8"/>
      <c r="B43" s="8"/>
      <c r="C43" s="8"/>
      <c r="D43" s="8" t="s">
        <v>11</v>
      </c>
      <c r="E43" s="53">
        <v>284100883.00999999</v>
      </c>
    </row>
    <row r="44" spans="1:5" ht="15.75" x14ac:dyDescent="0.25">
      <c r="A44" s="8"/>
      <c r="B44" s="8"/>
      <c r="C44" s="8"/>
      <c r="D44" s="8" t="s">
        <v>12</v>
      </c>
      <c r="E44" s="48">
        <v>10853932.880000001</v>
      </c>
    </row>
    <row r="45" spans="1:5" ht="15.75" x14ac:dyDescent="0.25">
      <c r="A45" s="8"/>
      <c r="B45" s="12" t="s">
        <v>13</v>
      </c>
      <c r="C45" s="8"/>
      <c r="D45" s="8"/>
      <c r="E45" s="50"/>
    </row>
    <row r="46" spans="1:5" ht="15.75" x14ac:dyDescent="0.25">
      <c r="A46" s="8"/>
      <c r="B46" s="8"/>
      <c r="C46" s="13"/>
      <c r="D46" s="8" t="s">
        <v>10</v>
      </c>
      <c r="E46" s="53">
        <v>27755133.399999999</v>
      </c>
    </row>
    <row r="47" spans="1:5" ht="15.75" x14ac:dyDescent="0.25">
      <c r="A47" s="8"/>
      <c r="B47" s="8"/>
      <c r="C47" s="8"/>
      <c r="D47" s="8" t="s">
        <v>11</v>
      </c>
      <c r="E47" s="53">
        <f>39806788.91+23636344.47</f>
        <v>63443133.379999995</v>
      </c>
    </row>
    <row r="48" spans="1:5" ht="15.75" x14ac:dyDescent="0.25">
      <c r="A48" s="8"/>
      <c r="B48" s="8"/>
      <c r="C48" s="8"/>
      <c r="D48" s="8" t="s">
        <v>12</v>
      </c>
      <c r="E48" s="48">
        <f>1803742+9757105.59</f>
        <v>11560847.59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53">
        <v>159393794.31</v>
      </c>
    </row>
    <row r="51" spans="1:5" ht="15.75" x14ac:dyDescent="0.25">
      <c r="A51" s="8"/>
      <c r="B51" s="8"/>
      <c r="C51" s="8"/>
      <c r="D51" s="8" t="s">
        <v>11</v>
      </c>
      <c r="E51" s="53">
        <v>185137554.55000001</v>
      </c>
    </row>
    <row r="52" spans="1:5" ht="15.75" x14ac:dyDescent="0.25">
      <c r="A52" s="8"/>
      <c r="B52" s="8"/>
      <c r="C52" s="8"/>
      <c r="D52" s="8" t="s">
        <v>12</v>
      </c>
      <c r="E52" s="48">
        <v>3633905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48">
        <v>2267263.16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8">
        <v>162279111.44999999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53">
        <v>14313610.609999999</v>
      </c>
    </row>
    <row r="63" spans="1:5" ht="15.75" x14ac:dyDescent="0.25">
      <c r="A63" s="8"/>
      <c r="B63" s="12"/>
      <c r="C63" s="8"/>
      <c r="D63" s="8" t="s">
        <v>11</v>
      </c>
      <c r="E63" s="53">
        <v>33917113.359999999</v>
      </c>
    </row>
    <row r="64" spans="1:5" ht="15.75" x14ac:dyDescent="0.25">
      <c r="A64" s="8"/>
      <c r="B64" s="8"/>
      <c r="C64" s="8"/>
      <c r="D64" s="8" t="s">
        <v>12</v>
      </c>
      <c r="E64" s="48">
        <v>1362723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53">
        <v>92870887.680000007</v>
      </c>
    </row>
    <row r="67" spans="1:5" ht="15.75" x14ac:dyDescent="0.25">
      <c r="A67" s="8"/>
      <c r="B67" s="8"/>
      <c r="C67" s="8"/>
      <c r="D67" s="8" t="s">
        <v>11</v>
      </c>
      <c r="E67" s="53">
        <v>90016996.629999995</v>
      </c>
    </row>
    <row r="68" spans="1:5" ht="15.75" x14ac:dyDescent="0.25">
      <c r="A68" s="8"/>
      <c r="B68" s="8"/>
      <c r="C68" s="8"/>
      <c r="D68" s="8" t="s">
        <v>12</v>
      </c>
      <c r="E68" s="48">
        <v>2797257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1"/>
    </row>
    <row r="75" spans="1:5" ht="15.75" x14ac:dyDescent="0.25">
      <c r="A75" s="8"/>
      <c r="B75" s="8"/>
      <c r="C75" s="8"/>
      <c r="D75" s="8" t="s">
        <v>47</v>
      </c>
      <c r="E75" s="53">
        <v>200842000</v>
      </c>
    </row>
    <row r="76" spans="1:5" ht="15.75" x14ac:dyDescent="0.25">
      <c r="A76" s="8"/>
      <c r="B76" s="8"/>
      <c r="C76" s="8"/>
      <c r="D76" s="8" t="s">
        <v>48</v>
      </c>
      <c r="E76" s="48">
        <v>146646641.19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53">
        <v>13749715.890000001</v>
      </c>
    </row>
    <row r="79" spans="1:5" ht="15.75" x14ac:dyDescent="0.25">
      <c r="A79" s="8"/>
      <c r="B79" s="8"/>
      <c r="C79" s="8"/>
      <c r="D79" s="8" t="s">
        <v>50</v>
      </c>
      <c r="E79" s="48">
        <v>22769221.469999999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48">
        <v>91516133.540000007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3">
        <v>6985156.5</v>
      </c>
    </row>
    <row r="88" spans="1:9" ht="15.75" x14ac:dyDescent="0.25">
      <c r="A88" s="8"/>
      <c r="B88" s="8"/>
      <c r="C88" s="8"/>
      <c r="D88" s="8" t="s">
        <v>50</v>
      </c>
      <c r="E88" s="48">
        <v>79400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3">
        <v>14234331.75</v>
      </c>
    </row>
    <row r="91" spans="1:9" ht="15.75" x14ac:dyDescent="0.25">
      <c r="A91" s="8"/>
      <c r="B91" s="8"/>
      <c r="C91" s="8"/>
      <c r="D91" s="8" t="s">
        <v>49</v>
      </c>
      <c r="E91" s="53">
        <v>10811176.67</v>
      </c>
    </row>
    <row r="92" spans="1:9" ht="15.75" x14ac:dyDescent="0.25">
      <c r="A92" s="8"/>
      <c r="B92" s="8"/>
      <c r="C92" s="8"/>
      <c r="D92" s="8" t="s">
        <v>50</v>
      </c>
      <c r="E92" s="48">
        <v>198386</v>
      </c>
    </row>
    <row r="93" spans="1:9" ht="15.75" x14ac:dyDescent="0.25">
      <c r="A93" s="12" t="s">
        <v>59</v>
      </c>
      <c r="D93" s="8"/>
      <c r="E93" s="30">
        <f>SUM(E41:E92)</f>
        <v>1915013034.9899998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5">
        <f>6508461.09+4669565</f>
        <v>11178026.09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f>635000+72745609.85</f>
        <v>73380609.849999994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5">
        <f>17771502.2+3198000</f>
        <v>20969502.199999999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539925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55">
        <v>1682770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57">
        <f>18799305.72+4943648.92+54592119.89</f>
        <v>78335074.530000001</v>
      </c>
    </row>
    <row r="111" spans="1:9" ht="15.75" x14ac:dyDescent="0.25">
      <c r="A111" s="12" t="s">
        <v>58</v>
      </c>
      <c r="E111" s="32">
        <f>SUM(E95:E110)</f>
        <v>186085907.67000002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2101098942.6599998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995-97C5-4F56-8270-82B1504B0570}">
  <dimension ref="A1:I112"/>
  <sheetViews>
    <sheetView topLeftCell="A7" zoomScale="86" zoomScaleNormal="8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74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2">
        <v>14230688.58</v>
      </c>
    </row>
    <row r="12" spans="1:9" ht="15.75" x14ac:dyDescent="0.25">
      <c r="A12" s="8"/>
      <c r="B12" s="8"/>
      <c r="C12" s="8"/>
      <c r="D12" s="8" t="s">
        <v>24</v>
      </c>
      <c r="E12" s="82">
        <v>26809195.559999999</v>
      </c>
    </row>
    <row r="13" spans="1:9" ht="15.75" x14ac:dyDescent="0.25">
      <c r="A13" s="8"/>
      <c r="B13" s="8"/>
      <c r="C13" s="8"/>
      <c r="D13" s="8" t="s">
        <v>25</v>
      </c>
      <c r="E13" s="82">
        <v>3553268.12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44593152.259999998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2">
        <v>7398816.4900000002</v>
      </c>
    </row>
    <row r="17" spans="1:5" ht="15.75" x14ac:dyDescent="0.25">
      <c r="A17" s="8"/>
      <c r="B17" s="8"/>
      <c r="C17" s="8"/>
      <c r="D17" s="8" t="s">
        <v>27</v>
      </c>
      <c r="E17" s="82">
        <v>18735376.699999999</v>
      </c>
    </row>
    <row r="18" spans="1:5" ht="15.75" x14ac:dyDescent="0.25">
      <c r="A18" s="8"/>
      <c r="B18" s="8"/>
      <c r="C18" s="11"/>
      <c r="D18" s="8" t="s">
        <v>28</v>
      </c>
      <c r="E18" s="82">
        <v>358719.94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26492913.129999999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82">
        <v>450814653</v>
      </c>
    </row>
    <row r="22" spans="1:5" ht="15.75" x14ac:dyDescent="0.25">
      <c r="A22" s="8"/>
      <c r="B22" s="8"/>
      <c r="C22" s="8" t="s">
        <v>31</v>
      </c>
      <c r="D22" s="8"/>
      <c r="E22" s="83">
        <v>1453197.7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79">
        <v>0</v>
      </c>
    </row>
    <row r="25" spans="1:5" ht="15.75" x14ac:dyDescent="0.25">
      <c r="A25" s="8"/>
      <c r="B25" s="8"/>
      <c r="C25" s="8"/>
      <c r="D25" s="8" t="s">
        <v>34</v>
      </c>
      <c r="E25" s="52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5">
        <v>0</v>
      </c>
    </row>
    <row r="30" spans="1:5" ht="15.75" x14ac:dyDescent="0.25">
      <c r="A30" s="8"/>
      <c r="B30" s="8"/>
      <c r="C30" s="8"/>
      <c r="D30" s="8" t="s">
        <v>39</v>
      </c>
      <c r="E30" s="7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523353916.08999997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6"/>
    </row>
    <row r="42" spans="1:5" ht="15.75" x14ac:dyDescent="0.25">
      <c r="A42" s="8"/>
      <c r="B42" s="8"/>
      <c r="C42" s="8"/>
      <c r="D42" s="8" t="s">
        <v>10</v>
      </c>
      <c r="E42" s="84">
        <v>95593578.450000003</v>
      </c>
    </row>
    <row r="43" spans="1:5" ht="15.75" x14ac:dyDescent="0.25">
      <c r="A43" s="8"/>
      <c r="B43" s="8"/>
      <c r="C43" s="8"/>
      <c r="D43" s="8" t="s">
        <v>11</v>
      </c>
      <c r="E43" s="84">
        <v>59592818.310000002</v>
      </c>
    </row>
    <row r="44" spans="1:5" ht="15.75" x14ac:dyDescent="0.25">
      <c r="A44" s="8"/>
      <c r="B44" s="8"/>
      <c r="C44" s="8"/>
      <c r="D44" s="8" t="s">
        <v>12</v>
      </c>
      <c r="E44" s="84">
        <v>9367657.3100000005</v>
      </c>
    </row>
    <row r="45" spans="1:5" ht="15.75" x14ac:dyDescent="0.25">
      <c r="A45" s="8"/>
      <c r="B45" s="12" t="s">
        <v>13</v>
      </c>
      <c r="C45" s="8"/>
      <c r="D45" s="8"/>
      <c r="E45" s="85"/>
    </row>
    <row r="46" spans="1:5" ht="15.75" x14ac:dyDescent="0.25">
      <c r="A46" s="8"/>
      <c r="B46" s="8"/>
      <c r="C46" s="13"/>
      <c r="D46" s="8" t="s">
        <v>10</v>
      </c>
      <c r="E46" s="85">
        <v>0</v>
      </c>
    </row>
    <row r="47" spans="1:5" ht="15.75" x14ac:dyDescent="0.25">
      <c r="A47" s="8"/>
      <c r="B47" s="8"/>
      <c r="C47" s="8"/>
      <c r="D47" s="8" t="s">
        <v>11</v>
      </c>
      <c r="E47" s="85">
        <v>0</v>
      </c>
    </row>
    <row r="48" spans="1:5" ht="15.75" x14ac:dyDescent="0.25">
      <c r="A48" s="8"/>
      <c r="B48" s="8"/>
      <c r="C48" s="8"/>
      <c r="D48" s="8" t="s">
        <v>12</v>
      </c>
      <c r="E48" s="85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84">
        <v>33320848.350000001</v>
      </c>
    </row>
    <row r="51" spans="1:5" ht="15.75" x14ac:dyDescent="0.25">
      <c r="A51" s="8"/>
      <c r="B51" s="8"/>
      <c r="C51" s="8"/>
      <c r="D51" s="8" t="s">
        <v>11</v>
      </c>
      <c r="E51" s="84">
        <v>3890194.53</v>
      </c>
    </row>
    <row r="52" spans="1:5" ht="15.75" x14ac:dyDescent="0.25">
      <c r="A52" s="8"/>
      <c r="B52" s="8"/>
      <c r="C52" s="8"/>
      <c r="D52" s="8" t="s">
        <v>12</v>
      </c>
      <c r="E52" s="84">
        <v>1972</v>
      </c>
    </row>
    <row r="53" spans="1:5" ht="15.75" x14ac:dyDescent="0.25">
      <c r="A53" s="8"/>
      <c r="B53" s="12" t="s">
        <v>15</v>
      </c>
      <c r="C53" s="8"/>
      <c r="D53" s="8"/>
      <c r="E53" s="85"/>
    </row>
    <row r="54" spans="1:5" ht="15.75" x14ac:dyDescent="0.25">
      <c r="A54" s="8"/>
      <c r="B54" s="8"/>
      <c r="C54" s="8"/>
      <c r="D54" s="8" t="s">
        <v>10</v>
      </c>
      <c r="E54" s="83">
        <v>926808</v>
      </c>
    </row>
    <row r="55" spans="1:5" ht="15.75" x14ac:dyDescent="0.25">
      <c r="A55" s="8"/>
      <c r="B55" s="8"/>
      <c r="C55" s="8"/>
      <c r="D55" s="8" t="s">
        <v>11</v>
      </c>
      <c r="E55" s="85">
        <v>0</v>
      </c>
    </row>
    <row r="56" spans="1:5" ht="15.75" x14ac:dyDescent="0.25">
      <c r="A56" s="8"/>
      <c r="B56" s="8"/>
      <c r="C56" s="13"/>
      <c r="D56" s="8" t="s">
        <v>12</v>
      </c>
      <c r="E56" s="85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69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83">
        <v>4524863.51</v>
      </c>
    </row>
    <row r="63" spans="1:5" ht="15.75" x14ac:dyDescent="0.25">
      <c r="A63" s="8"/>
      <c r="B63" s="12"/>
      <c r="C63" s="8"/>
      <c r="D63" s="8" t="s">
        <v>11</v>
      </c>
      <c r="E63" s="83">
        <v>7235590.8300000001</v>
      </c>
    </row>
    <row r="64" spans="1:5" ht="15.75" x14ac:dyDescent="0.25">
      <c r="A64" s="8"/>
      <c r="B64" s="8"/>
      <c r="C64" s="8"/>
      <c r="D64" s="8" t="s">
        <v>12</v>
      </c>
      <c r="E64" s="69">
        <v>0</v>
      </c>
    </row>
    <row r="65" spans="1:5" ht="15.75" x14ac:dyDescent="0.25">
      <c r="A65" s="8"/>
      <c r="B65" s="12" t="s">
        <v>18</v>
      </c>
      <c r="C65" s="8"/>
      <c r="D65" s="8"/>
      <c r="E65" s="85"/>
    </row>
    <row r="66" spans="1:5" ht="15.75" x14ac:dyDescent="0.25">
      <c r="A66" s="8"/>
      <c r="B66" s="8"/>
      <c r="C66" s="8"/>
      <c r="D66" s="8" t="s">
        <v>10</v>
      </c>
      <c r="E66" s="83">
        <v>54576700.710000001</v>
      </c>
    </row>
    <row r="67" spans="1:5" ht="15.75" x14ac:dyDescent="0.25">
      <c r="A67" s="8"/>
      <c r="B67" s="8"/>
      <c r="C67" s="8"/>
      <c r="D67" s="8" t="s">
        <v>11</v>
      </c>
      <c r="E67" s="83">
        <v>14796027.75</v>
      </c>
    </row>
    <row r="68" spans="1:5" ht="15.75" x14ac:dyDescent="0.25">
      <c r="A68" s="8"/>
      <c r="B68" s="8"/>
      <c r="C68" s="8"/>
      <c r="D68" s="8" t="s">
        <v>12</v>
      </c>
      <c r="E68" s="83">
        <v>42500113.689999998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9">
        <v>0</v>
      </c>
    </row>
    <row r="71" spans="1:5" ht="15.75" x14ac:dyDescent="0.25">
      <c r="A71" s="8"/>
      <c r="B71" s="8"/>
      <c r="C71" s="8"/>
      <c r="D71" s="8" t="s">
        <v>11</v>
      </c>
      <c r="E71" s="69">
        <v>0</v>
      </c>
    </row>
    <row r="72" spans="1:5" ht="15.75" x14ac:dyDescent="0.25">
      <c r="A72" s="8"/>
      <c r="B72" s="8"/>
      <c r="C72" s="8"/>
      <c r="D72" s="8" t="s">
        <v>12</v>
      </c>
      <c r="E72" s="69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83">
        <v>61691523.789999999</v>
      </c>
    </row>
    <row r="76" spans="1:5" ht="15.75" x14ac:dyDescent="0.25">
      <c r="A76" s="8"/>
      <c r="B76" s="8"/>
      <c r="C76" s="8"/>
      <c r="D76" s="8" t="s">
        <v>48</v>
      </c>
      <c r="E76" s="86">
        <v>0</v>
      </c>
    </row>
    <row r="77" spans="1:5" ht="15.75" x14ac:dyDescent="0.25">
      <c r="A77" s="8"/>
      <c r="B77" s="8"/>
      <c r="C77" s="15" t="s">
        <v>53</v>
      </c>
      <c r="D77" s="8"/>
      <c r="E77" s="37"/>
    </row>
    <row r="78" spans="1:5" ht="15.75" x14ac:dyDescent="0.25">
      <c r="A78" s="8"/>
      <c r="B78" s="8"/>
      <c r="C78" s="8"/>
      <c r="D78" s="8" t="s">
        <v>49</v>
      </c>
      <c r="E78" s="85">
        <v>0</v>
      </c>
    </row>
    <row r="79" spans="1:5" ht="15.75" x14ac:dyDescent="0.25">
      <c r="A79" s="8"/>
      <c r="B79" s="8"/>
      <c r="C79" s="8"/>
      <c r="D79" s="8" t="s">
        <v>50</v>
      </c>
      <c r="E79" s="83">
        <v>27224732.649999999</v>
      </c>
    </row>
    <row r="80" spans="1:5" ht="15.75" x14ac:dyDescent="0.25">
      <c r="A80" s="8"/>
      <c r="B80" s="8"/>
      <c r="C80" s="8" t="s">
        <v>54</v>
      </c>
      <c r="D80" s="8"/>
      <c r="E80" s="85"/>
    </row>
    <row r="81" spans="1:9" ht="15.75" x14ac:dyDescent="0.25">
      <c r="A81" s="8"/>
      <c r="B81" s="8"/>
      <c r="C81" s="8"/>
      <c r="D81" s="15" t="s">
        <v>49</v>
      </c>
      <c r="E81" s="85">
        <v>0</v>
      </c>
    </row>
    <row r="82" spans="1:9" ht="15.75" x14ac:dyDescent="0.25">
      <c r="A82" s="8"/>
      <c r="B82" s="8"/>
      <c r="C82" s="8"/>
      <c r="D82" s="15" t="s">
        <v>50</v>
      </c>
      <c r="E82" s="83">
        <v>90867606.930000007</v>
      </c>
    </row>
    <row r="83" spans="1:9" ht="15.75" x14ac:dyDescent="0.25">
      <c r="A83" s="8"/>
      <c r="B83" s="8"/>
      <c r="C83" s="8" t="s">
        <v>55</v>
      </c>
      <c r="D83" s="8"/>
      <c r="E83" s="56"/>
    </row>
    <row r="84" spans="1:9" ht="15.75" x14ac:dyDescent="0.25">
      <c r="A84" s="8"/>
      <c r="B84" s="8"/>
      <c r="C84" s="8"/>
      <c r="D84" s="8" t="s">
        <v>49</v>
      </c>
      <c r="E84" s="87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83">
        <v>5699525</v>
      </c>
    </row>
    <row r="88" spans="1:9" ht="15.75" x14ac:dyDescent="0.25">
      <c r="A88" s="8"/>
      <c r="B88" s="8"/>
      <c r="C88" s="8"/>
      <c r="D88" s="8" t="s">
        <v>50</v>
      </c>
      <c r="E88" s="85">
        <v>0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83">
        <v>3621178.89</v>
      </c>
    </row>
    <row r="91" spans="1:9" ht="15.75" x14ac:dyDescent="0.25">
      <c r="A91" s="8"/>
      <c r="B91" s="8"/>
      <c r="C91" s="8"/>
      <c r="D91" s="8" t="s">
        <v>49</v>
      </c>
      <c r="E91" s="83">
        <v>19558178.969999999</v>
      </c>
    </row>
    <row r="92" spans="1:9" ht="15.75" x14ac:dyDescent="0.25">
      <c r="A92" s="8"/>
      <c r="B92" s="8"/>
      <c r="C92" s="8"/>
      <c r="D92" s="8" t="s">
        <v>50</v>
      </c>
      <c r="E92" s="83">
        <v>7855705</v>
      </c>
    </row>
    <row r="93" spans="1:9" ht="15.75" x14ac:dyDescent="0.25">
      <c r="A93" s="12" t="s">
        <v>59</v>
      </c>
      <c r="D93" s="8"/>
      <c r="E93" s="30">
        <f>SUM(E41:E92)</f>
        <v>542845624.66999996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15327789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6">
        <v>0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83">
        <v>1845000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85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83">
        <v>1984582.94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83">
        <v>15031570.789999999</v>
      </c>
    </row>
    <row r="111" spans="1:9" ht="15.75" x14ac:dyDescent="0.25">
      <c r="A111" s="12" t="s">
        <v>58</v>
      </c>
      <c r="E111" s="32">
        <f>SUM(E95:E110)</f>
        <v>34188942.730000004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577034567.39999998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2C9A-A654-4D6F-B0B3-B123F32F8CB2}">
  <dimension ref="A1:I112"/>
  <sheetViews>
    <sheetView topLeftCell="A13" workbookViewId="0">
      <selection activeCell="E20" sqref="E2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75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8">
        <v>177407741.25</v>
      </c>
    </row>
    <row r="12" spans="1:9" ht="15.75" x14ac:dyDescent="0.25">
      <c r="A12" s="8"/>
      <c r="B12" s="8"/>
      <c r="C12" s="8"/>
      <c r="D12" s="8" t="s">
        <v>24</v>
      </c>
      <c r="E12" s="89">
        <v>0</v>
      </c>
    </row>
    <row r="13" spans="1:9" ht="15.75" x14ac:dyDescent="0.25">
      <c r="A13" s="8"/>
      <c r="B13" s="8"/>
      <c r="C13" s="8"/>
      <c r="D13" s="8" t="s">
        <v>25</v>
      </c>
      <c r="E13" s="89">
        <v>194058473.91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371466215.15999997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90">
        <v>30004868.829999998</v>
      </c>
    </row>
    <row r="17" spans="1:5" ht="15.75" x14ac:dyDescent="0.25">
      <c r="A17" s="8"/>
      <c r="B17" s="8"/>
      <c r="C17" s="8"/>
      <c r="D17" s="8" t="s">
        <v>27</v>
      </c>
      <c r="E17" s="90">
        <v>310442133.66000003</v>
      </c>
    </row>
    <row r="18" spans="1:5" ht="15.75" x14ac:dyDescent="0.25">
      <c r="A18" s="8"/>
      <c r="B18" s="8"/>
      <c r="C18" s="11"/>
      <c r="D18" s="8" t="s">
        <v>28</v>
      </c>
      <c r="E18" s="90">
        <v>82471528.900000006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422918531.38999999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91">
        <v>699856653</v>
      </c>
    </row>
    <row r="22" spans="1:5" ht="15.75" x14ac:dyDescent="0.25">
      <c r="A22" s="8"/>
      <c r="B22" s="8"/>
      <c r="C22" s="8" t="s">
        <v>31</v>
      </c>
      <c r="D22" s="8"/>
      <c r="E22" s="90">
        <v>5137026.8899999997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90">
        <v>68707773.010000005</v>
      </c>
    </row>
    <row r="25" spans="1:5" ht="15.75" x14ac:dyDescent="0.25">
      <c r="A25" s="8"/>
      <c r="B25" s="8"/>
      <c r="C25" s="8"/>
      <c r="D25" s="8" t="s">
        <v>34</v>
      </c>
      <c r="E25" s="90">
        <v>14310.47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90">
        <v>21853.360000000001</v>
      </c>
    </row>
    <row r="30" spans="1:5" ht="15.75" x14ac:dyDescent="0.25">
      <c r="A30" s="8"/>
      <c r="B30" s="8"/>
      <c r="C30" s="8"/>
      <c r="D30" s="8" t="s">
        <v>39</v>
      </c>
      <c r="E30" s="90">
        <v>7000000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1575122363.28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6"/>
    </row>
    <row r="42" spans="1:5" ht="15.75" x14ac:dyDescent="0.25">
      <c r="A42" s="8"/>
      <c r="B42" s="8"/>
      <c r="C42" s="8"/>
      <c r="D42" s="8" t="s">
        <v>10</v>
      </c>
      <c r="E42" s="89">
        <v>217233640</v>
      </c>
    </row>
    <row r="43" spans="1:5" ht="15.75" x14ac:dyDescent="0.25">
      <c r="A43" s="8"/>
      <c r="B43" s="8"/>
      <c r="C43" s="8"/>
      <c r="D43" s="8" t="s">
        <v>11</v>
      </c>
      <c r="E43" s="89">
        <v>205684224</v>
      </c>
    </row>
    <row r="44" spans="1:5" ht="15.75" x14ac:dyDescent="0.25">
      <c r="A44" s="8"/>
      <c r="B44" s="8"/>
      <c r="C44" s="8"/>
      <c r="D44" s="8" t="s">
        <v>12</v>
      </c>
      <c r="E44" s="89">
        <v>41931692</v>
      </c>
    </row>
    <row r="45" spans="1:5" ht="15.75" x14ac:dyDescent="0.25">
      <c r="A45" s="8"/>
      <c r="B45" s="12" t="s">
        <v>13</v>
      </c>
      <c r="C45" s="8"/>
      <c r="D45" s="8"/>
      <c r="E45" s="89"/>
    </row>
    <row r="46" spans="1:5" ht="15.75" x14ac:dyDescent="0.25">
      <c r="A46" s="8"/>
      <c r="B46" s="8"/>
      <c r="C46" s="13"/>
      <c r="D46" s="8" t="s">
        <v>10</v>
      </c>
      <c r="E46" s="90">
        <v>317000</v>
      </c>
    </row>
    <row r="47" spans="1:5" ht="15.75" x14ac:dyDescent="0.25">
      <c r="A47" s="8"/>
      <c r="B47" s="8"/>
      <c r="C47" s="8"/>
      <c r="D47" s="8" t="s">
        <v>11</v>
      </c>
      <c r="E47" s="90">
        <v>34267802.799999997</v>
      </c>
    </row>
    <row r="48" spans="1:5" ht="15.75" x14ac:dyDescent="0.25">
      <c r="A48" s="8"/>
      <c r="B48" s="8"/>
      <c r="C48" s="8"/>
      <c r="D48" s="8" t="s">
        <v>12</v>
      </c>
      <c r="E48" s="90">
        <v>7224625.1299999999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89">
        <v>53079441</v>
      </c>
    </row>
    <row r="51" spans="1:5" ht="15.75" x14ac:dyDescent="0.25">
      <c r="A51" s="8"/>
      <c r="B51" s="8"/>
      <c r="C51" s="8"/>
      <c r="D51" s="8" t="s">
        <v>11</v>
      </c>
      <c r="E51" s="89">
        <v>6185244</v>
      </c>
    </row>
    <row r="52" spans="1:5" ht="15.75" x14ac:dyDescent="0.25">
      <c r="A52" s="8"/>
      <c r="B52" s="8"/>
      <c r="C52" s="8"/>
      <c r="D52" s="8" t="s">
        <v>12</v>
      </c>
      <c r="E52" s="84">
        <v>0</v>
      </c>
    </row>
    <row r="53" spans="1:5" ht="15.75" x14ac:dyDescent="0.25">
      <c r="A53" s="8"/>
      <c r="B53" s="12" t="s">
        <v>15</v>
      </c>
      <c r="C53" s="8"/>
      <c r="D53" s="8"/>
      <c r="E53" s="85"/>
    </row>
    <row r="54" spans="1:5" ht="15.75" x14ac:dyDescent="0.25">
      <c r="A54" s="8"/>
      <c r="B54" s="8"/>
      <c r="C54" s="8"/>
      <c r="D54" s="8" t="s">
        <v>10</v>
      </c>
      <c r="E54" s="83">
        <v>0</v>
      </c>
    </row>
    <row r="55" spans="1:5" ht="15.75" x14ac:dyDescent="0.25">
      <c r="A55" s="8"/>
      <c r="B55" s="8"/>
      <c r="C55" s="8"/>
      <c r="D55" s="8" t="s">
        <v>11</v>
      </c>
      <c r="E55" s="85">
        <v>0</v>
      </c>
    </row>
    <row r="56" spans="1:5" ht="15.75" x14ac:dyDescent="0.25">
      <c r="A56" s="8"/>
      <c r="B56" s="8"/>
      <c r="C56" s="13"/>
      <c r="D56" s="8" t="s">
        <v>12</v>
      </c>
      <c r="E56" s="85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90">
        <v>34305308</v>
      </c>
    </row>
    <row r="59" spans="1:5" ht="15.75" x14ac:dyDescent="0.25">
      <c r="A59" s="8"/>
      <c r="B59" s="8"/>
      <c r="C59" s="8"/>
      <c r="D59" s="8" t="s">
        <v>11</v>
      </c>
      <c r="E59" s="90">
        <v>26312461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89">
        <v>17452930</v>
      </c>
    </row>
    <row r="63" spans="1:5" ht="15.75" x14ac:dyDescent="0.25">
      <c r="A63" s="8"/>
      <c r="B63" s="12"/>
      <c r="C63" s="8"/>
      <c r="D63" s="8" t="s">
        <v>11</v>
      </c>
      <c r="E63" s="89">
        <v>10943856.949999999</v>
      </c>
    </row>
    <row r="64" spans="1:5" ht="15.75" x14ac:dyDescent="0.25">
      <c r="A64" s="8"/>
      <c r="B64" s="8"/>
      <c r="C64" s="8"/>
      <c r="D64" s="8" t="s">
        <v>12</v>
      </c>
      <c r="E64" s="69">
        <v>0</v>
      </c>
    </row>
    <row r="65" spans="1:5" ht="15.75" x14ac:dyDescent="0.25">
      <c r="A65" s="8"/>
      <c r="B65" s="12" t="s">
        <v>18</v>
      </c>
      <c r="C65" s="8"/>
      <c r="D65" s="8"/>
      <c r="E65" s="85"/>
    </row>
    <row r="66" spans="1:5" ht="15.75" x14ac:dyDescent="0.25">
      <c r="A66" s="8"/>
      <c r="B66" s="8"/>
      <c r="C66" s="8"/>
      <c r="D66" s="8" t="s">
        <v>10</v>
      </c>
      <c r="E66" s="89">
        <v>222335877.91</v>
      </c>
    </row>
    <row r="67" spans="1:5" ht="15.75" x14ac:dyDescent="0.25">
      <c r="A67" s="8"/>
      <c r="B67" s="8"/>
      <c r="C67" s="8"/>
      <c r="D67" s="8" t="s">
        <v>11</v>
      </c>
      <c r="E67" s="89">
        <v>262656120.75</v>
      </c>
    </row>
    <row r="68" spans="1:5" ht="15.75" x14ac:dyDescent="0.25">
      <c r="A68" s="8"/>
      <c r="B68" s="8"/>
      <c r="C68" s="8"/>
      <c r="D68" s="8" t="s">
        <v>12</v>
      </c>
      <c r="E68" s="89">
        <v>12370854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9">
        <v>0</v>
      </c>
    </row>
    <row r="71" spans="1:5" ht="15.75" x14ac:dyDescent="0.25">
      <c r="A71" s="8"/>
      <c r="B71" s="8"/>
      <c r="C71" s="8"/>
      <c r="D71" s="8" t="s">
        <v>11</v>
      </c>
      <c r="E71" s="69">
        <v>0</v>
      </c>
    </row>
    <row r="72" spans="1:5" ht="15.75" x14ac:dyDescent="0.25">
      <c r="A72" s="8"/>
      <c r="B72" s="8"/>
      <c r="C72" s="8"/>
      <c r="D72" s="8" t="s">
        <v>12</v>
      </c>
      <c r="E72" s="69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89">
        <v>109680774.36</v>
      </c>
    </row>
    <row r="76" spans="1:5" ht="15.75" x14ac:dyDescent="0.25">
      <c r="A76" s="8"/>
      <c r="B76" s="8"/>
      <c r="C76" s="8"/>
      <c r="D76" s="8" t="s">
        <v>48</v>
      </c>
      <c r="E76" s="92">
        <v>30772886.219999999</v>
      </c>
    </row>
    <row r="77" spans="1:5" ht="15.75" x14ac:dyDescent="0.25">
      <c r="A77" s="8"/>
      <c r="B77" s="8"/>
      <c r="C77" s="15" t="s">
        <v>53</v>
      </c>
      <c r="D77" s="8"/>
      <c r="E77" s="37"/>
    </row>
    <row r="78" spans="1:5" ht="15.75" x14ac:dyDescent="0.25">
      <c r="A78" s="8"/>
      <c r="B78" s="8"/>
      <c r="C78" s="8"/>
      <c r="D78" s="8" t="s">
        <v>49</v>
      </c>
      <c r="E78" s="89">
        <f>9631911+8856119</f>
        <v>18488030</v>
      </c>
    </row>
    <row r="79" spans="1:5" ht="15.75" x14ac:dyDescent="0.25">
      <c r="A79" s="8"/>
      <c r="B79" s="8"/>
      <c r="C79" s="8"/>
      <c r="D79" s="8" t="s">
        <v>50</v>
      </c>
      <c r="E79" s="89">
        <v>21440040</v>
      </c>
    </row>
    <row r="80" spans="1:5" ht="15.75" x14ac:dyDescent="0.25">
      <c r="A80" s="8"/>
      <c r="B80" s="8"/>
      <c r="C80" s="8" t="s">
        <v>54</v>
      </c>
      <c r="D80" s="8"/>
      <c r="E80" s="85"/>
    </row>
    <row r="81" spans="1:9" ht="15.75" x14ac:dyDescent="0.25">
      <c r="A81" s="8"/>
      <c r="B81" s="8"/>
      <c r="C81" s="8"/>
      <c r="D81" s="15" t="s">
        <v>49</v>
      </c>
      <c r="E81" s="93">
        <v>0</v>
      </c>
    </row>
    <row r="82" spans="1:9" ht="15.75" x14ac:dyDescent="0.25">
      <c r="A82" s="8"/>
      <c r="B82" s="8"/>
      <c r="C82" s="8"/>
      <c r="D82" s="15" t="s">
        <v>50</v>
      </c>
      <c r="E82" s="89">
        <v>121032800.84999999</v>
      </c>
    </row>
    <row r="83" spans="1:9" ht="15.75" x14ac:dyDescent="0.25">
      <c r="A83" s="8"/>
      <c r="B83" s="8"/>
      <c r="C83" s="8" t="s">
        <v>55</v>
      </c>
      <c r="D83" s="8"/>
      <c r="E83" s="56"/>
    </row>
    <row r="84" spans="1:9" ht="15.75" x14ac:dyDescent="0.25">
      <c r="A84" s="8"/>
      <c r="B84" s="8"/>
      <c r="C84" s="8"/>
      <c r="D84" s="8" t="s">
        <v>49</v>
      </c>
      <c r="E84" s="87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93">
        <v>0</v>
      </c>
    </row>
    <row r="88" spans="1:9" ht="15.75" x14ac:dyDescent="0.25">
      <c r="A88" s="8"/>
      <c r="B88" s="8"/>
      <c r="C88" s="8"/>
      <c r="D88" s="8" t="s">
        <v>50</v>
      </c>
      <c r="E88" s="85">
        <v>0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83">
        <v>0</v>
      </c>
    </row>
    <row r="91" spans="1:9" ht="15.75" x14ac:dyDescent="0.25">
      <c r="A91" s="8"/>
      <c r="B91" s="8"/>
      <c r="C91" s="8"/>
      <c r="D91" s="8" t="s">
        <v>49</v>
      </c>
      <c r="E91" s="93">
        <v>23889272.25</v>
      </c>
    </row>
    <row r="92" spans="1:9" ht="15.75" x14ac:dyDescent="0.25">
      <c r="A92" s="8"/>
      <c r="B92" s="8"/>
      <c r="C92" s="8"/>
      <c r="D92" s="8" t="s">
        <v>50</v>
      </c>
      <c r="E92" s="83">
        <v>0</v>
      </c>
    </row>
    <row r="93" spans="1:9" ht="15.75" x14ac:dyDescent="0.25">
      <c r="A93" s="12" t="s">
        <v>59</v>
      </c>
      <c r="D93" s="8"/>
      <c r="E93" s="30">
        <f>SUM(E41:E92)</f>
        <v>1477604881.2199998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6">
        <v>0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83">
        <v>0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85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83">
        <v>0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83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1477604881.2199998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7986-559D-4D04-B8B0-1B434147604D}">
  <dimension ref="A1:I112"/>
  <sheetViews>
    <sheetView topLeftCell="A3" zoomScale="79" zoomScaleNormal="79" workbookViewId="0">
      <selection activeCell="F19" sqref="F1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76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94">
        <v>12544195.460000001</v>
      </c>
      <c r="F11" s="38"/>
    </row>
    <row r="12" spans="1:9" ht="15.75" x14ac:dyDescent="0.25">
      <c r="A12" s="8"/>
      <c r="B12" s="8"/>
      <c r="C12" s="8"/>
      <c r="D12" s="8" t="s">
        <v>24</v>
      </c>
      <c r="E12" s="94">
        <v>4549040.4700000007</v>
      </c>
      <c r="F12" s="38"/>
    </row>
    <row r="13" spans="1:9" ht="15.75" x14ac:dyDescent="0.25">
      <c r="A13" s="8"/>
      <c r="B13" s="8"/>
      <c r="C13" s="8"/>
      <c r="D13" s="8" t="s">
        <v>25</v>
      </c>
      <c r="E13" s="94">
        <v>594974.71</v>
      </c>
      <c r="F13" s="38"/>
    </row>
    <row r="14" spans="1:9" ht="15.75" x14ac:dyDescent="0.25">
      <c r="A14" s="8"/>
      <c r="B14" s="8"/>
      <c r="C14" s="8" t="s">
        <v>4</v>
      </c>
      <c r="D14" s="8"/>
      <c r="E14" s="39">
        <f t="shared" ref="E14" si="0">SUM(E11:E13)</f>
        <v>17688210.640000001</v>
      </c>
      <c r="F14" s="38"/>
    </row>
    <row r="15" spans="1:9" ht="15.75" x14ac:dyDescent="0.25">
      <c r="A15" s="8"/>
      <c r="B15" s="8"/>
      <c r="C15" s="8" t="s">
        <v>5</v>
      </c>
      <c r="D15" s="8"/>
      <c r="E15" s="37"/>
      <c r="F15" s="38"/>
    </row>
    <row r="16" spans="1:9" ht="15.75" x14ac:dyDescent="0.25">
      <c r="A16" s="8"/>
      <c r="B16" s="8"/>
      <c r="C16" s="8"/>
      <c r="D16" s="8" t="s">
        <v>26</v>
      </c>
      <c r="E16" s="94">
        <v>3213989.0800000005</v>
      </c>
      <c r="F16" s="38"/>
    </row>
    <row r="17" spans="1:6" ht="15.75" x14ac:dyDescent="0.25">
      <c r="A17" s="8"/>
      <c r="B17" s="8"/>
      <c r="C17" s="8"/>
      <c r="D17" s="8" t="s">
        <v>27</v>
      </c>
      <c r="E17" s="94">
        <v>3242262.14</v>
      </c>
      <c r="F17" s="38"/>
    </row>
    <row r="18" spans="1:6" ht="15.75" x14ac:dyDescent="0.25">
      <c r="A18" s="8"/>
      <c r="B18" s="8"/>
      <c r="C18" s="11"/>
      <c r="D18" s="8" t="s">
        <v>28</v>
      </c>
      <c r="E18" s="94">
        <v>497167.8</v>
      </c>
      <c r="F18" s="38"/>
    </row>
    <row r="19" spans="1:6" ht="15.75" x14ac:dyDescent="0.25">
      <c r="A19" s="8"/>
      <c r="B19" s="8"/>
      <c r="C19" s="8" t="s">
        <v>6</v>
      </c>
      <c r="D19" s="8"/>
      <c r="E19" s="39">
        <f t="shared" ref="E19" si="1">SUM(E16:E18)</f>
        <v>6953419.0200000005</v>
      </c>
      <c r="F19" s="38"/>
    </row>
    <row r="20" spans="1:6" ht="15.75" x14ac:dyDescent="0.25">
      <c r="A20" s="8"/>
      <c r="B20" s="8" t="s">
        <v>29</v>
      </c>
      <c r="C20" s="8"/>
      <c r="D20" s="8"/>
      <c r="E20" s="36"/>
      <c r="F20" s="38"/>
    </row>
    <row r="21" spans="1:6" ht="15.75" x14ac:dyDescent="0.25">
      <c r="A21" s="8"/>
      <c r="B21" s="8"/>
      <c r="C21" s="8" t="s">
        <v>30</v>
      </c>
      <c r="D21" s="8"/>
      <c r="E21" s="94">
        <v>343349692</v>
      </c>
      <c r="F21" s="38"/>
    </row>
    <row r="22" spans="1:6" ht="15.75" x14ac:dyDescent="0.25">
      <c r="A22" s="8"/>
      <c r="B22" s="8"/>
      <c r="C22" s="8" t="s">
        <v>31</v>
      </c>
      <c r="D22" s="8"/>
      <c r="E22" s="94">
        <v>421773.14</v>
      </c>
      <c r="F22" s="38"/>
    </row>
    <row r="23" spans="1:6" ht="15.75" x14ac:dyDescent="0.25">
      <c r="A23" s="8"/>
      <c r="B23" s="8"/>
      <c r="C23" s="8" t="s">
        <v>32</v>
      </c>
      <c r="D23" s="8"/>
      <c r="E23" s="95"/>
      <c r="F23" s="38"/>
    </row>
    <row r="24" spans="1:6" ht="15.75" x14ac:dyDescent="0.25">
      <c r="A24" s="8"/>
      <c r="B24" s="8"/>
      <c r="C24" s="8"/>
      <c r="D24" s="8" t="s">
        <v>33</v>
      </c>
      <c r="E24" s="96">
        <v>0</v>
      </c>
      <c r="F24" s="38"/>
    </row>
    <row r="25" spans="1:6" ht="15.75" x14ac:dyDescent="0.25">
      <c r="A25" s="8"/>
      <c r="B25" s="8"/>
      <c r="C25" s="8"/>
      <c r="D25" s="8" t="s">
        <v>34</v>
      </c>
      <c r="E25" s="96">
        <v>0</v>
      </c>
      <c r="F25" s="38"/>
    </row>
    <row r="26" spans="1:6" ht="15.75" x14ac:dyDescent="0.25">
      <c r="A26" s="8"/>
      <c r="B26" s="8"/>
      <c r="C26" s="8"/>
      <c r="D26" s="8" t="s">
        <v>35</v>
      </c>
      <c r="E26" s="37">
        <v>0</v>
      </c>
      <c r="F26" s="38"/>
    </row>
    <row r="27" spans="1:6" ht="15.75" x14ac:dyDescent="0.25">
      <c r="A27" s="8"/>
      <c r="B27" s="8"/>
      <c r="C27" s="8"/>
      <c r="D27" s="8" t="s">
        <v>36</v>
      </c>
      <c r="E27" s="40">
        <v>0</v>
      </c>
      <c r="F27" s="38"/>
    </row>
    <row r="28" spans="1:6" ht="15.75" x14ac:dyDescent="0.25">
      <c r="A28" s="8"/>
      <c r="B28" s="8"/>
      <c r="C28" s="8" t="s">
        <v>37</v>
      </c>
      <c r="D28" s="8"/>
      <c r="E28" s="25"/>
      <c r="F28" s="38"/>
    </row>
    <row r="29" spans="1:6" ht="15.75" x14ac:dyDescent="0.25">
      <c r="A29" s="8"/>
      <c r="B29" s="8"/>
      <c r="C29" s="8"/>
      <c r="D29" s="8" t="s">
        <v>38</v>
      </c>
      <c r="E29" s="96">
        <v>0</v>
      </c>
      <c r="F29" s="38"/>
    </row>
    <row r="30" spans="1:6" ht="15.75" x14ac:dyDescent="0.25">
      <c r="A30" s="8"/>
      <c r="B30" s="8"/>
      <c r="C30" s="8"/>
      <c r="D30" s="8" t="s">
        <v>39</v>
      </c>
      <c r="E30" s="96">
        <v>0</v>
      </c>
      <c r="F30" s="38"/>
    </row>
    <row r="31" spans="1:6" ht="15.75" x14ac:dyDescent="0.25">
      <c r="A31" s="8"/>
      <c r="B31" s="8"/>
      <c r="C31" s="8" t="s">
        <v>40</v>
      </c>
      <c r="D31" s="8"/>
      <c r="E31" s="40">
        <v>0</v>
      </c>
      <c r="F31" s="38"/>
    </row>
    <row r="32" spans="1:6" ht="15.75" x14ac:dyDescent="0.25">
      <c r="A32" s="8"/>
      <c r="B32" s="8"/>
      <c r="C32" s="8" t="s">
        <v>41</v>
      </c>
      <c r="D32" s="8"/>
      <c r="E32" s="36"/>
      <c r="F32" s="38"/>
    </row>
    <row r="33" spans="1:6" ht="15.75" x14ac:dyDescent="0.25">
      <c r="A33" s="8"/>
      <c r="B33" s="8"/>
      <c r="C33" s="8"/>
      <c r="D33" s="8" t="s">
        <v>42</v>
      </c>
      <c r="E33" s="95">
        <v>0</v>
      </c>
      <c r="F33" s="38"/>
    </row>
    <row r="34" spans="1:6" ht="15.75" x14ac:dyDescent="0.25">
      <c r="A34" s="8"/>
      <c r="B34" s="8"/>
      <c r="C34" s="8"/>
      <c r="D34" s="8" t="s">
        <v>43</v>
      </c>
      <c r="E34" s="37">
        <v>0</v>
      </c>
      <c r="F34" s="38"/>
    </row>
    <row r="35" spans="1:6" ht="15.75" x14ac:dyDescent="0.25">
      <c r="A35" s="8"/>
      <c r="B35" s="8"/>
      <c r="C35" s="8"/>
      <c r="D35" s="8" t="s">
        <v>44</v>
      </c>
      <c r="E35" s="97">
        <v>1922423.05</v>
      </c>
      <c r="F35" s="38"/>
    </row>
    <row r="36" spans="1:6" ht="15.75" x14ac:dyDescent="0.25">
      <c r="A36" s="8"/>
      <c r="B36" s="8" t="s">
        <v>45</v>
      </c>
      <c r="C36" s="8"/>
      <c r="D36" s="8"/>
      <c r="E36" s="36">
        <v>0</v>
      </c>
    </row>
    <row r="37" spans="1:6" ht="15.75" x14ac:dyDescent="0.25">
      <c r="A37" s="8"/>
      <c r="B37" s="12" t="s">
        <v>7</v>
      </c>
      <c r="C37" s="8"/>
      <c r="D37" s="8"/>
      <c r="E37" s="19">
        <f>SUM(E14,E19,E21:E36)</f>
        <v>370335517.85000002</v>
      </c>
    </row>
    <row r="38" spans="1:6" ht="15.75" x14ac:dyDescent="0.25">
      <c r="A38" s="8"/>
      <c r="B38" s="12"/>
      <c r="C38" s="8"/>
      <c r="D38" s="8"/>
      <c r="E38" s="26"/>
    </row>
    <row r="39" spans="1:6" ht="15.75" x14ac:dyDescent="0.25">
      <c r="A39" s="12" t="s">
        <v>8</v>
      </c>
      <c r="B39" s="12"/>
      <c r="C39" s="8"/>
      <c r="D39" s="8"/>
      <c r="E39" s="23"/>
    </row>
    <row r="40" spans="1:6" ht="15.75" x14ac:dyDescent="0.25">
      <c r="A40" s="12" t="s">
        <v>46</v>
      </c>
      <c r="B40" s="8"/>
      <c r="C40" s="8"/>
      <c r="D40" s="8"/>
      <c r="E40" s="23"/>
    </row>
    <row r="41" spans="1:6" ht="15.75" x14ac:dyDescent="0.25">
      <c r="A41" s="8"/>
      <c r="B41" s="12" t="s">
        <v>9</v>
      </c>
      <c r="C41" s="8"/>
      <c r="D41" s="8"/>
      <c r="E41" s="36"/>
    </row>
    <row r="42" spans="1:6" ht="15.75" x14ac:dyDescent="0.25">
      <c r="A42" s="8"/>
      <c r="B42" s="8"/>
      <c r="C42" s="8"/>
      <c r="D42" s="8" t="s">
        <v>10</v>
      </c>
      <c r="E42" s="98">
        <v>85605031.310000002</v>
      </c>
    </row>
    <row r="43" spans="1:6" ht="15.75" x14ac:dyDescent="0.25">
      <c r="A43" s="8"/>
      <c r="B43" s="8"/>
      <c r="C43" s="8"/>
      <c r="D43" s="8" t="s">
        <v>11</v>
      </c>
      <c r="E43" s="98">
        <v>32639451.780000001</v>
      </c>
    </row>
    <row r="44" spans="1:6" ht="15.75" x14ac:dyDescent="0.25">
      <c r="A44" s="8"/>
      <c r="B44" s="8"/>
      <c r="C44" s="8"/>
      <c r="D44" s="8" t="s">
        <v>12</v>
      </c>
      <c r="E44" s="98">
        <v>3118204.0399999996</v>
      </c>
    </row>
    <row r="45" spans="1:6" ht="15.75" x14ac:dyDescent="0.25">
      <c r="A45" s="8"/>
      <c r="B45" s="12" t="s">
        <v>13</v>
      </c>
      <c r="C45" s="8"/>
      <c r="D45" s="8"/>
      <c r="E45" s="89"/>
    </row>
    <row r="46" spans="1:6" ht="15.75" x14ac:dyDescent="0.25">
      <c r="A46" s="8"/>
      <c r="B46" s="8"/>
      <c r="C46" s="13"/>
      <c r="D46" s="8" t="s">
        <v>10</v>
      </c>
      <c r="E46" s="98">
        <v>3423473.13</v>
      </c>
    </row>
    <row r="47" spans="1:6" ht="15.75" x14ac:dyDescent="0.25">
      <c r="A47" s="8"/>
      <c r="B47" s="8"/>
      <c r="C47" s="8"/>
      <c r="D47" s="8" t="s">
        <v>11</v>
      </c>
      <c r="E47" s="98">
        <v>612018.66</v>
      </c>
    </row>
    <row r="48" spans="1:6" ht="15.75" x14ac:dyDescent="0.25">
      <c r="A48" s="8"/>
      <c r="B48" s="8"/>
      <c r="C48" s="8"/>
      <c r="D48" s="8" t="s">
        <v>12</v>
      </c>
      <c r="E48" s="90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98">
        <v>16675752.299999999</v>
      </c>
    </row>
    <row r="51" spans="1:5" ht="15.75" x14ac:dyDescent="0.25">
      <c r="A51" s="8"/>
      <c r="B51" s="8"/>
      <c r="C51" s="8"/>
      <c r="D51" s="8" t="s">
        <v>11</v>
      </c>
      <c r="E51" s="98">
        <v>4519012.8800000008</v>
      </c>
    </row>
    <row r="52" spans="1:5" ht="15.75" x14ac:dyDescent="0.25">
      <c r="A52" s="8"/>
      <c r="B52" s="8"/>
      <c r="C52" s="8"/>
      <c r="D52" s="8" t="s">
        <v>12</v>
      </c>
      <c r="E52" s="98">
        <v>303402</v>
      </c>
    </row>
    <row r="53" spans="1:5" ht="15.75" x14ac:dyDescent="0.25">
      <c r="A53" s="8"/>
      <c r="B53" s="12" t="s">
        <v>15</v>
      </c>
      <c r="C53" s="8"/>
      <c r="D53" s="8"/>
      <c r="E53" s="85"/>
    </row>
    <row r="54" spans="1:5" ht="15.75" x14ac:dyDescent="0.25">
      <c r="A54" s="8"/>
      <c r="B54" s="8"/>
      <c r="C54" s="8"/>
      <c r="D54" s="8" t="s">
        <v>10</v>
      </c>
      <c r="E54" s="98">
        <v>520756.82</v>
      </c>
    </row>
    <row r="55" spans="1:5" ht="15.75" x14ac:dyDescent="0.25">
      <c r="A55" s="8"/>
      <c r="B55" s="8"/>
      <c r="C55" s="8"/>
      <c r="D55" s="8" t="s">
        <v>11</v>
      </c>
      <c r="E55" s="98">
        <v>260676.41</v>
      </c>
    </row>
    <row r="56" spans="1:5" ht="15.75" x14ac:dyDescent="0.25">
      <c r="A56" s="8"/>
      <c r="B56" s="8"/>
      <c r="C56" s="13"/>
      <c r="D56" s="8" t="s">
        <v>12</v>
      </c>
      <c r="E56" s="98">
        <v>90601.66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90">
        <v>0</v>
      </c>
    </row>
    <row r="59" spans="1:5" ht="15.75" x14ac:dyDescent="0.25">
      <c r="A59" s="8"/>
      <c r="B59" s="8"/>
      <c r="C59" s="8"/>
      <c r="D59" s="8" t="s">
        <v>11</v>
      </c>
      <c r="E59" s="90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98">
        <v>8539756</v>
      </c>
    </row>
    <row r="63" spans="1:5" ht="15.75" x14ac:dyDescent="0.25">
      <c r="A63" s="8"/>
      <c r="B63" s="12"/>
      <c r="C63" s="8"/>
      <c r="D63" s="8" t="s">
        <v>11</v>
      </c>
      <c r="E63" s="98">
        <v>583085.75</v>
      </c>
    </row>
    <row r="64" spans="1:5" ht="15.75" x14ac:dyDescent="0.25">
      <c r="A64" s="8"/>
      <c r="B64" s="8"/>
      <c r="C64" s="8"/>
      <c r="D64" s="8" t="s">
        <v>12</v>
      </c>
      <c r="E64" s="98">
        <v>71944</v>
      </c>
    </row>
    <row r="65" spans="1:5" ht="15.75" x14ac:dyDescent="0.25">
      <c r="A65" s="8"/>
      <c r="B65" s="12" t="s">
        <v>18</v>
      </c>
      <c r="C65" s="8"/>
      <c r="D65" s="8"/>
      <c r="E65" s="99"/>
    </row>
    <row r="66" spans="1:5" ht="15.75" x14ac:dyDescent="0.25">
      <c r="A66" s="8"/>
      <c r="B66" s="8"/>
      <c r="C66" s="8"/>
      <c r="D66" s="8" t="s">
        <v>10</v>
      </c>
      <c r="E66" s="98">
        <v>27406432.669999994</v>
      </c>
    </row>
    <row r="67" spans="1:5" ht="15.75" x14ac:dyDescent="0.25">
      <c r="A67" s="8"/>
      <c r="B67" s="8"/>
      <c r="C67" s="8"/>
      <c r="D67" s="8" t="s">
        <v>11</v>
      </c>
      <c r="E67" s="98">
        <v>6193054.8600000003</v>
      </c>
    </row>
    <row r="68" spans="1:5" ht="15.75" x14ac:dyDescent="0.25">
      <c r="A68" s="8"/>
      <c r="B68" s="8"/>
      <c r="C68" s="8"/>
      <c r="D68" s="8" t="s">
        <v>12</v>
      </c>
      <c r="E68" s="98">
        <v>1564314.7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9">
        <v>0</v>
      </c>
    </row>
    <row r="71" spans="1:5" ht="15.75" x14ac:dyDescent="0.25">
      <c r="A71" s="8"/>
      <c r="B71" s="8"/>
      <c r="C71" s="8"/>
      <c r="D71" s="8" t="s">
        <v>11</v>
      </c>
      <c r="E71" s="69">
        <v>0</v>
      </c>
    </row>
    <row r="72" spans="1:5" ht="15.75" x14ac:dyDescent="0.25">
      <c r="A72" s="8"/>
      <c r="B72" s="8"/>
      <c r="C72" s="8"/>
      <c r="D72" s="8" t="s">
        <v>12</v>
      </c>
      <c r="E72" s="69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98">
        <v>98678.28</v>
      </c>
    </row>
    <row r="76" spans="1:5" ht="15.75" x14ac:dyDescent="0.25">
      <c r="A76" s="8"/>
      <c r="B76" s="8"/>
      <c r="C76" s="8"/>
      <c r="D76" s="8" t="s">
        <v>48</v>
      </c>
      <c r="E76" s="98">
        <v>2182958.92</v>
      </c>
    </row>
    <row r="77" spans="1:5" ht="15.75" x14ac:dyDescent="0.25">
      <c r="A77" s="8"/>
      <c r="B77" s="8"/>
      <c r="C77" s="15" t="s">
        <v>53</v>
      </c>
      <c r="D77" s="8"/>
      <c r="E77" s="99"/>
    </row>
    <row r="78" spans="1:5" ht="15.75" x14ac:dyDescent="0.25">
      <c r="A78" s="8"/>
      <c r="B78" s="8"/>
      <c r="C78" s="8"/>
      <c r="D78" s="8" t="s">
        <v>49</v>
      </c>
      <c r="E78" s="98">
        <v>3675733.18</v>
      </c>
    </row>
    <row r="79" spans="1:5" ht="15.75" x14ac:dyDescent="0.25">
      <c r="A79" s="8"/>
      <c r="B79" s="8"/>
      <c r="C79" s="8"/>
      <c r="D79" s="8" t="s">
        <v>50</v>
      </c>
      <c r="E79" s="98">
        <v>5037218.2699999996</v>
      </c>
    </row>
    <row r="80" spans="1:5" ht="15.75" x14ac:dyDescent="0.25">
      <c r="A80" s="8"/>
      <c r="B80" s="8"/>
      <c r="C80" s="8" t="s">
        <v>54</v>
      </c>
      <c r="D80" s="8"/>
      <c r="E80" s="98"/>
    </row>
    <row r="81" spans="1:9" ht="15.75" x14ac:dyDescent="0.25">
      <c r="A81" s="8"/>
      <c r="B81" s="8"/>
      <c r="C81" s="8"/>
      <c r="D81" s="15" t="s">
        <v>49</v>
      </c>
      <c r="E81" s="98">
        <v>652970</v>
      </c>
    </row>
    <row r="82" spans="1:9" ht="15.75" x14ac:dyDescent="0.25">
      <c r="A82" s="8"/>
      <c r="B82" s="8"/>
      <c r="C82" s="8"/>
      <c r="D82" s="15" t="s">
        <v>50</v>
      </c>
      <c r="E82" s="98">
        <v>43218664.710000001</v>
      </c>
    </row>
    <row r="83" spans="1:9" ht="15.75" x14ac:dyDescent="0.25">
      <c r="A83" s="8"/>
      <c r="B83" s="8"/>
      <c r="C83" s="8" t="s">
        <v>55</v>
      </c>
      <c r="D83" s="8"/>
      <c r="E83" s="56"/>
    </row>
    <row r="84" spans="1:9" ht="15.75" x14ac:dyDescent="0.25">
      <c r="A84" s="8"/>
      <c r="B84" s="8"/>
      <c r="C84" s="8"/>
      <c r="D84" s="8" t="s">
        <v>49</v>
      </c>
      <c r="E84" s="87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98">
        <v>4550000</v>
      </c>
    </row>
    <row r="88" spans="1:9" ht="15.75" x14ac:dyDescent="0.25">
      <c r="A88" s="8"/>
      <c r="B88" s="8"/>
      <c r="C88" s="8"/>
      <c r="D88" s="8" t="s">
        <v>50</v>
      </c>
      <c r="E88" s="85">
        <v>0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98">
        <v>4805386.1099999994</v>
      </c>
    </row>
    <row r="91" spans="1:9" ht="15.75" x14ac:dyDescent="0.25">
      <c r="A91" s="8"/>
      <c r="B91" s="8"/>
      <c r="C91" s="8"/>
      <c r="D91" s="8" t="s">
        <v>49</v>
      </c>
      <c r="E91" s="98">
        <v>54406719.57</v>
      </c>
    </row>
    <row r="92" spans="1:9" ht="15.75" x14ac:dyDescent="0.25">
      <c r="A92" s="8"/>
      <c r="B92" s="8"/>
      <c r="C92" s="8"/>
      <c r="D92" s="8" t="s">
        <v>50</v>
      </c>
      <c r="E92" s="83">
        <v>0</v>
      </c>
    </row>
    <row r="93" spans="1:9" ht="15.75" x14ac:dyDescent="0.25">
      <c r="A93" s="12" t="s">
        <v>59</v>
      </c>
      <c r="D93" s="8"/>
      <c r="E93" s="30">
        <f>SUM(E41:E92)</f>
        <v>310755298.00999999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8">
        <v>2228837.5099999998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100">
        <v>696019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85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98">
        <v>17000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98">
        <v>42041506.880000003</v>
      </c>
    </row>
    <row r="111" spans="1:9" ht="15.75" x14ac:dyDescent="0.25">
      <c r="A111" s="12" t="s">
        <v>58</v>
      </c>
      <c r="E111" s="32">
        <f>SUM(E95:E110)</f>
        <v>44983363.390000001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355738661.39999998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6F35-A288-4703-9C32-D248C5679CBD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77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94">
        <v>30288793.52</v>
      </c>
      <c r="F11" s="38"/>
    </row>
    <row r="12" spans="1:9" ht="15.75" x14ac:dyDescent="0.25">
      <c r="A12" s="8"/>
      <c r="B12" s="8"/>
      <c r="C12" s="8"/>
      <c r="D12" s="8" t="s">
        <v>24</v>
      </c>
      <c r="E12" s="94">
        <v>0</v>
      </c>
      <c r="F12" s="38"/>
    </row>
    <row r="13" spans="1:9" ht="15.75" x14ac:dyDescent="0.25">
      <c r="A13" s="8"/>
      <c r="B13" s="8"/>
      <c r="C13" s="8"/>
      <c r="D13" s="8" t="s">
        <v>25</v>
      </c>
      <c r="E13" s="94">
        <v>76685504.019999996</v>
      </c>
      <c r="F13" s="38"/>
    </row>
    <row r="14" spans="1:9" ht="15.75" x14ac:dyDescent="0.25">
      <c r="A14" s="8"/>
      <c r="B14" s="8"/>
      <c r="C14" s="8" t="s">
        <v>4</v>
      </c>
      <c r="D14" s="8"/>
      <c r="E14" s="39">
        <f t="shared" ref="E14" si="0">SUM(E11:E13)</f>
        <v>106974297.53999999</v>
      </c>
      <c r="F14" s="38"/>
    </row>
    <row r="15" spans="1:9" ht="15.75" x14ac:dyDescent="0.25">
      <c r="A15" s="8"/>
      <c r="B15" s="8"/>
      <c r="C15" s="8" t="s">
        <v>5</v>
      </c>
      <c r="D15" s="8"/>
      <c r="E15" s="37"/>
      <c r="F15" s="38"/>
    </row>
    <row r="16" spans="1:9" ht="15.75" x14ac:dyDescent="0.25">
      <c r="A16" s="8"/>
      <c r="B16" s="8"/>
      <c r="C16" s="8"/>
      <c r="D16" s="8" t="s">
        <v>26</v>
      </c>
      <c r="E16" s="94">
        <v>19935673.440000001</v>
      </c>
      <c r="F16" s="38"/>
    </row>
    <row r="17" spans="1:6" ht="15.75" x14ac:dyDescent="0.25">
      <c r="A17" s="8"/>
      <c r="B17" s="8"/>
      <c r="C17" s="8"/>
      <c r="D17" s="8" t="s">
        <v>27</v>
      </c>
      <c r="E17" s="94">
        <v>0</v>
      </c>
      <c r="F17" s="38"/>
    </row>
    <row r="18" spans="1:6" ht="15.75" x14ac:dyDescent="0.25">
      <c r="A18" s="8"/>
      <c r="B18" s="8"/>
      <c r="C18" s="11"/>
      <c r="D18" s="8" t="s">
        <v>28</v>
      </c>
      <c r="E18" s="94">
        <f>40246453.04+16396769.62+466781.54</f>
        <v>57110004.199999996</v>
      </c>
      <c r="F18" s="38"/>
    </row>
    <row r="19" spans="1:6" ht="15.75" x14ac:dyDescent="0.25">
      <c r="A19" s="8"/>
      <c r="B19" s="8"/>
      <c r="C19" s="8" t="s">
        <v>6</v>
      </c>
      <c r="D19" s="8"/>
      <c r="E19" s="39">
        <f t="shared" ref="E19" si="1">SUM(E16:E18)</f>
        <v>77045677.640000001</v>
      </c>
      <c r="F19" s="38"/>
    </row>
    <row r="20" spans="1:6" ht="15.75" x14ac:dyDescent="0.25">
      <c r="A20" s="8"/>
      <c r="B20" s="8" t="s">
        <v>29</v>
      </c>
      <c r="C20" s="8"/>
      <c r="D20" s="8"/>
      <c r="E20" s="36"/>
      <c r="F20" s="38"/>
    </row>
    <row r="21" spans="1:6" ht="15.75" x14ac:dyDescent="0.25">
      <c r="A21" s="8"/>
      <c r="B21" s="8"/>
      <c r="C21" s="8" t="s">
        <v>30</v>
      </c>
      <c r="D21" s="8"/>
      <c r="E21" s="94">
        <v>552363290</v>
      </c>
      <c r="F21" s="38"/>
    </row>
    <row r="22" spans="1:6" ht="15.75" x14ac:dyDescent="0.25">
      <c r="A22" s="8"/>
      <c r="B22" s="8"/>
      <c r="C22" s="8" t="s">
        <v>31</v>
      </c>
      <c r="D22" s="8"/>
      <c r="E22" s="94">
        <v>1584896.19</v>
      </c>
      <c r="F22" s="38"/>
    </row>
    <row r="23" spans="1:6" ht="15.75" x14ac:dyDescent="0.25">
      <c r="A23" s="8"/>
      <c r="B23" s="8"/>
      <c r="C23" s="8" t="s">
        <v>32</v>
      </c>
      <c r="D23" s="8"/>
      <c r="E23" s="95"/>
      <c r="F23" s="38"/>
    </row>
    <row r="24" spans="1:6" ht="15.75" x14ac:dyDescent="0.25">
      <c r="A24" s="8"/>
      <c r="B24" s="8"/>
      <c r="C24" s="8"/>
      <c r="D24" s="8" t="s">
        <v>33</v>
      </c>
      <c r="E24" s="96">
        <v>0</v>
      </c>
      <c r="F24" s="38"/>
    </row>
    <row r="25" spans="1:6" ht="15.75" x14ac:dyDescent="0.25">
      <c r="A25" s="8"/>
      <c r="B25" s="8"/>
      <c r="C25" s="8"/>
      <c r="D25" s="8" t="s">
        <v>34</v>
      </c>
      <c r="E25" s="96">
        <v>0</v>
      </c>
      <c r="F25" s="38"/>
    </row>
    <row r="26" spans="1:6" ht="15.75" x14ac:dyDescent="0.25">
      <c r="A26" s="8"/>
      <c r="B26" s="8"/>
      <c r="C26" s="8"/>
      <c r="D26" s="8" t="s">
        <v>35</v>
      </c>
      <c r="E26" s="37">
        <v>0</v>
      </c>
      <c r="F26" s="38"/>
    </row>
    <row r="27" spans="1:6" ht="15.75" x14ac:dyDescent="0.25">
      <c r="A27" s="8"/>
      <c r="B27" s="8"/>
      <c r="C27" s="8"/>
      <c r="D27" s="8" t="s">
        <v>36</v>
      </c>
      <c r="E27" s="40">
        <v>0</v>
      </c>
      <c r="F27" s="38"/>
    </row>
    <row r="28" spans="1:6" ht="15.75" x14ac:dyDescent="0.25">
      <c r="A28" s="8"/>
      <c r="B28" s="8"/>
      <c r="C28" s="8" t="s">
        <v>37</v>
      </c>
      <c r="D28" s="8"/>
      <c r="E28" s="25"/>
      <c r="F28" s="38"/>
    </row>
    <row r="29" spans="1:6" ht="15.75" x14ac:dyDescent="0.25">
      <c r="A29" s="8"/>
      <c r="B29" s="8"/>
      <c r="C29" s="8"/>
      <c r="D29" s="8" t="s">
        <v>38</v>
      </c>
      <c r="E29" s="96">
        <v>0</v>
      </c>
      <c r="F29" s="38"/>
    </row>
    <row r="30" spans="1:6" ht="15.75" x14ac:dyDescent="0.25">
      <c r="A30" s="8"/>
      <c r="B30" s="8"/>
      <c r="C30" s="8"/>
      <c r="D30" s="8" t="s">
        <v>39</v>
      </c>
      <c r="E30" s="96">
        <v>61353639.960000001</v>
      </c>
      <c r="F30" s="38"/>
    </row>
    <row r="31" spans="1:6" ht="15.75" x14ac:dyDescent="0.25">
      <c r="A31" s="8"/>
      <c r="B31" s="8"/>
      <c r="C31" s="8" t="s">
        <v>40</v>
      </c>
      <c r="D31" s="8"/>
      <c r="E31" s="40">
        <v>0</v>
      </c>
      <c r="F31" s="38"/>
    </row>
    <row r="32" spans="1:6" ht="15.75" x14ac:dyDescent="0.25">
      <c r="A32" s="8"/>
      <c r="B32" s="8"/>
      <c r="C32" s="8" t="s">
        <v>41</v>
      </c>
      <c r="D32" s="8"/>
      <c r="E32" s="36"/>
      <c r="F32" s="38"/>
    </row>
    <row r="33" spans="1:6" ht="15.75" x14ac:dyDescent="0.25">
      <c r="A33" s="8"/>
      <c r="B33" s="8"/>
      <c r="C33" s="8"/>
      <c r="D33" s="8" t="s">
        <v>42</v>
      </c>
      <c r="E33" s="95">
        <v>0</v>
      </c>
      <c r="F33" s="38"/>
    </row>
    <row r="34" spans="1:6" ht="15.75" x14ac:dyDescent="0.25">
      <c r="A34" s="8"/>
      <c r="B34" s="8"/>
      <c r="C34" s="8"/>
      <c r="D34" s="8" t="s">
        <v>43</v>
      </c>
      <c r="E34" s="37">
        <v>0</v>
      </c>
      <c r="F34" s="38"/>
    </row>
    <row r="35" spans="1:6" ht="15.75" x14ac:dyDescent="0.25">
      <c r="A35" s="8"/>
      <c r="B35" s="8"/>
      <c r="C35" s="8"/>
      <c r="D35" s="8" t="s">
        <v>44</v>
      </c>
      <c r="E35" s="97">
        <f>41537149.79</f>
        <v>41537149.789999999</v>
      </c>
      <c r="F35" s="38"/>
    </row>
    <row r="36" spans="1:6" ht="15.75" x14ac:dyDescent="0.25">
      <c r="A36" s="8"/>
      <c r="B36" s="8" t="s">
        <v>45</v>
      </c>
      <c r="C36" s="8"/>
      <c r="D36" s="8"/>
      <c r="E36" s="36">
        <v>0</v>
      </c>
    </row>
    <row r="37" spans="1:6" ht="15.75" x14ac:dyDescent="0.25">
      <c r="A37" s="8"/>
      <c r="B37" s="12" t="s">
        <v>7</v>
      </c>
      <c r="C37" s="8"/>
      <c r="D37" s="8"/>
      <c r="E37" s="19">
        <f>SUM(E14,E19,E21:E36)</f>
        <v>840858951.12000012</v>
      </c>
    </row>
    <row r="38" spans="1:6" ht="15.75" x14ac:dyDescent="0.25">
      <c r="A38" s="8"/>
      <c r="B38" s="12"/>
      <c r="C38" s="8"/>
      <c r="D38" s="8"/>
      <c r="E38" s="26"/>
    </row>
    <row r="39" spans="1:6" ht="15.75" x14ac:dyDescent="0.25">
      <c r="A39" s="12" t="s">
        <v>8</v>
      </c>
      <c r="B39" s="12"/>
      <c r="C39" s="8"/>
      <c r="D39" s="8"/>
      <c r="E39" s="23"/>
    </row>
    <row r="40" spans="1:6" ht="15.75" x14ac:dyDescent="0.25">
      <c r="A40" s="12" t="s">
        <v>46</v>
      </c>
      <c r="B40" s="8"/>
      <c r="C40" s="8"/>
      <c r="D40" s="8"/>
      <c r="E40" s="23"/>
    </row>
    <row r="41" spans="1:6" ht="15.75" x14ac:dyDescent="0.25">
      <c r="A41" s="8"/>
      <c r="B41" s="12" t="s">
        <v>9</v>
      </c>
      <c r="C41" s="8"/>
      <c r="D41" s="8"/>
      <c r="E41" s="36"/>
    </row>
    <row r="42" spans="1:6" ht="15.75" x14ac:dyDescent="0.25">
      <c r="A42" s="8"/>
      <c r="B42" s="8"/>
      <c r="C42" s="8"/>
      <c r="D42" s="8" t="s">
        <v>10</v>
      </c>
      <c r="E42" s="98">
        <v>148317794.68000001</v>
      </c>
    </row>
    <row r="43" spans="1:6" ht="15.75" x14ac:dyDescent="0.25">
      <c r="A43" s="8"/>
      <c r="B43" s="8"/>
      <c r="C43" s="8"/>
      <c r="D43" s="8" t="s">
        <v>11</v>
      </c>
      <c r="E43" s="98">
        <v>65971517.130000003</v>
      </c>
    </row>
    <row r="44" spans="1:6" ht="15.75" x14ac:dyDescent="0.25">
      <c r="A44" s="8"/>
      <c r="B44" s="8"/>
      <c r="C44" s="8"/>
      <c r="D44" s="8" t="s">
        <v>12</v>
      </c>
      <c r="E44" s="98">
        <v>13204471.51</v>
      </c>
    </row>
    <row r="45" spans="1:6" ht="15.75" x14ac:dyDescent="0.25">
      <c r="A45" s="8"/>
      <c r="B45" s="12" t="s">
        <v>13</v>
      </c>
      <c r="C45" s="8"/>
      <c r="D45" s="8"/>
      <c r="E45" s="89"/>
    </row>
    <row r="46" spans="1:6" ht="15.75" x14ac:dyDescent="0.25">
      <c r="A46" s="8"/>
      <c r="B46" s="8"/>
      <c r="C46" s="13"/>
      <c r="D46" s="8" t="s">
        <v>10</v>
      </c>
      <c r="E46" s="98">
        <v>0</v>
      </c>
    </row>
    <row r="47" spans="1:6" ht="15.75" x14ac:dyDescent="0.25">
      <c r="A47" s="8"/>
      <c r="B47" s="8"/>
      <c r="C47" s="8"/>
      <c r="D47" s="8" t="s">
        <v>11</v>
      </c>
      <c r="E47" s="98">
        <v>0</v>
      </c>
    </row>
    <row r="48" spans="1:6" ht="15.75" x14ac:dyDescent="0.25">
      <c r="A48" s="8"/>
      <c r="B48" s="8"/>
      <c r="C48" s="8"/>
      <c r="D48" s="8" t="s">
        <v>12</v>
      </c>
      <c r="E48" s="90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98">
        <v>36077665.759999998</v>
      </c>
    </row>
    <row r="51" spans="1:5" ht="15.75" x14ac:dyDescent="0.25">
      <c r="A51" s="8"/>
      <c r="B51" s="8"/>
      <c r="C51" s="8"/>
      <c r="D51" s="8" t="s">
        <v>11</v>
      </c>
      <c r="E51" s="98">
        <v>12298123.35</v>
      </c>
    </row>
    <row r="52" spans="1:5" ht="15.75" x14ac:dyDescent="0.25">
      <c r="A52" s="8"/>
      <c r="B52" s="8"/>
      <c r="C52" s="8"/>
      <c r="D52" s="8" t="s">
        <v>12</v>
      </c>
      <c r="E52" s="98">
        <v>428655</v>
      </c>
    </row>
    <row r="53" spans="1:5" ht="15.75" x14ac:dyDescent="0.25">
      <c r="A53" s="8"/>
      <c r="B53" s="12" t="s">
        <v>15</v>
      </c>
      <c r="C53" s="8"/>
      <c r="D53" s="8"/>
      <c r="E53" s="85"/>
    </row>
    <row r="54" spans="1:5" ht="15.75" x14ac:dyDescent="0.25">
      <c r="A54" s="8"/>
      <c r="B54" s="8"/>
      <c r="C54" s="8"/>
      <c r="D54" s="8" t="s">
        <v>10</v>
      </c>
      <c r="E54" s="98">
        <v>2055992.9</v>
      </c>
    </row>
    <row r="55" spans="1:5" ht="15.75" x14ac:dyDescent="0.25">
      <c r="A55" s="8"/>
      <c r="B55" s="8"/>
      <c r="C55" s="8"/>
      <c r="D55" s="8" t="s">
        <v>11</v>
      </c>
      <c r="E55" s="98">
        <v>1306670.71</v>
      </c>
    </row>
    <row r="56" spans="1:5" ht="15.75" x14ac:dyDescent="0.25">
      <c r="A56" s="8"/>
      <c r="B56" s="8"/>
      <c r="C56" s="13"/>
      <c r="D56" s="8" t="s">
        <v>12</v>
      </c>
      <c r="E56" s="98">
        <v>118665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90">
        <v>0</v>
      </c>
    </row>
    <row r="59" spans="1:5" ht="15.75" x14ac:dyDescent="0.25">
      <c r="A59" s="8"/>
      <c r="B59" s="8"/>
      <c r="C59" s="8"/>
      <c r="D59" s="8" t="s">
        <v>11</v>
      </c>
      <c r="E59" s="90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98">
        <v>11640389.029999999</v>
      </c>
    </row>
    <row r="63" spans="1:5" ht="15.75" x14ac:dyDescent="0.25">
      <c r="A63" s="8"/>
      <c r="B63" s="12"/>
      <c r="C63" s="8"/>
      <c r="D63" s="8" t="s">
        <v>11</v>
      </c>
      <c r="E63" s="98">
        <v>11343446.710000001</v>
      </c>
    </row>
    <row r="64" spans="1:5" ht="15.75" x14ac:dyDescent="0.25">
      <c r="A64" s="8"/>
      <c r="B64" s="8"/>
      <c r="C64" s="8"/>
      <c r="D64" s="8" t="s">
        <v>12</v>
      </c>
      <c r="E64" s="98">
        <v>811809</v>
      </c>
    </row>
    <row r="65" spans="1:5" ht="15.75" x14ac:dyDescent="0.25">
      <c r="A65" s="8"/>
      <c r="B65" s="12" t="s">
        <v>18</v>
      </c>
      <c r="C65" s="8"/>
      <c r="D65" s="8"/>
      <c r="E65" s="99"/>
    </row>
    <row r="66" spans="1:5" ht="15.75" x14ac:dyDescent="0.25">
      <c r="A66" s="8"/>
      <c r="B66" s="8"/>
      <c r="C66" s="8"/>
      <c r="D66" s="8" t="s">
        <v>10</v>
      </c>
      <c r="E66" s="98">
        <v>72081841.299999997</v>
      </c>
    </row>
    <row r="67" spans="1:5" ht="15.75" x14ac:dyDescent="0.25">
      <c r="A67" s="8"/>
      <c r="B67" s="8"/>
      <c r="C67" s="8"/>
      <c r="D67" s="8" t="s">
        <v>11</v>
      </c>
      <c r="E67" s="98">
        <v>57504560.409999996</v>
      </c>
    </row>
    <row r="68" spans="1:5" ht="15.75" x14ac:dyDescent="0.25">
      <c r="A68" s="8"/>
      <c r="B68" s="8"/>
      <c r="C68" s="8"/>
      <c r="D68" s="8" t="s">
        <v>12</v>
      </c>
      <c r="E68" s="98">
        <v>20387214.829999998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9">
        <v>0</v>
      </c>
    </row>
    <row r="71" spans="1:5" ht="15.75" x14ac:dyDescent="0.25">
      <c r="A71" s="8"/>
      <c r="B71" s="8"/>
      <c r="C71" s="8"/>
      <c r="D71" s="8" t="s">
        <v>11</v>
      </c>
      <c r="E71" s="69">
        <v>0</v>
      </c>
    </row>
    <row r="72" spans="1:5" ht="15.75" x14ac:dyDescent="0.25">
      <c r="A72" s="8"/>
      <c r="B72" s="8"/>
      <c r="C72" s="8"/>
      <c r="D72" s="8" t="s">
        <v>12</v>
      </c>
      <c r="E72" s="69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98">
        <v>28194526.609999999</v>
      </c>
    </row>
    <row r="76" spans="1:5" ht="15.75" x14ac:dyDescent="0.25">
      <c r="A76" s="8"/>
      <c r="B76" s="8"/>
      <c r="C76" s="8"/>
      <c r="D76" s="8" t="s">
        <v>48</v>
      </c>
      <c r="E76" s="98">
        <v>0</v>
      </c>
    </row>
    <row r="77" spans="1:5" ht="15.75" x14ac:dyDescent="0.25">
      <c r="A77" s="8"/>
      <c r="B77" s="8"/>
      <c r="C77" s="15" t="s">
        <v>53</v>
      </c>
      <c r="D77" s="8"/>
      <c r="E77" s="99"/>
    </row>
    <row r="78" spans="1:5" ht="15.75" x14ac:dyDescent="0.25">
      <c r="A78" s="8"/>
      <c r="B78" s="8"/>
      <c r="C78" s="8"/>
      <c r="D78" s="8" t="s">
        <v>49</v>
      </c>
      <c r="E78" s="98">
        <v>7611689.5</v>
      </c>
    </row>
    <row r="79" spans="1:5" ht="15.75" x14ac:dyDescent="0.25">
      <c r="A79" s="8"/>
      <c r="B79" s="8"/>
      <c r="C79" s="8"/>
      <c r="D79" s="8" t="s">
        <v>50</v>
      </c>
      <c r="E79" s="98">
        <v>7228970.8899999997</v>
      </c>
    </row>
    <row r="80" spans="1:5" ht="15.75" x14ac:dyDescent="0.25">
      <c r="A80" s="8"/>
      <c r="B80" s="8"/>
      <c r="C80" s="8" t="s">
        <v>54</v>
      </c>
      <c r="D80" s="8"/>
      <c r="E80" s="98"/>
    </row>
    <row r="81" spans="1:9" ht="15.75" x14ac:dyDescent="0.25">
      <c r="A81" s="8"/>
      <c r="B81" s="8"/>
      <c r="C81" s="8"/>
      <c r="D81" s="15" t="s">
        <v>49</v>
      </c>
      <c r="E81" s="98">
        <v>75360932.079999998</v>
      </c>
    </row>
    <row r="82" spans="1:9" ht="15.75" x14ac:dyDescent="0.25">
      <c r="A82" s="8"/>
      <c r="B82" s="8"/>
      <c r="C82" s="8"/>
      <c r="D82" s="15" t="s">
        <v>50</v>
      </c>
      <c r="E82" s="98">
        <v>20148969.23</v>
      </c>
    </row>
    <row r="83" spans="1:9" ht="15.75" x14ac:dyDescent="0.25">
      <c r="A83" s="8"/>
      <c r="B83" s="8"/>
      <c r="C83" s="8" t="s">
        <v>55</v>
      </c>
      <c r="D83" s="8"/>
      <c r="E83" s="56"/>
    </row>
    <row r="84" spans="1:9" ht="15.75" x14ac:dyDescent="0.25">
      <c r="A84" s="8"/>
      <c r="B84" s="8"/>
      <c r="C84" s="8"/>
      <c r="D84" s="8" t="s">
        <v>49</v>
      </c>
      <c r="E84" s="87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98">
        <v>6170277.3899999997</v>
      </c>
    </row>
    <row r="88" spans="1:9" ht="15.75" x14ac:dyDescent="0.25">
      <c r="A88" s="8"/>
      <c r="B88" s="8"/>
      <c r="C88" s="8"/>
      <c r="D88" s="8" t="s">
        <v>50</v>
      </c>
      <c r="E88" s="85">
        <f>277291.16+67575</f>
        <v>344866.16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98">
        <v>0</v>
      </c>
    </row>
    <row r="91" spans="1:9" ht="15.75" x14ac:dyDescent="0.25">
      <c r="A91" s="8"/>
      <c r="B91" s="8"/>
      <c r="C91" s="8"/>
      <c r="D91" s="8" t="s">
        <v>49</v>
      </c>
      <c r="E91" s="98">
        <v>123964951.20999999</v>
      </c>
    </row>
    <row r="92" spans="1:9" ht="15.75" x14ac:dyDescent="0.25">
      <c r="A92" s="8"/>
      <c r="B92" s="8"/>
      <c r="C92" s="8"/>
      <c r="D92" s="8" t="s">
        <v>50</v>
      </c>
      <c r="E92" s="83">
        <v>11742952.99</v>
      </c>
    </row>
    <row r="93" spans="1:9" ht="15.75" x14ac:dyDescent="0.25">
      <c r="A93" s="12" t="s">
        <v>59</v>
      </c>
      <c r="D93" s="8"/>
      <c r="E93" s="30">
        <f>SUM(E41:E92)</f>
        <v>734316953.37999988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1577305.4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8">
        <v>0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100">
        <v>0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85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98">
        <v>8468885.6999999993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98">
        <f>594700+25545338.35+6920</f>
        <v>26146958.350000001</v>
      </c>
    </row>
    <row r="111" spans="1:9" ht="15.75" x14ac:dyDescent="0.25">
      <c r="A111" s="12" t="s">
        <v>58</v>
      </c>
      <c r="E111" s="32">
        <f>SUM(E95:E110)</f>
        <v>36193149.450000003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770510102.82999992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5EE2-B669-4A5E-80BD-387D7E5B1251}">
  <dimension ref="A1:I112"/>
  <sheetViews>
    <sheetView tabSelected="1" topLeftCell="A58" workbookViewId="0">
      <selection activeCell="E78" sqref="E7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78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9">
        <v>142508373.45000002</v>
      </c>
      <c r="F11" s="38"/>
    </row>
    <row r="12" spans="1:9" ht="15.75" x14ac:dyDescent="0.25">
      <c r="A12" s="8"/>
      <c r="B12" s="8"/>
      <c r="C12" s="8"/>
      <c r="D12" s="8" t="s">
        <v>24</v>
      </c>
      <c r="E12" s="69">
        <v>275577496.31</v>
      </c>
      <c r="F12" s="38"/>
    </row>
    <row r="13" spans="1:9" ht="15.75" x14ac:dyDescent="0.25">
      <c r="A13" s="8"/>
      <c r="B13" s="8"/>
      <c r="C13" s="8"/>
      <c r="D13" s="8" t="s">
        <v>25</v>
      </c>
      <c r="E13" s="69">
        <v>47297857.140000001</v>
      </c>
      <c r="F13" s="38"/>
    </row>
    <row r="14" spans="1:9" ht="15.75" x14ac:dyDescent="0.25">
      <c r="A14" s="8"/>
      <c r="B14" s="8"/>
      <c r="C14" s="8" t="s">
        <v>4</v>
      </c>
      <c r="D14" s="8"/>
      <c r="E14" s="39">
        <f t="shared" ref="E14" si="0">SUM(E11:E13)</f>
        <v>465383726.89999998</v>
      </c>
      <c r="F14" s="38"/>
    </row>
    <row r="15" spans="1:9" ht="15.75" x14ac:dyDescent="0.25">
      <c r="A15" s="8"/>
      <c r="B15" s="8"/>
      <c r="C15" s="8" t="s">
        <v>5</v>
      </c>
      <c r="D15" s="8"/>
      <c r="E15" s="37"/>
      <c r="F15" s="38"/>
    </row>
    <row r="16" spans="1:9" ht="15.75" x14ac:dyDescent="0.25">
      <c r="A16" s="8"/>
      <c r="B16" s="8"/>
      <c r="C16" s="8"/>
      <c r="D16" s="8" t="s">
        <v>26</v>
      </c>
      <c r="E16" s="69">
        <v>48050048.569999993</v>
      </c>
      <c r="F16" s="38"/>
    </row>
    <row r="17" spans="1:6" ht="15.75" x14ac:dyDescent="0.25">
      <c r="A17" s="8"/>
      <c r="B17" s="8"/>
      <c r="C17" s="8"/>
      <c r="D17" s="8" t="s">
        <v>27</v>
      </c>
      <c r="E17" s="69">
        <v>17734452.93</v>
      </c>
      <c r="F17" s="38"/>
    </row>
    <row r="18" spans="1:6" ht="15.75" x14ac:dyDescent="0.25">
      <c r="A18" s="8"/>
      <c r="B18" s="8"/>
      <c r="C18" s="11"/>
      <c r="D18" s="8" t="s">
        <v>28</v>
      </c>
      <c r="E18" s="94">
        <v>0</v>
      </c>
      <c r="F18" s="38"/>
    </row>
    <row r="19" spans="1:6" ht="15.75" x14ac:dyDescent="0.25">
      <c r="A19" s="8"/>
      <c r="B19" s="8"/>
      <c r="C19" s="8" t="s">
        <v>6</v>
      </c>
      <c r="D19" s="8"/>
      <c r="E19" s="39">
        <f t="shared" ref="E19" si="1">SUM(E16:E18)</f>
        <v>65784501.499999993</v>
      </c>
      <c r="F19" s="38"/>
    </row>
    <row r="20" spans="1:6" ht="15.75" x14ac:dyDescent="0.25">
      <c r="A20" s="8"/>
      <c r="B20" s="8" t="s">
        <v>29</v>
      </c>
      <c r="C20" s="8"/>
      <c r="D20" s="8"/>
      <c r="E20" s="36"/>
      <c r="F20" s="38"/>
    </row>
    <row r="21" spans="1:6" ht="15.75" x14ac:dyDescent="0.25">
      <c r="A21" s="8"/>
      <c r="B21" s="8"/>
      <c r="C21" s="8" t="s">
        <v>30</v>
      </c>
      <c r="D21" s="8"/>
      <c r="E21" s="69">
        <v>918545588</v>
      </c>
      <c r="F21" s="38"/>
    </row>
    <row r="22" spans="1:6" ht="15.75" x14ac:dyDescent="0.25">
      <c r="A22" s="8"/>
      <c r="B22" s="8"/>
      <c r="C22" s="8" t="s">
        <v>31</v>
      </c>
      <c r="D22" s="8"/>
      <c r="E22" s="94">
        <v>0</v>
      </c>
      <c r="F22" s="38"/>
    </row>
    <row r="23" spans="1:6" ht="15.75" x14ac:dyDescent="0.25">
      <c r="A23" s="8"/>
      <c r="B23" s="8"/>
      <c r="C23" s="8" t="s">
        <v>32</v>
      </c>
      <c r="D23" s="8"/>
      <c r="E23" s="95"/>
      <c r="F23" s="38"/>
    </row>
    <row r="24" spans="1:6" ht="15.75" x14ac:dyDescent="0.25">
      <c r="A24" s="8"/>
      <c r="B24" s="8"/>
      <c r="C24" s="8"/>
      <c r="D24" s="8" t="s">
        <v>33</v>
      </c>
      <c r="E24" s="69">
        <v>74360832.799999997</v>
      </c>
      <c r="F24" s="38"/>
    </row>
    <row r="25" spans="1:6" ht="15.75" x14ac:dyDescent="0.25">
      <c r="A25" s="8"/>
      <c r="B25" s="8"/>
      <c r="C25" s="8"/>
      <c r="D25" s="8" t="s">
        <v>34</v>
      </c>
      <c r="E25" s="96">
        <v>0</v>
      </c>
      <c r="F25" s="38"/>
    </row>
    <row r="26" spans="1:6" ht="15.75" x14ac:dyDescent="0.25">
      <c r="A26" s="8"/>
      <c r="B26" s="8"/>
      <c r="C26" s="8"/>
      <c r="D26" s="8" t="s">
        <v>35</v>
      </c>
      <c r="E26" s="69">
        <v>411490.94</v>
      </c>
      <c r="F26" s="38"/>
    </row>
    <row r="27" spans="1:6" ht="15.75" x14ac:dyDescent="0.25">
      <c r="A27" s="8"/>
      <c r="B27" s="8"/>
      <c r="C27" s="8"/>
      <c r="D27" s="8" t="s">
        <v>36</v>
      </c>
      <c r="E27" s="40">
        <v>0</v>
      </c>
      <c r="F27" s="38"/>
    </row>
    <row r="28" spans="1:6" ht="15.75" x14ac:dyDescent="0.25">
      <c r="A28" s="8"/>
      <c r="B28" s="8"/>
      <c r="C28" s="8" t="s">
        <v>37</v>
      </c>
      <c r="D28" s="8"/>
      <c r="E28" s="25"/>
      <c r="F28" s="38"/>
    </row>
    <row r="29" spans="1:6" ht="15.75" x14ac:dyDescent="0.25">
      <c r="A29" s="8"/>
      <c r="B29" s="8"/>
      <c r="C29" s="8"/>
      <c r="D29" s="8" t="s">
        <v>38</v>
      </c>
      <c r="E29" s="96">
        <v>0</v>
      </c>
      <c r="F29" s="38"/>
    </row>
    <row r="30" spans="1:6" ht="15.75" x14ac:dyDescent="0.25">
      <c r="A30" s="8"/>
      <c r="B30" s="8"/>
      <c r="C30" s="8"/>
      <c r="D30" s="8" t="s">
        <v>39</v>
      </c>
      <c r="E30" s="69">
        <f>200000+4978225.11+3480021.1</f>
        <v>8658246.2100000009</v>
      </c>
      <c r="F30" s="38"/>
    </row>
    <row r="31" spans="1:6" ht="15.75" x14ac:dyDescent="0.25">
      <c r="A31" s="8"/>
      <c r="B31" s="8"/>
      <c r="C31" s="8" t="s">
        <v>40</v>
      </c>
      <c r="D31" s="8"/>
      <c r="E31" s="40">
        <v>0</v>
      </c>
      <c r="F31" s="38"/>
    </row>
    <row r="32" spans="1:6" ht="15.75" x14ac:dyDescent="0.25">
      <c r="A32" s="8"/>
      <c r="B32" s="8"/>
      <c r="C32" s="8" t="s">
        <v>41</v>
      </c>
      <c r="D32" s="8"/>
      <c r="E32" s="36"/>
      <c r="F32" s="38"/>
    </row>
    <row r="33" spans="1:6" ht="15.75" x14ac:dyDescent="0.25">
      <c r="A33" s="8"/>
      <c r="B33" s="8"/>
      <c r="C33" s="8"/>
      <c r="D33" s="8" t="s">
        <v>42</v>
      </c>
      <c r="E33" s="95">
        <v>0</v>
      </c>
      <c r="F33" s="38"/>
    </row>
    <row r="34" spans="1:6" ht="15.75" x14ac:dyDescent="0.25">
      <c r="A34" s="8"/>
      <c r="B34" s="8"/>
      <c r="C34" s="8"/>
      <c r="D34" s="8" t="s">
        <v>43</v>
      </c>
      <c r="E34" s="37">
        <v>0</v>
      </c>
      <c r="F34" s="38"/>
    </row>
    <row r="35" spans="1:6" ht="15.75" x14ac:dyDescent="0.25">
      <c r="A35" s="8"/>
      <c r="B35" s="8"/>
      <c r="C35" s="8"/>
      <c r="D35" s="8" t="s">
        <v>44</v>
      </c>
      <c r="E35" s="97">
        <v>0</v>
      </c>
      <c r="F35" s="38"/>
    </row>
    <row r="36" spans="1:6" ht="15.75" x14ac:dyDescent="0.25">
      <c r="A36" s="8"/>
      <c r="B36" s="8" t="s">
        <v>45</v>
      </c>
      <c r="C36" s="8"/>
      <c r="D36" s="8"/>
      <c r="E36" s="36">
        <v>0</v>
      </c>
    </row>
    <row r="37" spans="1:6" ht="15.75" x14ac:dyDescent="0.25">
      <c r="A37" s="8"/>
      <c r="B37" s="12" t="s">
        <v>7</v>
      </c>
      <c r="C37" s="8"/>
      <c r="D37" s="8"/>
      <c r="E37" s="19">
        <f>SUM(E14,E19,E21:E36)</f>
        <v>1533144386.3500001</v>
      </c>
    </row>
    <row r="38" spans="1:6" ht="15.75" x14ac:dyDescent="0.25">
      <c r="A38" s="8"/>
      <c r="B38" s="12"/>
      <c r="C38" s="8"/>
      <c r="D38" s="8"/>
      <c r="E38" s="26"/>
    </row>
    <row r="39" spans="1:6" ht="15.75" x14ac:dyDescent="0.25">
      <c r="A39" s="12" t="s">
        <v>8</v>
      </c>
      <c r="B39" s="12"/>
      <c r="C39" s="8"/>
      <c r="D39" s="8"/>
      <c r="E39" s="23"/>
    </row>
    <row r="40" spans="1:6" ht="15.75" x14ac:dyDescent="0.25">
      <c r="A40" s="12" t="s">
        <v>46</v>
      </c>
      <c r="B40" s="8"/>
      <c r="C40" s="8"/>
      <c r="D40" s="8"/>
      <c r="E40" s="23"/>
    </row>
    <row r="41" spans="1:6" ht="15.75" x14ac:dyDescent="0.25">
      <c r="A41" s="8"/>
      <c r="B41" s="12" t="s">
        <v>9</v>
      </c>
      <c r="C41" s="8"/>
      <c r="D41" s="8"/>
      <c r="E41" s="36"/>
    </row>
    <row r="42" spans="1:6" ht="15.75" x14ac:dyDescent="0.25">
      <c r="A42" s="8"/>
      <c r="B42" s="8"/>
      <c r="C42" s="8"/>
      <c r="D42" s="8" t="s">
        <v>10</v>
      </c>
      <c r="E42" s="69">
        <v>250580503.34</v>
      </c>
    </row>
    <row r="43" spans="1:6" ht="15.75" x14ac:dyDescent="0.25">
      <c r="A43" s="8"/>
      <c r="B43" s="8"/>
      <c r="C43" s="8"/>
      <c r="D43" s="8" t="s">
        <v>11</v>
      </c>
      <c r="E43" s="69">
        <v>485410418.07999998</v>
      </c>
    </row>
    <row r="44" spans="1:6" ht="15.75" x14ac:dyDescent="0.25">
      <c r="A44" s="8"/>
      <c r="B44" s="8"/>
      <c r="C44" s="8"/>
      <c r="D44" s="8" t="s">
        <v>12</v>
      </c>
      <c r="E44" s="69">
        <v>95607268.840000004</v>
      </c>
    </row>
    <row r="45" spans="1:6" ht="15.75" x14ac:dyDescent="0.25">
      <c r="A45" s="8"/>
      <c r="B45" s="12" t="s">
        <v>13</v>
      </c>
      <c r="C45" s="8"/>
      <c r="D45" s="8"/>
      <c r="E45" s="89"/>
    </row>
    <row r="46" spans="1:6" ht="15.75" x14ac:dyDescent="0.25">
      <c r="A46" s="8"/>
      <c r="B46" s="8"/>
      <c r="C46" s="13"/>
      <c r="D46" s="8" t="s">
        <v>10</v>
      </c>
      <c r="E46" s="98">
        <v>0</v>
      </c>
    </row>
    <row r="47" spans="1:6" ht="15.75" x14ac:dyDescent="0.25">
      <c r="A47" s="8"/>
      <c r="B47" s="8"/>
      <c r="C47" s="8"/>
      <c r="D47" s="8" t="s">
        <v>11</v>
      </c>
      <c r="E47" s="98">
        <v>0</v>
      </c>
    </row>
    <row r="48" spans="1:6" ht="15.75" x14ac:dyDescent="0.25">
      <c r="A48" s="8"/>
      <c r="B48" s="8"/>
      <c r="C48" s="8"/>
      <c r="D48" s="8" t="s">
        <v>12</v>
      </c>
      <c r="E48" s="90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69">
        <v>67018511.469999999</v>
      </c>
    </row>
    <row r="51" spans="1:5" ht="15.75" x14ac:dyDescent="0.25">
      <c r="A51" s="8"/>
      <c r="B51" s="8"/>
      <c r="C51" s="8"/>
      <c r="D51" s="8" t="s">
        <v>11</v>
      </c>
      <c r="E51" s="69">
        <v>766549.9</v>
      </c>
    </row>
    <row r="52" spans="1:5" ht="15.75" x14ac:dyDescent="0.25">
      <c r="A52" s="8"/>
      <c r="B52" s="8"/>
      <c r="C52" s="8"/>
      <c r="D52" s="8" t="s">
        <v>12</v>
      </c>
      <c r="E52" s="69">
        <v>0</v>
      </c>
    </row>
    <row r="53" spans="1:5" ht="15.75" x14ac:dyDescent="0.25">
      <c r="A53" s="8"/>
      <c r="B53" s="12" t="s">
        <v>15</v>
      </c>
      <c r="C53" s="8"/>
      <c r="D53" s="8"/>
      <c r="E53" s="85"/>
    </row>
    <row r="54" spans="1:5" ht="15.75" x14ac:dyDescent="0.25">
      <c r="A54" s="8"/>
      <c r="B54" s="8"/>
      <c r="C54" s="8"/>
      <c r="D54" s="8" t="s">
        <v>10</v>
      </c>
      <c r="E54" s="98">
        <v>0</v>
      </c>
    </row>
    <row r="55" spans="1:5" ht="15.75" x14ac:dyDescent="0.25">
      <c r="A55" s="8"/>
      <c r="B55" s="8"/>
      <c r="C55" s="8"/>
      <c r="D55" s="8" t="s">
        <v>11</v>
      </c>
      <c r="E55" s="98">
        <v>0</v>
      </c>
    </row>
    <row r="56" spans="1:5" ht="15.75" x14ac:dyDescent="0.25">
      <c r="A56" s="8"/>
      <c r="B56" s="8"/>
      <c r="C56" s="13"/>
      <c r="D56" s="8" t="s">
        <v>12</v>
      </c>
      <c r="E56" s="98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90">
        <v>0</v>
      </c>
    </row>
    <row r="59" spans="1:5" ht="15.75" x14ac:dyDescent="0.25">
      <c r="A59" s="8"/>
      <c r="B59" s="8"/>
      <c r="C59" s="8"/>
      <c r="D59" s="8" t="s">
        <v>11</v>
      </c>
      <c r="E59" s="69">
        <v>61645020.549999997</v>
      </c>
    </row>
    <row r="60" spans="1:5" ht="15.75" x14ac:dyDescent="0.25">
      <c r="A60" s="8"/>
      <c r="B60" s="8"/>
      <c r="C60" s="8"/>
      <c r="D60" s="8" t="s">
        <v>12</v>
      </c>
      <c r="E60" s="69">
        <v>130802449.01000001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9">
        <v>10247512.91</v>
      </c>
    </row>
    <row r="63" spans="1:5" ht="15.75" x14ac:dyDescent="0.25">
      <c r="A63" s="8"/>
      <c r="B63" s="12"/>
      <c r="C63" s="8"/>
      <c r="D63" s="8" t="s">
        <v>11</v>
      </c>
      <c r="E63" s="69">
        <v>7858150</v>
      </c>
    </row>
    <row r="64" spans="1:5" ht="15.75" x14ac:dyDescent="0.25">
      <c r="A64" s="8"/>
      <c r="B64" s="8"/>
      <c r="C64" s="8"/>
      <c r="D64" s="8" t="s">
        <v>12</v>
      </c>
      <c r="E64" s="69">
        <v>0</v>
      </c>
    </row>
    <row r="65" spans="1:5" ht="15.75" x14ac:dyDescent="0.25">
      <c r="A65" s="8"/>
      <c r="B65" s="12" t="s">
        <v>18</v>
      </c>
      <c r="C65" s="8"/>
      <c r="D65" s="8"/>
      <c r="E65" s="99"/>
    </row>
    <row r="66" spans="1:5" ht="15.75" x14ac:dyDescent="0.25">
      <c r="A66" s="8"/>
      <c r="B66" s="8"/>
      <c r="C66" s="8"/>
      <c r="D66" s="8" t="s">
        <v>10</v>
      </c>
      <c r="E66" s="101">
        <v>78503881.359999999</v>
      </c>
    </row>
    <row r="67" spans="1:5" ht="15.75" x14ac:dyDescent="0.25">
      <c r="A67" s="8"/>
      <c r="B67" s="8"/>
      <c r="C67" s="8"/>
      <c r="D67" s="8" t="s">
        <v>11</v>
      </c>
      <c r="E67" s="69">
        <v>84881166.140000001</v>
      </c>
    </row>
    <row r="68" spans="1:5" ht="15.75" x14ac:dyDescent="0.25">
      <c r="A68" s="8"/>
      <c r="B68" s="8"/>
      <c r="C68" s="8"/>
      <c r="D68" s="8" t="s">
        <v>12</v>
      </c>
      <c r="E68" s="69">
        <v>13105307.949999999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9">
        <v>0</v>
      </c>
    </row>
    <row r="71" spans="1:5" ht="15.75" x14ac:dyDescent="0.25">
      <c r="A71" s="8"/>
      <c r="B71" s="8"/>
      <c r="C71" s="8"/>
      <c r="D71" s="8" t="s">
        <v>11</v>
      </c>
      <c r="E71" s="69">
        <v>0</v>
      </c>
    </row>
    <row r="72" spans="1:5" ht="15.75" x14ac:dyDescent="0.25">
      <c r="A72" s="8"/>
      <c r="B72" s="8"/>
      <c r="C72" s="8"/>
      <c r="D72" s="8" t="s">
        <v>12</v>
      </c>
      <c r="E72" s="69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69">
        <v>27767209.309999999</v>
      </c>
    </row>
    <row r="76" spans="1:5" ht="15.75" x14ac:dyDescent="0.25">
      <c r="A76" s="8"/>
      <c r="B76" s="8"/>
      <c r="C76" s="8"/>
      <c r="D76" s="8" t="s">
        <v>48</v>
      </c>
      <c r="E76" s="98">
        <v>0</v>
      </c>
    </row>
    <row r="77" spans="1:5" ht="15.75" x14ac:dyDescent="0.25">
      <c r="A77" s="8"/>
      <c r="B77" s="8"/>
      <c r="C77" s="15" t="s">
        <v>53</v>
      </c>
      <c r="D77" s="8"/>
      <c r="E77" s="99"/>
    </row>
    <row r="78" spans="1:5" ht="15.75" x14ac:dyDescent="0.25">
      <c r="A78" s="8"/>
      <c r="B78" s="8"/>
      <c r="C78" s="8"/>
      <c r="D78" s="8" t="s">
        <v>49</v>
      </c>
      <c r="E78" s="69">
        <v>57786186.539999999</v>
      </c>
    </row>
    <row r="79" spans="1:5" ht="15.75" x14ac:dyDescent="0.25">
      <c r="A79" s="8"/>
      <c r="B79" s="8"/>
      <c r="C79" s="8"/>
      <c r="D79" s="8" t="s">
        <v>50</v>
      </c>
      <c r="E79" s="69">
        <v>10169132.84</v>
      </c>
    </row>
    <row r="80" spans="1:5" ht="15.75" x14ac:dyDescent="0.25">
      <c r="A80" s="8"/>
      <c r="B80" s="8"/>
      <c r="C80" s="8" t="s">
        <v>54</v>
      </c>
      <c r="D80" s="8"/>
      <c r="E80" s="98"/>
    </row>
    <row r="81" spans="1:9" ht="15.75" x14ac:dyDescent="0.25">
      <c r="A81" s="8"/>
      <c r="B81" s="8"/>
      <c r="C81" s="8"/>
      <c r="D81" s="15" t="s">
        <v>49</v>
      </c>
      <c r="E81" s="98">
        <v>0</v>
      </c>
    </row>
    <row r="82" spans="1:9" ht="15.75" x14ac:dyDescent="0.25">
      <c r="A82" s="8"/>
      <c r="B82" s="8"/>
      <c r="C82" s="8"/>
      <c r="D82" s="15" t="s">
        <v>50</v>
      </c>
      <c r="E82" s="98">
        <v>0</v>
      </c>
    </row>
    <row r="83" spans="1:9" ht="15.75" x14ac:dyDescent="0.25">
      <c r="A83" s="8"/>
      <c r="B83" s="8"/>
      <c r="C83" s="8" t="s">
        <v>55</v>
      </c>
      <c r="D83" s="8"/>
      <c r="E83" s="56"/>
    </row>
    <row r="84" spans="1:9" ht="15.75" x14ac:dyDescent="0.25">
      <c r="A84" s="8"/>
      <c r="B84" s="8"/>
      <c r="C84" s="8"/>
      <c r="D84" s="8" t="s">
        <v>49</v>
      </c>
      <c r="E84" s="87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69">
        <v>1767643</v>
      </c>
    </row>
    <row r="88" spans="1:9" ht="15.75" x14ac:dyDescent="0.25">
      <c r="A88" s="8"/>
      <c r="B88" s="8"/>
      <c r="C88" s="8"/>
      <c r="D88" s="8" t="s">
        <v>50</v>
      </c>
      <c r="E88" s="69">
        <v>0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69">
        <v>0</v>
      </c>
    </row>
    <row r="91" spans="1:9" ht="15.75" x14ac:dyDescent="0.25">
      <c r="A91" s="8"/>
      <c r="B91" s="8"/>
      <c r="C91" s="8"/>
      <c r="D91" s="8" t="s">
        <v>49</v>
      </c>
      <c r="E91" s="69">
        <f>36311373.01+933601.62</f>
        <v>37244974.629999995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30">
        <f>SUM(E41:E92)</f>
        <v>1421161885.8699999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8">
        <v>0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100">
        <v>0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85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98">
        <v>0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69">
        <f>1403949+1238885.17</f>
        <v>2642834.17</v>
      </c>
    </row>
    <row r="111" spans="1:9" ht="15.75" x14ac:dyDescent="0.25">
      <c r="A111" s="12" t="s">
        <v>58</v>
      </c>
      <c r="E111" s="32">
        <f>SUM(E95:E110)</f>
        <v>2642834.17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1423804720.04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D076-EE80-4A96-B8F4-86C22C442057}">
  <dimension ref="A1:I112"/>
  <sheetViews>
    <sheetView topLeftCell="D1" workbookViewId="0">
      <selection activeCell="E17" sqref="E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65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58">
        <v>51777897.789999999</v>
      </c>
    </row>
    <row r="12" spans="1:9" ht="15.75" x14ac:dyDescent="0.25">
      <c r="A12" s="8"/>
      <c r="B12" s="8"/>
      <c r="C12" s="8"/>
      <c r="D12" s="8" t="s">
        <v>24</v>
      </c>
      <c r="E12" s="58">
        <v>100786291.7</v>
      </c>
    </row>
    <row r="13" spans="1:9" ht="15.75" x14ac:dyDescent="0.25">
      <c r="A13" s="8"/>
      <c r="B13" s="8"/>
      <c r="C13" s="8"/>
      <c r="D13" s="8" t="s">
        <v>25</v>
      </c>
      <c r="E13" s="58">
        <f>3988163.28+5659553.55+3237022.45</f>
        <v>12884739.280000001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165448928.77000001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8">
        <v>28283052.550000001</v>
      </c>
    </row>
    <row r="17" spans="1:5" ht="15.75" x14ac:dyDescent="0.25">
      <c r="A17" s="8"/>
      <c r="B17" s="8"/>
      <c r="C17" s="8"/>
      <c r="D17" s="8" t="s">
        <v>27</v>
      </c>
      <c r="E17" s="58">
        <v>67582290.340000004</v>
      </c>
    </row>
    <row r="18" spans="1:5" ht="15.75" x14ac:dyDescent="0.25">
      <c r="A18" s="8"/>
      <c r="B18" s="8"/>
      <c r="C18" s="11"/>
      <c r="D18" s="8" t="s">
        <v>28</v>
      </c>
      <c r="E18" s="48">
        <v>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95865342.890000001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58">
        <v>431649121</v>
      </c>
    </row>
    <row r="22" spans="1:5" ht="15.75" x14ac:dyDescent="0.25">
      <c r="A22" s="8"/>
      <c r="B22" s="8"/>
      <c r="C22" s="8" t="s">
        <v>31</v>
      </c>
      <c r="D22" s="8"/>
      <c r="E22" s="50">
        <v>0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52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58">
        <v>1908752.52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9">
        <v>12000</v>
      </c>
    </row>
    <row r="36" spans="1:5" ht="15.75" x14ac:dyDescent="0.25">
      <c r="A36" s="8"/>
      <c r="B36" s="8" t="s">
        <v>45</v>
      </c>
      <c r="C36" s="8"/>
      <c r="D36" s="8"/>
      <c r="E36" s="46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694884145.18000007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60"/>
    </row>
    <row r="42" spans="1:5" ht="15.75" x14ac:dyDescent="0.25">
      <c r="A42" s="8"/>
      <c r="B42" s="8"/>
      <c r="C42" s="8"/>
      <c r="D42" s="8" t="s">
        <v>10</v>
      </c>
      <c r="E42" s="58">
        <v>123494557.73</v>
      </c>
    </row>
    <row r="43" spans="1:5" ht="15.75" x14ac:dyDescent="0.25">
      <c r="A43" s="8"/>
      <c r="B43" s="8"/>
      <c r="C43" s="8"/>
      <c r="D43" s="8" t="s">
        <v>11</v>
      </c>
      <c r="E43" s="58">
        <v>196240729.09</v>
      </c>
    </row>
    <row r="44" spans="1:5" ht="15.75" x14ac:dyDescent="0.25">
      <c r="A44" s="8"/>
      <c r="B44" s="8"/>
      <c r="C44" s="8"/>
      <c r="D44" s="8" t="s">
        <v>12</v>
      </c>
      <c r="E44" s="58">
        <v>67028215.369999997</v>
      </c>
    </row>
    <row r="45" spans="1:5" ht="15.75" x14ac:dyDescent="0.25">
      <c r="A45" s="8"/>
      <c r="B45" s="12" t="s">
        <v>13</v>
      </c>
      <c r="C45" s="8"/>
      <c r="D45" s="8"/>
      <c r="E45" s="50"/>
    </row>
    <row r="46" spans="1:5" ht="15.75" x14ac:dyDescent="0.25">
      <c r="A46" s="8"/>
      <c r="B46" s="8"/>
      <c r="C46" s="13"/>
      <c r="D46" s="8" t="s">
        <v>10</v>
      </c>
      <c r="E46" s="58">
        <v>790067.02</v>
      </c>
    </row>
    <row r="47" spans="1:5" ht="15.75" x14ac:dyDescent="0.25">
      <c r="A47" s="8"/>
      <c r="B47" s="8"/>
      <c r="C47" s="8"/>
      <c r="D47" s="8" t="s">
        <v>11</v>
      </c>
      <c r="E47" s="58">
        <v>220748.96</v>
      </c>
    </row>
    <row r="48" spans="1:5" ht="15.75" x14ac:dyDescent="0.25">
      <c r="A48" s="8"/>
      <c r="B48" s="8"/>
      <c r="C48" s="8"/>
      <c r="D48" s="8" t="s">
        <v>12</v>
      </c>
      <c r="E48" s="48">
        <v>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58">
        <v>28532372.960000001</v>
      </c>
    </row>
    <row r="51" spans="1:5" ht="15.75" x14ac:dyDescent="0.25">
      <c r="A51" s="8"/>
      <c r="B51" s="8"/>
      <c r="C51" s="8"/>
      <c r="D51" s="8" t="s">
        <v>11</v>
      </c>
      <c r="E51" s="58">
        <v>4482500.99</v>
      </c>
    </row>
    <row r="52" spans="1:5" ht="15.75" x14ac:dyDescent="0.25">
      <c r="A52" s="8"/>
      <c r="B52" s="8"/>
      <c r="C52" s="8"/>
      <c r="D52" s="8" t="s">
        <v>12</v>
      </c>
      <c r="E52" s="4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58">
        <v>1200869.27</v>
      </c>
    </row>
    <row r="55" spans="1:5" ht="15.75" x14ac:dyDescent="0.25">
      <c r="A55" s="8"/>
      <c r="B55" s="8"/>
      <c r="C55" s="8"/>
      <c r="D55" s="8" t="s">
        <v>11</v>
      </c>
      <c r="E55" s="58">
        <v>259358.93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58">
        <v>10904841.029999999</v>
      </c>
    </row>
    <row r="63" spans="1:5" ht="15.75" x14ac:dyDescent="0.25">
      <c r="A63" s="8"/>
      <c r="B63" s="12"/>
      <c r="C63" s="8"/>
      <c r="D63" s="8" t="s">
        <v>11</v>
      </c>
      <c r="E63" s="58">
        <v>1821616.86</v>
      </c>
    </row>
    <row r="64" spans="1:5" ht="15.75" x14ac:dyDescent="0.25">
      <c r="A64" s="8"/>
      <c r="B64" s="8"/>
      <c r="C64" s="8"/>
      <c r="D64" s="8" t="s">
        <v>12</v>
      </c>
      <c r="E64" s="48">
        <v>0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58">
        <v>26731984.420000002</v>
      </c>
    </row>
    <row r="67" spans="1:5" ht="15.75" x14ac:dyDescent="0.25">
      <c r="A67" s="8"/>
      <c r="B67" s="8"/>
      <c r="C67" s="8"/>
      <c r="D67" s="8" t="s">
        <v>11</v>
      </c>
      <c r="E67" s="58">
        <v>10366804.949999999</v>
      </c>
    </row>
    <row r="68" spans="1:5" ht="15.75" x14ac:dyDescent="0.25">
      <c r="A68" s="8"/>
      <c r="B68" s="8"/>
      <c r="C68" s="8"/>
      <c r="D68" s="8" t="s">
        <v>12</v>
      </c>
      <c r="E68" s="48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51">
        <v>0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58">
        <v>14762092.619999999</v>
      </c>
    </row>
    <row r="79" spans="1:5" ht="15.75" x14ac:dyDescent="0.25">
      <c r="A79" s="8"/>
      <c r="B79" s="8"/>
      <c r="C79" s="8"/>
      <c r="D79" s="8" t="s">
        <v>50</v>
      </c>
      <c r="E79" s="58">
        <f>14081862+3942768.03</f>
        <v>18024630.030000001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8">
        <f>29830998+12574040</f>
        <v>42405038</v>
      </c>
    </row>
    <row r="82" spans="1:9" ht="15.75" x14ac:dyDescent="0.25">
      <c r="A82" s="8"/>
      <c r="B82" s="8"/>
      <c r="C82" s="8"/>
      <c r="D82" s="15" t="s">
        <v>50</v>
      </c>
      <c r="E82" s="58">
        <f>38471310.54+1709186</f>
        <v>40180496.539999999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8">
        <v>7680882.1100000003</v>
      </c>
    </row>
    <row r="88" spans="1:9" ht="15.75" x14ac:dyDescent="0.25">
      <c r="A88" s="8"/>
      <c r="B88" s="8"/>
      <c r="C88" s="8"/>
      <c r="D88" s="8" t="s">
        <v>50</v>
      </c>
      <c r="E88" s="4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8">
        <v>0</v>
      </c>
    </row>
    <row r="91" spans="1:9" ht="15.75" x14ac:dyDescent="0.25">
      <c r="A91" s="8"/>
      <c r="B91" s="8"/>
      <c r="C91" s="8"/>
      <c r="D91" s="8" t="s">
        <v>49</v>
      </c>
      <c r="E91" s="58">
        <v>34326143.93</v>
      </c>
    </row>
    <row r="92" spans="1:9" ht="15.75" x14ac:dyDescent="0.25">
      <c r="A92" s="8"/>
      <c r="B92" s="8"/>
      <c r="C92" s="8"/>
      <c r="D92" s="8" t="s">
        <v>50</v>
      </c>
      <c r="E92" s="58">
        <v>0</v>
      </c>
    </row>
    <row r="93" spans="1:9" ht="15.75" x14ac:dyDescent="0.25">
      <c r="A93" s="12" t="s">
        <v>59</v>
      </c>
      <c r="D93" s="8"/>
      <c r="E93" s="30">
        <f>SUM(E41:E92)</f>
        <v>629453950.80999982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5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55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57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629453950.80999982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FB21-04FC-4674-8FDA-289D65C6CA56}">
  <dimension ref="A1:I112"/>
  <sheetViews>
    <sheetView topLeftCell="B1" zoomScale="91" zoomScaleNormal="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66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1">
        <v>302368079.37</v>
      </c>
    </row>
    <row r="12" spans="1:9" ht="15.75" x14ac:dyDescent="0.25">
      <c r="A12" s="8"/>
      <c r="B12" s="8"/>
      <c r="C12" s="8"/>
      <c r="D12" s="8" t="s">
        <v>24</v>
      </c>
      <c r="E12" s="62">
        <v>270701097.26999998</v>
      </c>
    </row>
    <row r="13" spans="1:9" ht="15.75" x14ac:dyDescent="0.25">
      <c r="A13" s="8"/>
      <c r="B13" s="8"/>
      <c r="C13" s="8"/>
      <c r="D13" s="8" t="s">
        <v>25</v>
      </c>
      <c r="E13" s="62">
        <v>7442718.3600000003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580511895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2">
        <v>44375744.409999996</v>
      </c>
    </row>
    <row r="17" spans="1:5" ht="15.75" x14ac:dyDescent="0.25">
      <c r="A17" s="8"/>
      <c r="B17" s="8"/>
      <c r="C17" s="8"/>
      <c r="D17" s="8" t="s">
        <v>27</v>
      </c>
      <c r="E17" s="62">
        <v>43041355.170000002</v>
      </c>
    </row>
    <row r="18" spans="1:5" ht="15.75" x14ac:dyDescent="0.25">
      <c r="A18" s="8"/>
      <c r="B18" s="8"/>
      <c r="C18" s="11"/>
      <c r="D18" s="8" t="s">
        <v>28</v>
      </c>
      <c r="E18" s="62">
        <v>252942.5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87670042.079999998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2">
        <v>867112800</v>
      </c>
    </row>
    <row r="22" spans="1:5" ht="15.75" x14ac:dyDescent="0.25">
      <c r="A22" s="8"/>
      <c r="B22" s="8"/>
      <c r="C22" s="8" t="s">
        <v>31</v>
      </c>
      <c r="D22" s="8"/>
      <c r="E22" s="62">
        <v>4177320.06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52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58">
        <v>0</v>
      </c>
    </row>
    <row r="31" spans="1:5" ht="15.75" x14ac:dyDescent="0.25">
      <c r="A31" s="8"/>
      <c r="B31" s="8"/>
      <c r="C31" s="8" t="s">
        <v>40</v>
      </c>
      <c r="D31" s="8"/>
      <c r="E31" s="62">
        <v>82965424.590000004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9">
        <v>0</v>
      </c>
    </row>
    <row r="36" spans="1:5" ht="15.75" x14ac:dyDescent="0.25">
      <c r="A36" s="8"/>
      <c r="B36" s="8" t="s">
        <v>45</v>
      </c>
      <c r="C36" s="8"/>
      <c r="D36" s="8"/>
      <c r="E36" s="46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1622437481.7299998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60"/>
    </row>
    <row r="42" spans="1:5" ht="15.75" x14ac:dyDescent="0.25">
      <c r="A42" s="8"/>
      <c r="B42" s="8"/>
      <c r="C42" s="8"/>
      <c r="D42" s="8" t="s">
        <v>10</v>
      </c>
      <c r="E42" s="62">
        <v>221457987.50999999</v>
      </c>
    </row>
    <row r="43" spans="1:5" ht="15.75" x14ac:dyDescent="0.25">
      <c r="A43" s="8"/>
      <c r="B43" s="8"/>
      <c r="C43" s="8"/>
      <c r="D43" s="8" t="s">
        <v>11</v>
      </c>
      <c r="E43" s="62">
        <v>251093074.75999999</v>
      </c>
    </row>
    <row r="44" spans="1:5" ht="15.75" x14ac:dyDescent="0.25">
      <c r="A44" s="8"/>
      <c r="B44" s="8"/>
      <c r="C44" s="8"/>
      <c r="D44" s="8" t="s">
        <v>12</v>
      </c>
      <c r="E44" s="62">
        <v>235996315.5</v>
      </c>
    </row>
    <row r="45" spans="1:5" ht="15.75" x14ac:dyDescent="0.25">
      <c r="A45" s="8"/>
      <c r="B45" s="12" t="s">
        <v>13</v>
      </c>
      <c r="C45" s="8"/>
      <c r="D45" s="8"/>
      <c r="E45" s="50"/>
    </row>
    <row r="46" spans="1:5" ht="15.75" x14ac:dyDescent="0.25">
      <c r="A46" s="8"/>
      <c r="B46" s="8"/>
      <c r="C46" s="13"/>
      <c r="D46" s="8" t="s">
        <v>10</v>
      </c>
      <c r="E46" s="62">
        <v>1102178.06</v>
      </c>
    </row>
    <row r="47" spans="1:5" ht="15.75" x14ac:dyDescent="0.25">
      <c r="A47" s="8"/>
      <c r="B47" s="8"/>
      <c r="C47" s="8"/>
      <c r="D47" s="8" t="s">
        <v>11</v>
      </c>
      <c r="E47" s="62">
        <f>44005551.23+10113080.8</f>
        <v>54118632.030000001</v>
      </c>
    </row>
    <row r="48" spans="1:5" ht="15.75" x14ac:dyDescent="0.25">
      <c r="A48" s="8"/>
      <c r="B48" s="8"/>
      <c r="C48" s="8"/>
      <c r="D48" s="8" t="s">
        <v>12</v>
      </c>
      <c r="E48" s="62">
        <v>125155500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62">
        <v>115611800.31</v>
      </c>
    </row>
    <row r="51" spans="1:5" ht="15.75" x14ac:dyDescent="0.25">
      <c r="A51" s="8"/>
      <c r="B51" s="8"/>
      <c r="C51" s="8"/>
      <c r="D51" s="8" t="s">
        <v>11</v>
      </c>
      <c r="E51" s="62">
        <v>67398950.760000005</v>
      </c>
    </row>
    <row r="52" spans="1:5" ht="15.75" x14ac:dyDescent="0.25">
      <c r="A52" s="8"/>
      <c r="B52" s="8"/>
      <c r="C52" s="8"/>
      <c r="D52" s="8" t="s">
        <v>12</v>
      </c>
      <c r="E52" s="62">
        <v>1038504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63">
        <v>0</v>
      </c>
    </row>
    <row r="55" spans="1:5" ht="15.75" x14ac:dyDescent="0.25">
      <c r="A55" s="8"/>
      <c r="B55" s="8"/>
      <c r="C55" s="8"/>
      <c r="D55" s="8" t="s">
        <v>11</v>
      </c>
      <c r="E55" s="63">
        <v>0</v>
      </c>
    </row>
    <row r="56" spans="1:5" ht="15.75" x14ac:dyDescent="0.25">
      <c r="A56" s="8"/>
      <c r="B56" s="8"/>
      <c r="C56" s="13"/>
      <c r="D56" s="8" t="s">
        <v>12</v>
      </c>
      <c r="E56" s="25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2">
        <v>13472565.77</v>
      </c>
    </row>
    <row r="63" spans="1:5" ht="15.75" x14ac:dyDescent="0.25">
      <c r="A63" s="8"/>
      <c r="B63" s="12"/>
      <c r="C63" s="8"/>
      <c r="D63" s="8" t="s">
        <v>11</v>
      </c>
      <c r="E63" s="62">
        <v>54021800.130000003</v>
      </c>
    </row>
    <row r="64" spans="1:5" ht="15.75" x14ac:dyDescent="0.25">
      <c r="A64" s="8"/>
      <c r="B64" s="8"/>
      <c r="C64" s="8"/>
      <c r="D64" s="8" t="s">
        <v>12</v>
      </c>
      <c r="E64" s="62">
        <v>5677827.1799999997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62">
        <v>56139373.740000002</v>
      </c>
    </row>
    <row r="67" spans="1:5" ht="15.75" x14ac:dyDescent="0.25">
      <c r="A67" s="8"/>
      <c r="B67" s="8"/>
      <c r="C67" s="8"/>
      <c r="D67" s="8" t="s">
        <v>11</v>
      </c>
      <c r="E67" s="62">
        <v>116970626.20999999</v>
      </c>
    </row>
    <row r="68" spans="1:5" ht="15.75" x14ac:dyDescent="0.25">
      <c r="A68" s="8"/>
      <c r="B68" s="8"/>
      <c r="C68" s="8"/>
      <c r="D68" s="8" t="s">
        <v>12</v>
      </c>
      <c r="E68" s="62">
        <v>320207153.92000002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62">
        <v>130392454.81999999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2">
        <v>68164514.5</v>
      </c>
    </row>
    <row r="79" spans="1:5" ht="15.75" x14ac:dyDescent="0.25">
      <c r="A79" s="8"/>
      <c r="B79" s="8"/>
      <c r="C79" s="8"/>
      <c r="D79" s="8" t="s">
        <v>50</v>
      </c>
      <c r="E79" s="62">
        <v>5777922.7199999997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2">
        <v>0</v>
      </c>
    </row>
    <row r="82" spans="1:9" ht="15.75" x14ac:dyDescent="0.25">
      <c r="A82" s="8"/>
      <c r="B82" s="8"/>
      <c r="C82" s="8"/>
      <c r="D82" s="15" t="s">
        <v>50</v>
      </c>
      <c r="E82" s="62">
        <v>21679406.289999999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62">
        <v>1932927.58</v>
      </c>
    </row>
    <row r="88" spans="1:9" ht="15.75" x14ac:dyDescent="0.25">
      <c r="A88" s="8"/>
      <c r="B88" s="8"/>
      <c r="C88" s="8"/>
      <c r="D88" s="8" t="s">
        <v>50</v>
      </c>
      <c r="E88" s="62">
        <v>56100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8">
        <v>0</v>
      </c>
    </row>
    <row r="91" spans="1:9" ht="15.75" x14ac:dyDescent="0.25">
      <c r="A91" s="8"/>
      <c r="B91" s="8"/>
      <c r="C91" s="8"/>
      <c r="D91" s="8" t="s">
        <v>49</v>
      </c>
      <c r="E91" s="62">
        <v>25897215.670000002</v>
      </c>
    </row>
    <row r="92" spans="1:9" ht="15.75" x14ac:dyDescent="0.25">
      <c r="A92" s="8"/>
      <c r="B92" s="8"/>
      <c r="C92" s="8"/>
      <c r="D92" s="8" t="s">
        <v>50</v>
      </c>
      <c r="E92" s="58">
        <v>0</v>
      </c>
    </row>
    <row r="93" spans="1:9" ht="15.75" x14ac:dyDescent="0.25">
      <c r="A93" s="12" t="s">
        <v>59</v>
      </c>
      <c r="D93" s="8"/>
      <c r="E93" s="30">
        <f>SUM(E41:E92)</f>
        <v>1893362831.46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2">
        <v>13134376.35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2">
        <v>3357964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62">
        <v>1820230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2">
        <v>14098500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2">
        <f>100684845.88+186320</f>
        <v>100871165.88</v>
      </c>
    </row>
    <row r="111" spans="1:9" ht="15.75" x14ac:dyDescent="0.25">
      <c r="A111" s="12" t="s">
        <v>58</v>
      </c>
      <c r="E111" s="32">
        <f>SUM(E95:E110)</f>
        <v>133282236.22999999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2026645067.6900001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EA12-613E-473C-A798-CEF87BF27F11}">
  <dimension ref="A1:I112"/>
  <sheetViews>
    <sheetView topLeftCell="D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67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4">
        <v>149612009.34</v>
      </c>
    </row>
    <row r="12" spans="1:9" ht="15.75" x14ac:dyDescent="0.25">
      <c r="A12" s="8"/>
      <c r="B12" s="8"/>
      <c r="C12" s="8"/>
      <c r="D12" s="8" t="s">
        <v>24</v>
      </c>
      <c r="E12" s="64">
        <v>548508428.49000001</v>
      </c>
    </row>
    <row r="13" spans="1:9" ht="15.75" x14ac:dyDescent="0.25">
      <c r="A13" s="8"/>
      <c r="B13" s="8"/>
      <c r="C13" s="8"/>
      <c r="D13" s="8" t="s">
        <v>25</v>
      </c>
      <c r="E13" s="64">
        <v>21965311.199999999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720085749.03000009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4">
        <v>98200717.379999995</v>
      </c>
    </row>
    <row r="17" spans="1:5" ht="15.75" x14ac:dyDescent="0.25">
      <c r="A17" s="8"/>
      <c r="B17" s="8"/>
      <c r="C17" s="8"/>
      <c r="D17" s="8" t="s">
        <v>27</v>
      </c>
      <c r="E17" s="64">
        <v>43928164.770000003</v>
      </c>
    </row>
    <row r="18" spans="1:5" ht="15.75" x14ac:dyDescent="0.25">
      <c r="A18" s="8"/>
      <c r="B18" s="8"/>
      <c r="C18" s="11"/>
      <c r="D18" s="8" t="s">
        <v>28</v>
      </c>
      <c r="E18" s="64">
        <v>25341437.890000001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167470320.04000002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4">
        <v>705278759</v>
      </c>
    </row>
    <row r="22" spans="1:5" ht="15.75" x14ac:dyDescent="0.25">
      <c r="A22" s="8"/>
      <c r="B22" s="8"/>
      <c r="C22" s="8" t="s">
        <v>31</v>
      </c>
      <c r="D22" s="8"/>
      <c r="E22" s="62">
        <v>0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64">
        <v>439489.71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58">
        <v>0</v>
      </c>
    </row>
    <row r="31" spans="1:5" ht="15.75" x14ac:dyDescent="0.25">
      <c r="A31" s="8"/>
      <c r="B31" s="8"/>
      <c r="C31" s="8" t="s">
        <v>40</v>
      </c>
      <c r="D31" s="8"/>
      <c r="E31" s="62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9">
        <v>0</v>
      </c>
    </row>
    <row r="36" spans="1:5" ht="15.75" x14ac:dyDescent="0.25">
      <c r="A36" s="8"/>
      <c r="B36" s="8" t="s">
        <v>45</v>
      </c>
      <c r="C36" s="8"/>
      <c r="D36" s="8"/>
      <c r="E36" s="46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1593274317.7800002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60"/>
    </row>
    <row r="42" spans="1:5" ht="15.75" x14ac:dyDescent="0.25">
      <c r="A42" s="8"/>
      <c r="B42" s="8"/>
      <c r="C42" s="8"/>
      <c r="D42" s="8" t="s">
        <v>10</v>
      </c>
      <c r="E42" s="64">
        <v>209672681.47999999</v>
      </c>
    </row>
    <row r="43" spans="1:5" ht="15.75" x14ac:dyDescent="0.25">
      <c r="A43" s="8"/>
      <c r="B43" s="8"/>
      <c r="C43" s="8"/>
      <c r="D43" s="8" t="s">
        <v>11</v>
      </c>
      <c r="E43" s="64">
        <v>405288942.05000001</v>
      </c>
    </row>
    <row r="44" spans="1:5" ht="15.75" x14ac:dyDescent="0.25">
      <c r="A44" s="8"/>
      <c r="B44" s="8"/>
      <c r="C44" s="8"/>
      <c r="D44" s="8" t="s">
        <v>12</v>
      </c>
      <c r="E44" s="64">
        <v>129203322.38</v>
      </c>
    </row>
    <row r="45" spans="1:5" ht="15.75" x14ac:dyDescent="0.25">
      <c r="A45" s="8"/>
      <c r="B45" s="12" t="s">
        <v>13</v>
      </c>
      <c r="C45" s="8"/>
      <c r="D45" s="8"/>
      <c r="E45" s="50"/>
    </row>
    <row r="46" spans="1:5" ht="15.75" x14ac:dyDescent="0.25">
      <c r="A46" s="8"/>
      <c r="B46" s="8"/>
      <c r="C46" s="13"/>
      <c r="D46" s="8" t="s">
        <v>10</v>
      </c>
      <c r="E46" s="64">
        <v>6398598.8499999996</v>
      </c>
    </row>
    <row r="47" spans="1:5" ht="15.75" x14ac:dyDescent="0.25">
      <c r="A47" s="8"/>
      <c r="B47" s="8"/>
      <c r="C47" s="8"/>
      <c r="D47" s="8" t="s">
        <v>11</v>
      </c>
      <c r="E47" s="64">
        <v>95141738.640000015</v>
      </c>
    </row>
    <row r="48" spans="1:5" ht="15.75" x14ac:dyDescent="0.25">
      <c r="A48" s="8"/>
      <c r="B48" s="8"/>
      <c r="C48" s="8"/>
      <c r="D48" s="8" t="s">
        <v>12</v>
      </c>
      <c r="E48" s="64">
        <v>4805861.75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64">
        <v>58591398.210000001</v>
      </c>
    </row>
    <row r="51" spans="1:5" ht="15.75" x14ac:dyDescent="0.25">
      <c r="A51" s="8"/>
      <c r="B51" s="8"/>
      <c r="C51" s="8"/>
      <c r="D51" s="8" t="s">
        <v>11</v>
      </c>
      <c r="E51" s="64">
        <v>59209352.030000001</v>
      </c>
    </row>
    <row r="52" spans="1:5" ht="15.75" x14ac:dyDescent="0.25">
      <c r="A52" s="8"/>
      <c r="B52" s="8"/>
      <c r="C52" s="8"/>
      <c r="D52" s="8" t="s">
        <v>12</v>
      </c>
      <c r="E52" s="65" t="s">
        <v>68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65" t="s">
        <v>68</v>
      </c>
    </row>
    <row r="55" spans="1:5" ht="15.75" x14ac:dyDescent="0.25">
      <c r="A55" s="8"/>
      <c r="B55" s="8"/>
      <c r="C55" s="8"/>
      <c r="D55" s="8" t="s">
        <v>11</v>
      </c>
      <c r="E55" s="64">
        <v>5528405.1699999999</v>
      </c>
    </row>
    <row r="56" spans="1:5" ht="15.75" x14ac:dyDescent="0.25">
      <c r="A56" s="8"/>
      <c r="B56" s="8"/>
      <c r="C56" s="13"/>
      <c r="D56" s="8" t="s">
        <v>12</v>
      </c>
      <c r="E56" s="65" t="s">
        <v>68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64">
        <v>3039250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4">
        <v>34148341.620000005</v>
      </c>
    </row>
    <row r="63" spans="1:5" ht="15.75" x14ac:dyDescent="0.25">
      <c r="A63" s="8"/>
      <c r="B63" s="12"/>
      <c r="C63" s="8"/>
      <c r="D63" s="8" t="s">
        <v>11</v>
      </c>
      <c r="E63" s="64">
        <v>175279916.47</v>
      </c>
    </row>
    <row r="64" spans="1:5" ht="15.75" x14ac:dyDescent="0.25">
      <c r="A64" s="8"/>
      <c r="B64" s="8"/>
      <c r="C64" s="8"/>
      <c r="D64" s="8" t="s">
        <v>12</v>
      </c>
      <c r="E64" s="62">
        <v>0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64">
        <v>47392175.359999999</v>
      </c>
    </row>
    <row r="67" spans="1:5" ht="15.75" x14ac:dyDescent="0.25">
      <c r="A67" s="8"/>
      <c r="B67" s="8"/>
      <c r="C67" s="8"/>
      <c r="D67" s="8" t="s">
        <v>11</v>
      </c>
      <c r="E67" s="64">
        <v>130417584.38999999</v>
      </c>
    </row>
    <row r="68" spans="1:5" ht="15.75" x14ac:dyDescent="0.25">
      <c r="A68" s="8"/>
      <c r="B68" s="8"/>
      <c r="C68" s="8"/>
      <c r="D68" s="8" t="s">
        <v>12</v>
      </c>
      <c r="E68" s="64">
        <v>78481349.700000003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62">
        <v>0</v>
      </c>
    </row>
    <row r="76" spans="1:5" ht="15.75" x14ac:dyDescent="0.25">
      <c r="A76" s="8"/>
      <c r="B76" s="8"/>
      <c r="C76" s="8"/>
      <c r="D76" s="8" t="s">
        <v>48</v>
      </c>
      <c r="E76" s="64">
        <v>8015971.3899999997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6">
        <v>64526285.109999999</v>
      </c>
    </row>
    <row r="79" spans="1:5" ht="15.75" x14ac:dyDescent="0.25">
      <c r="A79" s="8"/>
      <c r="B79" s="8"/>
      <c r="C79" s="8"/>
      <c r="D79" s="8" t="s">
        <v>50</v>
      </c>
      <c r="E79" s="62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6">
        <v>7596856</v>
      </c>
    </row>
    <row r="82" spans="1:9" ht="15.75" x14ac:dyDescent="0.25">
      <c r="A82" s="8"/>
      <c r="B82" s="8"/>
      <c r="C82" s="8"/>
      <c r="D82" s="15" t="s">
        <v>50</v>
      </c>
      <c r="E82" s="67">
        <v>138079955.47999999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64">
        <v>34849250.079999998</v>
      </c>
    </row>
    <row r="88" spans="1:9" ht="15.75" x14ac:dyDescent="0.25">
      <c r="A88" s="8"/>
      <c r="B88" s="8"/>
      <c r="C88" s="8"/>
      <c r="D88" s="8" t="s">
        <v>50</v>
      </c>
      <c r="E88" s="62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8">
        <v>0</v>
      </c>
    </row>
    <row r="91" spans="1:9" ht="15.75" x14ac:dyDescent="0.25">
      <c r="A91" s="8"/>
      <c r="B91" s="8"/>
      <c r="C91" s="8"/>
      <c r="D91" s="8" t="s">
        <v>49</v>
      </c>
      <c r="E91" s="64">
        <v>8619185.2400000002</v>
      </c>
    </row>
    <row r="92" spans="1:9" ht="15.75" x14ac:dyDescent="0.25">
      <c r="A92" s="8"/>
      <c r="B92" s="8"/>
      <c r="C92" s="8"/>
      <c r="D92" s="8" t="s">
        <v>50</v>
      </c>
      <c r="E92" s="58">
        <v>0</v>
      </c>
    </row>
    <row r="93" spans="1:9" ht="15.75" x14ac:dyDescent="0.25">
      <c r="A93" s="12" t="s">
        <v>59</v>
      </c>
      <c r="D93" s="8"/>
      <c r="E93" s="30">
        <f>SUM(E41:E92)</f>
        <v>1704286421.3999996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2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2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62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2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2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1704286421.3999996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D591-73ED-4DE6-96B8-B9289A5FD67C}">
  <dimension ref="A1:I112"/>
  <sheetViews>
    <sheetView topLeftCell="D1" workbookViewId="0">
      <selection activeCell="E21" sqref="E2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69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f>198059612.19+6108849.71</f>
        <v>204168461.90000001</v>
      </c>
    </row>
    <row r="12" spans="1:9" ht="15.75" x14ac:dyDescent="0.25">
      <c r="A12" s="8"/>
      <c r="B12" s="8"/>
      <c r="C12" s="8"/>
      <c r="D12" s="8" t="s">
        <v>24</v>
      </c>
      <c r="E12" s="33">
        <v>225516539.03</v>
      </c>
    </row>
    <row r="13" spans="1:9" ht="15.75" x14ac:dyDescent="0.25">
      <c r="A13" s="8"/>
      <c r="B13" s="8"/>
      <c r="C13" s="8"/>
      <c r="D13" s="8" t="s">
        <v>25</v>
      </c>
      <c r="E13" s="33">
        <v>13913832.189999999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443598833.12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75493263.260000005</v>
      </c>
    </row>
    <row r="17" spans="1:5" ht="15.75" x14ac:dyDescent="0.25">
      <c r="A17" s="8"/>
      <c r="B17" s="8"/>
      <c r="C17" s="8"/>
      <c r="D17" s="8" t="s">
        <v>27</v>
      </c>
      <c r="E17" s="33">
        <v>103389518.15000001</v>
      </c>
    </row>
    <row r="18" spans="1:5" ht="15.75" x14ac:dyDescent="0.25">
      <c r="A18" s="8"/>
      <c r="B18" s="8"/>
      <c r="C18" s="11"/>
      <c r="D18" s="8" t="s">
        <v>28</v>
      </c>
      <c r="E18" s="48">
        <v>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178882781.41000003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1126244336</v>
      </c>
    </row>
    <row r="22" spans="1:5" ht="15.75" x14ac:dyDescent="0.25">
      <c r="A22" s="8"/>
      <c r="B22" s="8"/>
      <c r="C22" s="8" t="s">
        <v>31</v>
      </c>
      <c r="D22" s="8"/>
      <c r="E22" s="33">
        <v>4632988.3899999997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52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3">
        <v>609696.44999999995</v>
      </c>
    </row>
    <row r="30" spans="1:5" ht="15.75" x14ac:dyDescent="0.25">
      <c r="A30" s="8"/>
      <c r="B30" s="8"/>
      <c r="C30" s="8"/>
      <c r="D30" s="8" t="s">
        <v>39</v>
      </c>
      <c r="E30" s="33">
        <v>3053998.51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6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1757022633.8800001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3">
        <v>168337594.69999999</v>
      </c>
    </row>
    <row r="43" spans="1:5" ht="15.75" x14ac:dyDescent="0.25">
      <c r="A43" s="8"/>
      <c r="B43" s="8"/>
      <c r="C43" s="8"/>
      <c r="D43" s="8" t="s">
        <v>11</v>
      </c>
      <c r="E43" s="33">
        <v>349196619.31</v>
      </c>
    </row>
    <row r="44" spans="1:5" ht="15.75" x14ac:dyDescent="0.25">
      <c r="A44" s="8"/>
      <c r="B44" s="8"/>
      <c r="C44" s="8"/>
      <c r="D44" s="8" t="s">
        <v>12</v>
      </c>
      <c r="E44" s="33">
        <v>31060098.280000001</v>
      </c>
    </row>
    <row r="45" spans="1:5" ht="15.75" x14ac:dyDescent="0.25">
      <c r="A45" s="8"/>
      <c r="B45" s="12" t="s">
        <v>13</v>
      </c>
      <c r="C45" s="8"/>
      <c r="D45" s="8"/>
      <c r="E45" s="50"/>
    </row>
    <row r="46" spans="1:5" ht="15.75" x14ac:dyDescent="0.25">
      <c r="A46" s="8"/>
      <c r="B46" s="8"/>
      <c r="C46" s="13"/>
      <c r="D46" s="8" t="s">
        <v>10</v>
      </c>
      <c r="E46" s="33">
        <v>3306538.14</v>
      </c>
    </row>
    <row r="47" spans="1:5" ht="15.75" x14ac:dyDescent="0.25">
      <c r="A47" s="8"/>
      <c r="B47" s="8"/>
      <c r="C47" s="8"/>
      <c r="D47" s="8" t="s">
        <v>11</v>
      </c>
      <c r="E47" s="33">
        <v>87757467.519999996</v>
      </c>
    </row>
    <row r="48" spans="1:5" ht="15.75" x14ac:dyDescent="0.25">
      <c r="A48" s="8"/>
      <c r="B48" s="8"/>
      <c r="C48" s="8"/>
      <c r="D48" s="8" t="s">
        <v>12</v>
      </c>
      <c r="E48" s="33">
        <v>13636918.390000001</v>
      </c>
    </row>
    <row r="49" spans="1:5" ht="15.75" x14ac:dyDescent="0.25">
      <c r="A49" s="8"/>
      <c r="B49" s="12" t="s">
        <v>14</v>
      </c>
      <c r="C49" s="8"/>
      <c r="D49" s="8"/>
      <c r="E49" s="34"/>
    </row>
    <row r="50" spans="1:5" ht="15.75" x14ac:dyDescent="0.25">
      <c r="A50" s="14"/>
      <c r="B50" s="14"/>
      <c r="C50" s="14"/>
      <c r="D50" s="8" t="s">
        <v>10</v>
      </c>
      <c r="E50" s="33">
        <v>141826206.91999999</v>
      </c>
    </row>
    <row r="51" spans="1:5" ht="15.75" x14ac:dyDescent="0.25">
      <c r="A51" s="8"/>
      <c r="B51" s="8"/>
      <c r="C51" s="8"/>
      <c r="D51" s="8" t="s">
        <v>11</v>
      </c>
      <c r="E51" s="33">
        <v>120134066.8</v>
      </c>
    </row>
    <row r="52" spans="1:5" ht="15.75" x14ac:dyDescent="0.25">
      <c r="A52" s="8"/>
      <c r="B52" s="8"/>
      <c r="C52" s="8"/>
      <c r="D52" s="8" t="s">
        <v>12</v>
      </c>
      <c r="E52" s="35">
        <v>17204234.550000001</v>
      </c>
    </row>
    <row r="53" spans="1:5" ht="15.75" x14ac:dyDescent="0.25">
      <c r="A53" s="8"/>
      <c r="B53" s="12" t="s">
        <v>15</v>
      </c>
      <c r="C53" s="8"/>
      <c r="D53" s="8"/>
      <c r="E53" s="34"/>
    </row>
    <row r="54" spans="1:5" ht="15.75" x14ac:dyDescent="0.25">
      <c r="A54" s="8"/>
      <c r="B54" s="8"/>
      <c r="C54" s="8"/>
      <c r="D54" s="8" t="s">
        <v>10</v>
      </c>
      <c r="E54" s="33">
        <v>945528.8</v>
      </c>
    </row>
    <row r="55" spans="1:5" ht="15.75" x14ac:dyDescent="0.25">
      <c r="A55" s="8"/>
      <c r="B55" s="8"/>
      <c r="C55" s="8"/>
      <c r="D55" s="8" t="s">
        <v>11</v>
      </c>
      <c r="E55" s="33">
        <v>3487824.11</v>
      </c>
    </row>
    <row r="56" spans="1:5" ht="15.75" x14ac:dyDescent="0.25">
      <c r="A56" s="8"/>
      <c r="B56" s="8"/>
      <c r="C56" s="13"/>
      <c r="D56" s="8" t="s">
        <v>12</v>
      </c>
      <c r="E56" s="33">
        <v>581036.27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3">
        <v>8779718.8300000001</v>
      </c>
    </row>
    <row r="63" spans="1:5" ht="15.75" x14ac:dyDescent="0.25">
      <c r="A63" s="8"/>
      <c r="B63" s="12"/>
      <c r="C63" s="8"/>
      <c r="D63" s="8" t="s">
        <v>11</v>
      </c>
      <c r="E63" s="33">
        <v>39301229.729999997</v>
      </c>
    </row>
    <row r="64" spans="1:5" ht="15.75" x14ac:dyDescent="0.25">
      <c r="A64" s="8"/>
      <c r="B64" s="8"/>
      <c r="C64" s="8"/>
      <c r="D64" s="8" t="s">
        <v>12</v>
      </c>
      <c r="E64" s="33">
        <v>2201131.85</v>
      </c>
    </row>
    <row r="65" spans="1:5" ht="15.75" x14ac:dyDescent="0.25">
      <c r="A65" s="8"/>
      <c r="B65" s="12" t="s">
        <v>18</v>
      </c>
      <c r="C65" s="8"/>
      <c r="D65" s="8"/>
      <c r="E65" s="34"/>
    </row>
    <row r="66" spans="1:5" ht="15.75" x14ac:dyDescent="0.25">
      <c r="A66" s="8"/>
      <c r="B66" s="8"/>
      <c r="C66" s="8"/>
      <c r="D66" s="8" t="s">
        <v>10</v>
      </c>
      <c r="E66" s="33">
        <v>52627722.049999997</v>
      </c>
    </row>
    <row r="67" spans="1:5" ht="15.75" x14ac:dyDescent="0.25">
      <c r="A67" s="8"/>
      <c r="B67" s="8"/>
      <c r="C67" s="8"/>
      <c r="D67" s="8" t="s">
        <v>11</v>
      </c>
      <c r="E67" s="33">
        <v>211373501.36000001</v>
      </c>
    </row>
    <row r="68" spans="1:5" ht="15.75" x14ac:dyDescent="0.25">
      <c r="A68" s="8"/>
      <c r="B68" s="8"/>
      <c r="C68" s="8"/>
      <c r="D68" s="8" t="s">
        <v>12</v>
      </c>
      <c r="E68" s="33">
        <v>16621336.029999999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33">
        <v>10393064.789999999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38329300</v>
      </c>
    </row>
    <row r="79" spans="1:5" ht="15.75" x14ac:dyDescent="0.25">
      <c r="A79" s="8"/>
      <c r="B79" s="8"/>
      <c r="C79" s="8"/>
      <c r="D79" s="8" t="s">
        <v>50</v>
      </c>
      <c r="E79" s="33">
        <v>25449630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3788379.58</v>
      </c>
    </row>
    <row r="82" spans="1:9" ht="15.75" x14ac:dyDescent="0.25">
      <c r="A82" s="8"/>
      <c r="B82" s="8"/>
      <c r="C82" s="8"/>
      <c r="D82" s="15" t="s">
        <v>50</v>
      </c>
      <c r="E82" s="48">
        <v>0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3">
        <v>14985550.199999999</v>
      </c>
    </row>
    <row r="88" spans="1:9" ht="15.75" x14ac:dyDescent="0.25">
      <c r="A88" s="8"/>
      <c r="B88" s="8"/>
      <c r="C88" s="8"/>
      <c r="D88" s="8" t="s">
        <v>50</v>
      </c>
      <c r="E88" s="33">
        <v>998732.53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3">
        <v>0</v>
      </c>
    </row>
    <row r="91" spans="1:9" ht="15.75" x14ac:dyDescent="0.25">
      <c r="A91" s="8"/>
      <c r="B91" s="8"/>
      <c r="C91" s="8"/>
      <c r="D91" s="8" t="s">
        <v>49</v>
      </c>
      <c r="E91" s="53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0">
        <f>SUM(E41:E92)</f>
        <v>1362323430.7399995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5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55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57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1362323430.7399995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E82-8A2D-4380-8F43-8DD305B6FA39}">
  <dimension ref="A1:I112"/>
  <sheetViews>
    <sheetView topLeftCell="D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70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8">
        <v>22738547.359999999</v>
      </c>
    </row>
    <row r="12" spans="1:9" ht="15.75" x14ac:dyDescent="0.25">
      <c r="A12" s="8"/>
      <c r="B12" s="8"/>
      <c r="C12" s="8"/>
      <c r="D12" s="8" t="s">
        <v>24</v>
      </c>
      <c r="E12" s="68">
        <v>47770532.199999996</v>
      </c>
    </row>
    <row r="13" spans="1:9" ht="15.75" x14ac:dyDescent="0.25">
      <c r="A13" s="8"/>
      <c r="B13" s="8"/>
      <c r="C13" s="8"/>
      <c r="D13" s="8" t="s">
        <v>25</v>
      </c>
      <c r="E13" s="68">
        <v>1335552.68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71844632.24000001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8">
        <v>12906220.67</v>
      </c>
    </row>
    <row r="17" spans="1:5" ht="15.75" x14ac:dyDescent="0.25">
      <c r="A17" s="8"/>
      <c r="B17" s="8"/>
      <c r="C17" s="8"/>
      <c r="D17" s="8" t="s">
        <v>27</v>
      </c>
      <c r="E17" s="68">
        <v>25918559.850000001</v>
      </c>
    </row>
    <row r="18" spans="1:5" ht="15.75" x14ac:dyDescent="0.25">
      <c r="A18" s="8"/>
      <c r="B18" s="8"/>
      <c r="C18" s="11"/>
      <c r="D18" s="8" t="s">
        <v>28</v>
      </c>
      <c r="E18" s="68">
        <v>124817.88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38949598.400000006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8">
        <v>493381701</v>
      </c>
    </row>
    <row r="22" spans="1:5" ht="15.75" x14ac:dyDescent="0.25">
      <c r="A22" s="8"/>
      <c r="B22" s="8"/>
      <c r="C22" s="8" t="s">
        <v>31</v>
      </c>
      <c r="D22" s="8"/>
      <c r="E22" s="68">
        <v>2224401.11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52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3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6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606400332.75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9">
        <v>103184067.59</v>
      </c>
    </row>
    <row r="43" spans="1:5" ht="15.75" x14ac:dyDescent="0.25">
      <c r="A43" s="8"/>
      <c r="B43" s="8"/>
      <c r="C43" s="8"/>
      <c r="D43" s="8" t="s">
        <v>11</v>
      </c>
      <c r="E43" s="69">
        <v>123477806.77</v>
      </c>
    </row>
    <row r="44" spans="1:5" ht="15.75" x14ac:dyDescent="0.25">
      <c r="A44" s="8"/>
      <c r="B44" s="8"/>
      <c r="C44" s="8"/>
      <c r="D44" s="8" t="s">
        <v>12</v>
      </c>
      <c r="E44" s="69">
        <v>12588895.359999999</v>
      </c>
    </row>
    <row r="45" spans="1:5" ht="15.75" x14ac:dyDescent="0.25">
      <c r="A45" s="8"/>
      <c r="B45" s="12" t="s">
        <v>13</v>
      </c>
      <c r="C45" s="8"/>
      <c r="D45" s="8"/>
      <c r="E45" s="69"/>
    </row>
    <row r="46" spans="1:5" ht="15.75" x14ac:dyDescent="0.25">
      <c r="A46" s="8"/>
      <c r="B46" s="8"/>
      <c r="C46" s="13"/>
      <c r="D46" s="8" t="s">
        <v>10</v>
      </c>
      <c r="E46" s="69">
        <v>9323103.3900000006</v>
      </c>
    </row>
    <row r="47" spans="1:5" ht="15.75" x14ac:dyDescent="0.25">
      <c r="A47" s="8"/>
      <c r="B47" s="8"/>
      <c r="C47" s="8"/>
      <c r="D47" s="8" t="s">
        <v>11</v>
      </c>
      <c r="E47" s="69">
        <v>11908345.23</v>
      </c>
    </row>
    <row r="48" spans="1:5" ht="15.75" x14ac:dyDescent="0.25">
      <c r="A48" s="8"/>
      <c r="B48" s="8"/>
      <c r="C48" s="8"/>
      <c r="D48" s="8" t="s">
        <v>12</v>
      </c>
      <c r="E48" s="69">
        <v>4835293.3099999996</v>
      </c>
    </row>
    <row r="49" spans="1:5" ht="15.75" x14ac:dyDescent="0.25">
      <c r="A49" s="8"/>
      <c r="B49" s="12" t="s">
        <v>14</v>
      </c>
      <c r="C49" s="8"/>
      <c r="D49" s="8"/>
      <c r="E49" s="69"/>
    </row>
    <row r="50" spans="1:5" ht="15.75" x14ac:dyDescent="0.25">
      <c r="A50" s="14"/>
      <c r="B50" s="14"/>
      <c r="C50" s="14"/>
      <c r="D50" s="8" t="s">
        <v>10</v>
      </c>
      <c r="E50" s="69">
        <v>16799376.380000003</v>
      </c>
    </row>
    <row r="51" spans="1:5" ht="15.75" x14ac:dyDescent="0.25">
      <c r="A51" s="8"/>
      <c r="B51" s="8"/>
      <c r="C51" s="8"/>
      <c r="D51" s="8" t="s">
        <v>11</v>
      </c>
      <c r="E51" s="69">
        <v>3178925.35</v>
      </c>
    </row>
    <row r="52" spans="1:5" ht="15.75" x14ac:dyDescent="0.25">
      <c r="A52" s="8"/>
      <c r="B52" s="8"/>
      <c r="C52" s="8"/>
      <c r="D52" s="8" t="s">
        <v>12</v>
      </c>
      <c r="E52" s="69">
        <v>112272</v>
      </c>
    </row>
    <row r="53" spans="1:5" ht="15.75" x14ac:dyDescent="0.25">
      <c r="A53" s="8"/>
      <c r="B53" s="12" t="s">
        <v>15</v>
      </c>
      <c r="C53" s="8"/>
      <c r="D53" s="8"/>
      <c r="E53" s="34"/>
    </row>
    <row r="54" spans="1:5" ht="15.75" x14ac:dyDescent="0.25">
      <c r="A54" s="8"/>
      <c r="B54" s="8"/>
      <c r="C54" s="8"/>
      <c r="D54" s="8" t="s">
        <v>10</v>
      </c>
      <c r="E54" s="33">
        <v>0</v>
      </c>
    </row>
    <row r="55" spans="1:5" ht="15.75" x14ac:dyDescent="0.25">
      <c r="A55" s="8"/>
      <c r="B55" s="8"/>
      <c r="C55" s="8"/>
      <c r="D55" s="8" t="s">
        <v>11</v>
      </c>
      <c r="E55" s="33">
        <v>0</v>
      </c>
    </row>
    <row r="56" spans="1:5" ht="15.75" x14ac:dyDescent="0.25">
      <c r="A56" s="8"/>
      <c r="B56" s="8"/>
      <c r="C56" s="13"/>
      <c r="D56" s="8" t="s">
        <v>12</v>
      </c>
      <c r="E56" s="33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9">
        <v>4617032.51</v>
      </c>
    </row>
    <row r="63" spans="1:5" ht="15.75" x14ac:dyDescent="0.25">
      <c r="A63" s="8"/>
      <c r="B63" s="12"/>
      <c r="C63" s="8"/>
      <c r="D63" s="8" t="s">
        <v>11</v>
      </c>
      <c r="E63" s="69">
        <v>23259088.25</v>
      </c>
    </row>
    <row r="64" spans="1:5" ht="15.75" x14ac:dyDescent="0.25">
      <c r="A64" s="8"/>
      <c r="B64" s="8"/>
      <c r="C64" s="8"/>
      <c r="D64" s="8" t="s">
        <v>12</v>
      </c>
      <c r="E64" s="33">
        <v>0</v>
      </c>
    </row>
    <row r="65" spans="1:5" ht="15.75" x14ac:dyDescent="0.25">
      <c r="A65" s="8"/>
      <c r="B65" s="12" t="s">
        <v>18</v>
      </c>
      <c r="C65" s="8"/>
      <c r="D65" s="8"/>
      <c r="E65" s="34"/>
    </row>
    <row r="66" spans="1:5" ht="15.75" x14ac:dyDescent="0.25">
      <c r="A66" s="8"/>
      <c r="B66" s="8"/>
      <c r="C66" s="8"/>
      <c r="D66" s="8" t="s">
        <v>10</v>
      </c>
      <c r="E66" s="69">
        <v>34581875.990000002</v>
      </c>
    </row>
    <row r="67" spans="1:5" ht="15.75" x14ac:dyDescent="0.25">
      <c r="A67" s="8"/>
      <c r="B67" s="8"/>
      <c r="C67" s="8"/>
      <c r="D67" s="8" t="s">
        <v>11</v>
      </c>
      <c r="E67" s="69">
        <v>73840776.930000007</v>
      </c>
    </row>
    <row r="68" spans="1:5" ht="15.75" x14ac:dyDescent="0.25">
      <c r="A68" s="8"/>
      <c r="B68" s="8"/>
      <c r="C68" s="8"/>
      <c r="D68" s="8" t="s">
        <v>12</v>
      </c>
      <c r="E68" s="69">
        <v>10661426.07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69">
        <v>15570848.499999996</v>
      </c>
    </row>
    <row r="76" spans="1:5" ht="15.75" x14ac:dyDescent="0.25">
      <c r="A76" s="8"/>
      <c r="B76" s="8"/>
      <c r="C76" s="8"/>
      <c r="D76" s="8" t="s">
        <v>48</v>
      </c>
      <c r="E76" s="69">
        <v>40430017.800000004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9">
        <v>4947830</v>
      </c>
    </row>
    <row r="79" spans="1:5" ht="15.75" x14ac:dyDescent="0.25">
      <c r="A79" s="8"/>
      <c r="B79" s="8"/>
      <c r="C79" s="8"/>
      <c r="D79" s="8" t="s">
        <v>50</v>
      </c>
      <c r="E79" s="69">
        <v>25335884.699999999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0</v>
      </c>
    </row>
    <row r="82" spans="1:9" ht="15.75" x14ac:dyDescent="0.25">
      <c r="A82" s="8"/>
      <c r="B82" s="8"/>
      <c r="C82" s="8"/>
      <c r="D82" s="15" t="s">
        <v>50</v>
      </c>
      <c r="E82" s="69">
        <v>94192671.620000005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3">
        <v>0</v>
      </c>
    </row>
    <row r="88" spans="1:9" ht="15.75" x14ac:dyDescent="0.25">
      <c r="A88" s="8"/>
      <c r="B88" s="8"/>
      <c r="C88" s="8"/>
      <c r="D88" s="8" t="s">
        <v>50</v>
      </c>
      <c r="E88" s="3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3">
        <v>0</v>
      </c>
    </row>
    <row r="91" spans="1:9" ht="15.75" x14ac:dyDescent="0.25">
      <c r="A91" s="8"/>
      <c r="B91" s="8"/>
      <c r="C91" s="8"/>
      <c r="D91" s="8" t="s">
        <v>49</v>
      </c>
      <c r="E91" s="69">
        <v>9632874</v>
      </c>
    </row>
    <row r="92" spans="1:9" ht="15.75" x14ac:dyDescent="0.25">
      <c r="A92" s="8"/>
      <c r="B92" s="8"/>
      <c r="C92" s="8"/>
      <c r="D92" s="8" t="s">
        <v>50</v>
      </c>
      <c r="E92" s="69">
        <v>664000</v>
      </c>
    </row>
    <row r="93" spans="1:9" ht="15.75" x14ac:dyDescent="0.25">
      <c r="A93" s="12" t="s">
        <v>59</v>
      </c>
      <c r="D93" s="8"/>
      <c r="E93" s="30">
        <f>SUM(E41:E92)</f>
        <v>623142411.75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5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0">
        <v>28987010.010000002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1">
        <v>35194081</v>
      </c>
    </row>
    <row r="111" spans="1:9" ht="15.75" x14ac:dyDescent="0.25">
      <c r="A111" s="12" t="s">
        <v>58</v>
      </c>
      <c r="E111" s="32">
        <f>SUM(E95:E110)</f>
        <v>64181091.010000005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687323502.75999999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E9F9-F260-4286-9D1A-30D683DE7EB4}">
  <dimension ref="A1:I112"/>
  <sheetViews>
    <sheetView topLeftCell="A4" zoomScale="86" zoomScaleNormal="86" workbookViewId="0">
      <selection activeCell="E26" sqref="E2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71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2">
        <v>53208424.493000001</v>
      </c>
    </row>
    <row r="12" spans="1:9" ht="15.75" x14ac:dyDescent="0.25">
      <c r="A12" s="8"/>
      <c r="B12" s="8"/>
      <c r="C12" s="8"/>
      <c r="D12" s="8" t="s">
        <v>24</v>
      </c>
      <c r="E12" s="72">
        <v>104039222.73999999</v>
      </c>
    </row>
    <row r="13" spans="1:9" ht="15.75" x14ac:dyDescent="0.25">
      <c r="A13" s="8"/>
      <c r="B13" s="8"/>
      <c r="C13" s="8"/>
      <c r="D13" s="8" t="s">
        <v>25</v>
      </c>
      <c r="E13" s="72">
        <v>1031470.9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158279118.13299999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2">
        <v>26886743.079999998</v>
      </c>
    </row>
    <row r="17" spans="1:5" ht="15.75" x14ac:dyDescent="0.25">
      <c r="A17" s="8"/>
      <c r="B17" s="8"/>
      <c r="C17" s="8"/>
      <c r="D17" s="8" t="s">
        <v>27</v>
      </c>
      <c r="E17" s="72">
        <v>37940010.590000004</v>
      </c>
    </row>
    <row r="18" spans="1:5" ht="15.75" x14ac:dyDescent="0.25">
      <c r="A18" s="8"/>
      <c r="B18" s="8"/>
      <c r="C18" s="11"/>
      <c r="D18" s="8" t="s">
        <v>28</v>
      </c>
      <c r="E18" s="72">
        <v>9818655.6099999994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74645409.280000001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2">
        <v>634907634.46000004</v>
      </c>
    </row>
    <row r="22" spans="1:5" ht="15.75" x14ac:dyDescent="0.25">
      <c r="A22" s="8"/>
      <c r="B22" s="8"/>
      <c r="C22" s="8" t="s">
        <v>31</v>
      </c>
      <c r="D22" s="8"/>
      <c r="E22" s="73">
        <v>3123229.98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73">
        <v>649265014.52999997</v>
      </c>
    </row>
    <row r="25" spans="1:5" ht="15.75" x14ac:dyDescent="0.25">
      <c r="A25" s="8"/>
      <c r="B25" s="8"/>
      <c r="C25" s="8"/>
      <c r="D25" s="8" t="s">
        <v>34</v>
      </c>
      <c r="E25" s="52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3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6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1520220406.3829999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3">
        <v>242509735.68885201</v>
      </c>
    </row>
    <row r="43" spans="1:5" ht="15.75" x14ac:dyDescent="0.25">
      <c r="A43" s="8"/>
      <c r="B43" s="8"/>
      <c r="C43" s="8"/>
      <c r="D43" s="8" t="s">
        <v>11</v>
      </c>
      <c r="E43" s="73">
        <v>441642049.25476098</v>
      </c>
    </row>
    <row r="44" spans="1:5" ht="15.75" x14ac:dyDescent="0.25">
      <c r="A44" s="8"/>
      <c r="B44" s="8"/>
      <c r="C44" s="8"/>
      <c r="D44" s="8" t="s">
        <v>12</v>
      </c>
      <c r="E44" s="72">
        <v>85828554.319999993</v>
      </c>
    </row>
    <row r="45" spans="1:5" ht="15.75" x14ac:dyDescent="0.25">
      <c r="A45" s="8"/>
      <c r="B45" s="12" t="s">
        <v>13</v>
      </c>
      <c r="C45" s="8"/>
      <c r="D45" s="8"/>
      <c r="E45" s="72"/>
    </row>
    <row r="46" spans="1:5" ht="15.75" x14ac:dyDescent="0.25">
      <c r="A46" s="8"/>
      <c r="B46" s="8"/>
      <c r="C46" s="13"/>
      <c r="D46" s="8" t="s">
        <v>10</v>
      </c>
      <c r="E46" s="73">
        <v>79083194.620609403</v>
      </c>
    </row>
    <row r="47" spans="1:5" ht="15.75" x14ac:dyDescent="0.25">
      <c r="A47" s="8"/>
      <c r="B47" s="8"/>
      <c r="C47" s="8"/>
      <c r="D47" s="8" t="s">
        <v>11</v>
      </c>
      <c r="E47" s="72">
        <v>43182395.100000001</v>
      </c>
    </row>
    <row r="48" spans="1:5" ht="15.75" x14ac:dyDescent="0.25">
      <c r="A48" s="8"/>
      <c r="B48" s="8"/>
      <c r="C48" s="8"/>
      <c r="D48" s="8" t="s">
        <v>12</v>
      </c>
      <c r="E48" s="72">
        <v>38340296.119999997</v>
      </c>
    </row>
    <row r="49" spans="1:5" ht="15.75" x14ac:dyDescent="0.25">
      <c r="A49" s="8"/>
      <c r="B49" s="12" t="s">
        <v>14</v>
      </c>
      <c r="C49" s="8"/>
      <c r="D49" s="8"/>
      <c r="E49" s="72"/>
    </row>
    <row r="50" spans="1:5" ht="15.75" x14ac:dyDescent="0.25">
      <c r="A50" s="14"/>
      <c r="B50" s="14"/>
      <c r="C50" s="14"/>
      <c r="D50" s="8" t="s">
        <v>10</v>
      </c>
      <c r="E50" s="72">
        <v>62245306.526241198</v>
      </c>
    </row>
    <row r="51" spans="1:5" ht="15.75" x14ac:dyDescent="0.25">
      <c r="A51" s="8"/>
      <c r="B51" s="8"/>
      <c r="C51" s="8"/>
      <c r="D51" s="8" t="s">
        <v>11</v>
      </c>
      <c r="E51" s="72">
        <v>66473429.713536002</v>
      </c>
    </row>
    <row r="52" spans="1:5" ht="15.75" x14ac:dyDescent="0.25">
      <c r="A52" s="8"/>
      <c r="B52" s="8"/>
      <c r="C52" s="8"/>
      <c r="D52" s="8" t="s">
        <v>12</v>
      </c>
      <c r="E52" s="72">
        <v>5392064.4000000004</v>
      </c>
    </row>
    <row r="53" spans="1:5" ht="15.75" x14ac:dyDescent="0.25">
      <c r="A53" s="8"/>
      <c r="B53" s="12" t="s">
        <v>15</v>
      </c>
      <c r="C53" s="8"/>
      <c r="D53" s="8"/>
      <c r="E53" s="72"/>
    </row>
    <row r="54" spans="1:5" ht="15.75" x14ac:dyDescent="0.25">
      <c r="A54" s="8"/>
      <c r="B54" s="8"/>
      <c r="C54" s="8"/>
      <c r="D54" s="8" t="s">
        <v>10</v>
      </c>
      <c r="E54" s="72">
        <v>2032912.9692293401</v>
      </c>
    </row>
    <row r="55" spans="1:5" ht="15.75" x14ac:dyDescent="0.25">
      <c r="A55" s="8"/>
      <c r="B55" s="8"/>
      <c r="C55" s="8"/>
      <c r="D55" s="8" t="s">
        <v>11</v>
      </c>
      <c r="E55" s="72">
        <v>7957186</v>
      </c>
    </row>
    <row r="56" spans="1:5" ht="15.75" x14ac:dyDescent="0.25">
      <c r="A56" s="8"/>
      <c r="B56" s="8"/>
      <c r="C56" s="13"/>
      <c r="D56" s="8" t="s">
        <v>12</v>
      </c>
      <c r="E56" s="74">
        <v>148068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2">
        <v>23206107.9501944</v>
      </c>
    </row>
    <row r="63" spans="1:5" ht="15.75" x14ac:dyDescent="0.25">
      <c r="A63" s="8"/>
      <c r="B63" s="12"/>
      <c r="C63" s="8"/>
      <c r="D63" s="8" t="s">
        <v>11</v>
      </c>
      <c r="E63" s="72">
        <v>59154305.5133968</v>
      </c>
    </row>
    <row r="64" spans="1:5" ht="15.75" x14ac:dyDescent="0.25">
      <c r="A64" s="8"/>
      <c r="B64" s="8"/>
      <c r="C64" s="8"/>
      <c r="D64" s="8" t="s">
        <v>12</v>
      </c>
      <c r="E64" s="72">
        <v>10332143.460000001</v>
      </c>
    </row>
    <row r="65" spans="1:5" ht="15.75" x14ac:dyDescent="0.25">
      <c r="A65" s="8"/>
      <c r="B65" s="12" t="s">
        <v>18</v>
      </c>
      <c r="C65" s="8"/>
      <c r="D65" s="8"/>
      <c r="E65" s="72"/>
    </row>
    <row r="66" spans="1:5" ht="15.75" x14ac:dyDescent="0.25">
      <c r="A66" s="8"/>
      <c r="B66" s="8"/>
      <c r="C66" s="8"/>
      <c r="D66" s="8" t="s">
        <v>10</v>
      </c>
      <c r="E66" s="72">
        <v>37342694.089627802</v>
      </c>
    </row>
    <row r="67" spans="1:5" ht="15.75" x14ac:dyDescent="0.25">
      <c r="A67" s="8"/>
      <c r="B67" s="8"/>
      <c r="C67" s="8"/>
      <c r="D67" s="8" t="s">
        <v>11</v>
      </c>
      <c r="E67" s="72">
        <v>55707704.888305999</v>
      </c>
    </row>
    <row r="68" spans="1:5" ht="15.75" x14ac:dyDescent="0.25">
      <c r="A68" s="8"/>
      <c r="B68" s="8"/>
      <c r="C68" s="8"/>
      <c r="D68" s="8" t="s">
        <v>12</v>
      </c>
      <c r="E68" s="72">
        <v>2891875.44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73">
        <v>474172.54</v>
      </c>
    </row>
    <row r="76" spans="1:5" ht="15.75" x14ac:dyDescent="0.25">
      <c r="A76" s="8"/>
      <c r="B76" s="8"/>
      <c r="C76" s="8"/>
      <c r="D76" s="8" t="s">
        <v>48</v>
      </c>
      <c r="E76" s="73">
        <v>3486407.1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2">
        <v>21456885.84</v>
      </c>
    </row>
    <row r="79" spans="1:5" ht="15.75" x14ac:dyDescent="0.25">
      <c r="A79" s="8"/>
      <c r="B79" s="8"/>
      <c r="C79" s="8"/>
      <c r="D79" s="8" t="s">
        <v>50</v>
      </c>
      <c r="E79" s="72">
        <v>34917756.399999999</v>
      </c>
    </row>
    <row r="80" spans="1:5" ht="15.75" x14ac:dyDescent="0.25">
      <c r="A80" s="8"/>
      <c r="B80" s="8"/>
      <c r="C80" s="8" t="s">
        <v>54</v>
      </c>
      <c r="D80" s="8"/>
      <c r="E80" s="72"/>
    </row>
    <row r="81" spans="1:9" ht="15.75" x14ac:dyDescent="0.25">
      <c r="A81" s="8"/>
      <c r="B81" s="8"/>
      <c r="C81" s="8"/>
      <c r="D81" s="15" t="s">
        <v>49</v>
      </c>
      <c r="E81" s="72">
        <v>2775968.17</v>
      </c>
    </row>
    <row r="82" spans="1:9" ht="15.75" x14ac:dyDescent="0.25">
      <c r="A82" s="8"/>
      <c r="B82" s="8"/>
      <c r="C82" s="8"/>
      <c r="D82" s="15" t="s">
        <v>50</v>
      </c>
      <c r="E82" s="72">
        <v>61518920.909999996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51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2">
        <f>2162808.9882454+14174588.75</f>
        <v>16337397.7382454</v>
      </c>
    </row>
    <row r="88" spans="1:9" ht="15.75" x14ac:dyDescent="0.25">
      <c r="A88" s="8"/>
      <c r="B88" s="8"/>
      <c r="C88" s="8"/>
      <c r="D88" s="8" t="s">
        <v>50</v>
      </c>
      <c r="E88" s="74">
        <v>599850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3">
        <v>0</v>
      </c>
    </row>
    <row r="91" spans="1:9" ht="15.75" x14ac:dyDescent="0.25">
      <c r="A91" s="8"/>
      <c r="B91" s="8"/>
      <c r="C91" s="8"/>
      <c r="D91" s="8" t="s">
        <v>49</v>
      </c>
      <c r="E91" s="69">
        <v>0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30">
        <f>SUM(E41:E92)</f>
        <v>1405037382.7529993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3">
        <f>6890997.62+33843611.2</f>
        <v>40734608.82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</row>
    <row r="106" spans="1:9" ht="15.75" x14ac:dyDescent="0.25">
      <c r="B106" s="8"/>
      <c r="C106" s="8"/>
      <c r="D106" s="8" t="s">
        <v>12</v>
      </c>
      <c r="E106" s="72">
        <f>94800+260500</f>
        <v>355300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2">
        <f>2078300+642095.6</f>
        <v>2720395.6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2">
        <f>47230453.78+32844357.14+1183280.89+17730695.51</f>
        <v>98988787.320000008</v>
      </c>
    </row>
    <row r="111" spans="1:9" ht="15.75" x14ac:dyDescent="0.25">
      <c r="A111" s="12" t="s">
        <v>58</v>
      </c>
      <c r="E111" s="32">
        <f>SUM(E95:E110)</f>
        <v>142799091.74000001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1547836474.4929993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C8E2-81F9-4679-9545-70816F303C5E}">
  <dimension ref="A1:I112"/>
  <sheetViews>
    <sheetView topLeftCell="A92" zoomScale="89" zoomScaleNormal="8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72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5">
        <f>55496919.28+72786911.18</f>
        <v>128283830.46000001</v>
      </c>
    </row>
    <row r="12" spans="1:9" ht="15.75" x14ac:dyDescent="0.25">
      <c r="A12" s="8"/>
      <c r="B12" s="8"/>
      <c r="C12" s="8"/>
      <c r="D12" s="8" t="s">
        <v>24</v>
      </c>
      <c r="E12" s="76">
        <f>246752378.66-206761.37</f>
        <v>246545617.28999999</v>
      </c>
    </row>
    <row r="13" spans="1:9" ht="15.75" x14ac:dyDescent="0.25">
      <c r="A13" s="8"/>
      <c r="B13" s="8"/>
      <c r="C13" s="8"/>
      <c r="D13" s="8" t="s">
        <v>25</v>
      </c>
      <c r="E13" s="77">
        <v>10129576.34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384959024.08999997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6">
        <v>34076698.859999999</v>
      </c>
    </row>
    <row r="17" spans="1:5" ht="15.75" x14ac:dyDescent="0.25">
      <c r="A17" s="8"/>
      <c r="B17" s="8"/>
      <c r="C17" s="8"/>
      <c r="D17" s="8" t="s">
        <v>27</v>
      </c>
      <c r="E17" s="76">
        <v>25709437.829999998</v>
      </c>
    </row>
    <row r="18" spans="1:5" ht="15.75" x14ac:dyDescent="0.25">
      <c r="A18" s="8"/>
      <c r="B18" s="8"/>
      <c r="C18" s="11"/>
      <c r="D18" s="8" t="s">
        <v>28</v>
      </c>
      <c r="E18" s="76">
        <f>193187.84+10013573.53</f>
        <v>10206761.369999999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69992898.060000002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6">
        <v>626103060</v>
      </c>
    </row>
    <row r="22" spans="1:5" ht="15.75" x14ac:dyDescent="0.25">
      <c r="A22" s="8"/>
      <c r="B22" s="8"/>
      <c r="C22" s="8" t="s">
        <v>31</v>
      </c>
      <c r="D22" s="8"/>
      <c r="E22" s="75">
        <v>5414260.29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73">
        <v>0</v>
      </c>
    </row>
    <row r="25" spans="1:5" ht="15.75" x14ac:dyDescent="0.25">
      <c r="A25" s="8"/>
      <c r="B25" s="8"/>
      <c r="C25" s="8"/>
      <c r="D25" s="8" t="s">
        <v>34</v>
      </c>
      <c r="E25" s="52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5">
        <v>4000000</v>
      </c>
    </row>
    <row r="30" spans="1:5" ht="15.75" x14ac:dyDescent="0.25">
      <c r="A30" s="8"/>
      <c r="B30" s="8"/>
      <c r="C30" s="8"/>
      <c r="D30" s="8" t="s">
        <v>39</v>
      </c>
      <c r="E30" s="75">
        <v>29242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5">
        <v>124700000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1215198484.4400001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6">
        <f>117511319.13+102123238.86</f>
        <v>219634557.99000001</v>
      </c>
    </row>
    <row r="43" spans="1:5" ht="15.75" x14ac:dyDescent="0.25">
      <c r="A43" s="8"/>
      <c r="B43" s="8"/>
      <c r="C43" s="8"/>
      <c r="D43" s="8" t="s">
        <v>11</v>
      </c>
      <c r="E43" s="76">
        <f>355817944.84+17932373.02</f>
        <v>373750317.85999995</v>
      </c>
    </row>
    <row r="44" spans="1:5" ht="15.75" x14ac:dyDescent="0.25">
      <c r="A44" s="8"/>
      <c r="B44" s="8"/>
      <c r="C44" s="8"/>
      <c r="D44" s="8" t="s">
        <v>12</v>
      </c>
      <c r="E44" s="76">
        <f>35902499.8+124700000</f>
        <v>160602499.80000001</v>
      </c>
    </row>
    <row r="45" spans="1:5" ht="15.75" x14ac:dyDescent="0.25">
      <c r="A45" s="8"/>
      <c r="B45" s="12" t="s">
        <v>13</v>
      </c>
      <c r="C45" s="8"/>
      <c r="D45" s="8"/>
      <c r="E45" s="72"/>
    </row>
    <row r="46" spans="1:5" ht="15.75" x14ac:dyDescent="0.25">
      <c r="A46" s="8"/>
      <c r="B46" s="8"/>
      <c r="C46" s="13"/>
      <c r="D46" s="8" t="s">
        <v>10</v>
      </c>
      <c r="E46" s="76">
        <v>2320882.66</v>
      </c>
    </row>
    <row r="47" spans="1:5" ht="15.75" x14ac:dyDescent="0.25">
      <c r="A47" s="8"/>
      <c r="B47" s="8"/>
      <c r="C47" s="8"/>
      <c r="D47" s="8" t="s">
        <v>11</v>
      </c>
      <c r="E47" s="76">
        <v>49555227.109999999</v>
      </c>
    </row>
    <row r="48" spans="1:5" ht="15.75" x14ac:dyDescent="0.25">
      <c r="A48" s="8"/>
      <c r="B48" s="8"/>
      <c r="C48" s="8"/>
      <c r="D48" s="8" t="s">
        <v>12</v>
      </c>
      <c r="E48" s="76">
        <v>15679269.43</v>
      </c>
    </row>
    <row r="49" spans="1:5" ht="15.75" x14ac:dyDescent="0.25">
      <c r="A49" s="8"/>
      <c r="B49" s="12" t="s">
        <v>14</v>
      </c>
      <c r="C49" s="8"/>
      <c r="D49" s="8"/>
      <c r="E49" s="78"/>
    </row>
    <row r="50" spans="1:5" ht="15.75" x14ac:dyDescent="0.25">
      <c r="A50" s="14"/>
      <c r="B50" s="14"/>
      <c r="C50" s="14"/>
      <c r="D50" s="8" t="s">
        <v>10</v>
      </c>
      <c r="E50" s="76">
        <v>52091718.800000004</v>
      </c>
    </row>
    <row r="51" spans="1:5" ht="15.75" x14ac:dyDescent="0.25">
      <c r="A51" s="8"/>
      <c r="B51" s="8"/>
      <c r="C51" s="8"/>
      <c r="D51" s="8" t="s">
        <v>11</v>
      </c>
      <c r="E51" s="76">
        <v>42854111.140000001</v>
      </c>
    </row>
    <row r="52" spans="1:5" ht="15.75" x14ac:dyDescent="0.25">
      <c r="A52" s="8"/>
      <c r="B52" s="8"/>
      <c r="C52" s="8"/>
      <c r="D52" s="8" t="s">
        <v>12</v>
      </c>
      <c r="E52" s="76">
        <v>1204930</v>
      </c>
    </row>
    <row r="53" spans="1:5" ht="15.75" x14ac:dyDescent="0.25">
      <c r="A53" s="8"/>
      <c r="B53" s="12" t="s">
        <v>15</v>
      </c>
      <c r="C53" s="8"/>
      <c r="D53" s="8"/>
      <c r="E53" s="72"/>
    </row>
    <row r="54" spans="1:5" ht="15.75" x14ac:dyDescent="0.25">
      <c r="A54" s="8"/>
      <c r="B54" s="8"/>
      <c r="C54" s="8"/>
      <c r="D54" s="8" t="s">
        <v>10</v>
      </c>
      <c r="E54" s="72">
        <v>0</v>
      </c>
    </row>
    <row r="55" spans="1:5" ht="15.75" x14ac:dyDescent="0.25">
      <c r="A55" s="8"/>
      <c r="B55" s="8"/>
      <c r="C55" s="8"/>
      <c r="D55" s="8" t="s">
        <v>11</v>
      </c>
      <c r="E55" s="72">
        <v>0</v>
      </c>
    </row>
    <row r="56" spans="1:5" ht="15.75" x14ac:dyDescent="0.25">
      <c r="A56" s="8"/>
      <c r="B56" s="8"/>
      <c r="C56" s="13"/>
      <c r="D56" s="8" t="s">
        <v>12</v>
      </c>
      <c r="E56" s="74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2">
        <v>0</v>
      </c>
    </row>
    <row r="63" spans="1:5" ht="15.75" x14ac:dyDescent="0.25">
      <c r="A63" s="8"/>
      <c r="B63" s="12"/>
      <c r="C63" s="8"/>
      <c r="D63" s="8" t="s">
        <v>11</v>
      </c>
      <c r="E63" s="72">
        <v>0</v>
      </c>
    </row>
    <row r="64" spans="1:5" ht="15.75" x14ac:dyDescent="0.25">
      <c r="A64" s="8"/>
      <c r="B64" s="8"/>
      <c r="C64" s="8"/>
      <c r="D64" s="8" t="s">
        <v>12</v>
      </c>
      <c r="E64" s="72">
        <v>0</v>
      </c>
    </row>
    <row r="65" spans="1:5" ht="15.75" x14ac:dyDescent="0.25">
      <c r="A65" s="8"/>
      <c r="B65" s="12" t="s">
        <v>18</v>
      </c>
      <c r="C65" s="8"/>
      <c r="D65" s="8"/>
      <c r="E65" s="72"/>
    </row>
    <row r="66" spans="1:5" ht="15.75" x14ac:dyDescent="0.25">
      <c r="A66" s="8"/>
      <c r="B66" s="8"/>
      <c r="C66" s="8"/>
      <c r="D66" s="8" t="s">
        <v>10</v>
      </c>
      <c r="E66" s="76">
        <v>85708256.780000001</v>
      </c>
    </row>
    <row r="67" spans="1:5" ht="15.75" x14ac:dyDescent="0.25">
      <c r="A67" s="8"/>
      <c r="B67" s="8"/>
      <c r="C67" s="8"/>
      <c r="D67" s="8" t="s">
        <v>11</v>
      </c>
      <c r="E67" s="76">
        <v>29685149.880000003</v>
      </c>
    </row>
    <row r="68" spans="1:5" ht="15.75" x14ac:dyDescent="0.25">
      <c r="A68" s="8"/>
      <c r="B68" s="8"/>
      <c r="C68" s="8"/>
      <c r="D68" s="8" t="s">
        <v>12</v>
      </c>
      <c r="E68" s="76">
        <v>21750341.75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73">
        <v>0</v>
      </c>
    </row>
    <row r="76" spans="1:5" ht="15.75" x14ac:dyDescent="0.25">
      <c r="A76" s="8"/>
      <c r="B76" s="8"/>
      <c r="C76" s="8"/>
      <c r="D76" s="8" t="s">
        <v>48</v>
      </c>
      <c r="E76" s="73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2">
        <v>0</v>
      </c>
    </row>
    <row r="79" spans="1:5" ht="15.75" x14ac:dyDescent="0.25">
      <c r="A79" s="8"/>
      <c r="B79" s="8"/>
      <c r="C79" s="8"/>
      <c r="D79" s="8" t="s">
        <v>50</v>
      </c>
      <c r="E79" s="72">
        <v>0</v>
      </c>
    </row>
    <row r="80" spans="1:5" ht="15.75" x14ac:dyDescent="0.25">
      <c r="A80" s="8"/>
      <c r="B80" s="8"/>
      <c r="C80" s="8" t="s">
        <v>54</v>
      </c>
      <c r="D80" s="8"/>
      <c r="E80" s="72"/>
    </row>
    <row r="81" spans="1:9" ht="15.75" x14ac:dyDescent="0.25">
      <c r="A81" s="8"/>
      <c r="B81" s="8"/>
      <c r="C81" s="8"/>
      <c r="D81" s="15" t="s">
        <v>49</v>
      </c>
      <c r="E81" s="72">
        <v>0</v>
      </c>
    </row>
    <row r="82" spans="1:9" ht="15.75" x14ac:dyDescent="0.25">
      <c r="A82" s="8"/>
      <c r="B82" s="8"/>
      <c r="C82" s="8"/>
      <c r="D82" s="15" t="s">
        <v>50</v>
      </c>
      <c r="E82" s="76">
        <f>246811052.21-124700000</f>
        <v>122111052.21000001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51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2">
        <v>0</v>
      </c>
    </row>
    <row r="88" spans="1:9" ht="15.75" x14ac:dyDescent="0.25">
      <c r="A88" s="8"/>
      <c r="B88" s="8"/>
      <c r="C88" s="8"/>
      <c r="D88" s="8" t="s">
        <v>50</v>
      </c>
      <c r="E88" s="7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3">
        <v>0</v>
      </c>
    </row>
    <row r="91" spans="1:9" ht="15.75" x14ac:dyDescent="0.25">
      <c r="A91" s="8"/>
      <c r="B91" s="8"/>
      <c r="C91" s="8"/>
      <c r="D91" s="8" t="s">
        <v>49</v>
      </c>
      <c r="E91" s="69">
        <v>0</v>
      </c>
    </row>
    <row r="92" spans="1:9" ht="15.75" x14ac:dyDescent="0.25">
      <c r="A92" s="8"/>
      <c r="B92" s="8"/>
      <c r="C92" s="8"/>
      <c r="D92" s="8" t="s">
        <v>50</v>
      </c>
      <c r="E92" s="76">
        <v>1601320</v>
      </c>
    </row>
    <row r="93" spans="1:9" ht="15.75" x14ac:dyDescent="0.25">
      <c r="A93" s="12" t="s">
        <v>59</v>
      </c>
      <c r="D93" s="8"/>
      <c r="E93" s="30">
        <f>SUM(E41:E92)</f>
        <v>1178549635.4099996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3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72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2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2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1178549635.4099996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F293-F2FD-49AC-A038-8457EB34945C}">
  <dimension ref="A1:I112"/>
  <sheetViews>
    <sheetView topLeftCell="D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73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</row>
    <row r="3" spans="1:9" ht="15.75" x14ac:dyDescent="0.25">
      <c r="A3" s="43" t="s">
        <v>63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3" t="s">
        <v>1</v>
      </c>
      <c r="B6" s="43"/>
      <c r="C6" s="43"/>
      <c r="D6" s="43"/>
      <c r="E6" s="41" t="s">
        <v>2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9">
        <v>82363000</v>
      </c>
    </row>
    <row r="12" spans="1:9" ht="15.75" x14ac:dyDescent="0.25">
      <c r="A12" s="8"/>
      <c r="B12" s="8"/>
      <c r="C12" s="8"/>
      <c r="D12" s="8" t="s">
        <v>24</v>
      </c>
      <c r="E12" s="79">
        <v>477745000</v>
      </c>
    </row>
    <row r="13" spans="1:9" ht="15.75" x14ac:dyDescent="0.25">
      <c r="A13" s="8"/>
      <c r="B13" s="8"/>
      <c r="C13" s="8"/>
      <c r="D13" s="8" t="s">
        <v>25</v>
      </c>
      <c r="E13" s="79">
        <f>792000+6097000</f>
        <v>6889000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566997000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9">
        <v>70329000</v>
      </c>
    </row>
    <row r="17" spans="1:5" ht="15.75" x14ac:dyDescent="0.25">
      <c r="A17" s="8"/>
      <c r="B17" s="8"/>
      <c r="C17" s="8"/>
      <c r="D17" s="8" t="s">
        <v>27</v>
      </c>
      <c r="E17" s="79">
        <v>23074000</v>
      </c>
    </row>
    <row r="18" spans="1:5" ht="15.75" x14ac:dyDescent="0.25">
      <c r="A18" s="8"/>
      <c r="B18" s="8"/>
      <c r="C18" s="11"/>
      <c r="D18" s="8" t="s">
        <v>28</v>
      </c>
      <c r="E18" s="79">
        <v>9006000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102409000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9">
        <v>535410000</v>
      </c>
    </row>
    <row r="22" spans="1:5" ht="15.75" x14ac:dyDescent="0.25">
      <c r="A22" s="8"/>
      <c r="B22" s="8"/>
      <c r="C22" s="8" t="s">
        <v>31</v>
      </c>
      <c r="D22" s="8"/>
      <c r="E22" s="79">
        <v>3800000</v>
      </c>
    </row>
    <row r="23" spans="1:5" ht="15.75" x14ac:dyDescent="0.25">
      <c r="A23" s="8"/>
      <c r="B23" s="8"/>
      <c r="C23" s="8" t="s">
        <v>32</v>
      </c>
      <c r="D23" s="8"/>
      <c r="E23" s="45"/>
    </row>
    <row r="24" spans="1:5" ht="15.75" x14ac:dyDescent="0.25">
      <c r="A24" s="8"/>
      <c r="B24" s="8"/>
      <c r="C24" s="8"/>
      <c r="D24" s="8" t="s">
        <v>33</v>
      </c>
      <c r="E24" s="79">
        <v>7471000</v>
      </c>
    </row>
    <row r="25" spans="1:5" ht="15.75" x14ac:dyDescent="0.25">
      <c r="A25" s="8"/>
      <c r="B25" s="8"/>
      <c r="C25" s="8"/>
      <c r="D25" s="8" t="s">
        <v>34</v>
      </c>
      <c r="E25" s="52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</row>
    <row r="29" spans="1:5" ht="15.75" x14ac:dyDescent="0.25">
      <c r="A29" s="8"/>
      <c r="B29" s="8"/>
      <c r="C29" s="8"/>
      <c r="D29" s="8" t="s">
        <v>38</v>
      </c>
      <c r="E29" s="75">
        <v>100000</v>
      </c>
    </row>
    <row r="30" spans="1:5" ht="15.75" x14ac:dyDescent="0.25">
      <c r="A30" s="8"/>
      <c r="B30" s="8"/>
      <c r="C30" s="8"/>
      <c r="D30" s="8" t="s">
        <v>39</v>
      </c>
      <c r="E30" s="25">
        <v>9127000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5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1225314000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9">
        <v>6833000</v>
      </c>
    </row>
    <row r="43" spans="1:5" ht="15.75" x14ac:dyDescent="0.25">
      <c r="A43" s="8"/>
      <c r="B43" s="8"/>
      <c r="C43" s="8"/>
      <c r="D43" s="8" t="s">
        <v>11</v>
      </c>
      <c r="E43" s="79">
        <v>323230000</v>
      </c>
    </row>
    <row r="44" spans="1:5" ht="15.75" x14ac:dyDescent="0.25">
      <c r="A44" s="8"/>
      <c r="B44" s="8"/>
      <c r="C44" s="8"/>
      <c r="D44" s="8" t="s">
        <v>12</v>
      </c>
      <c r="E44" s="79">
        <v>94859000</v>
      </c>
    </row>
    <row r="45" spans="1:5" ht="15.75" x14ac:dyDescent="0.25">
      <c r="A45" s="8"/>
      <c r="B45" s="12" t="s">
        <v>13</v>
      </c>
      <c r="C45" s="8"/>
      <c r="D45" s="8"/>
      <c r="E45" s="72"/>
    </row>
    <row r="46" spans="1:5" ht="15.75" x14ac:dyDescent="0.25">
      <c r="A46" s="8"/>
      <c r="B46" s="8"/>
      <c r="C46" s="13"/>
      <c r="D46" s="8" t="s">
        <v>10</v>
      </c>
      <c r="E46" s="76">
        <v>0</v>
      </c>
    </row>
    <row r="47" spans="1:5" ht="15.75" x14ac:dyDescent="0.25">
      <c r="A47" s="8"/>
      <c r="B47" s="8"/>
      <c r="C47" s="8"/>
      <c r="D47" s="8" t="s">
        <v>11</v>
      </c>
      <c r="E47" s="76">
        <v>0</v>
      </c>
    </row>
    <row r="48" spans="1:5" ht="15.75" x14ac:dyDescent="0.25">
      <c r="A48" s="8"/>
      <c r="B48" s="8"/>
      <c r="C48" s="8"/>
      <c r="D48" s="8" t="s">
        <v>12</v>
      </c>
      <c r="E48" s="76">
        <v>0</v>
      </c>
    </row>
    <row r="49" spans="1:5" ht="15.75" x14ac:dyDescent="0.25">
      <c r="A49" s="8"/>
      <c r="B49" s="12" t="s">
        <v>14</v>
      </c>
      <c r="C49" s="8"/>
      <c r="D49" s="8"/>
      <c r="E49" s="78"/>
    </row>
    <row r="50" spans="1:5" ht="15.75" x14ac:dyDescent="0.25">
      <c r="A50" s="14"/>
      <c r="B50" s="14"/>
      <c r="C50" s="14"/>
      <c r="D50" s="8" t="s">
        <v>10</v>
      </c>
      <c r="E50" s="79">
        <v>29455000</v>
      </c>
    </row>
    <row r="51" spans="1:5" ht="15.75" x14ac:dyDescent="0.25">
      <c r="A51" s="8"/>
      <c r="B51" s="8"/>
      <c r="C51" s="8"/>
      <c r="D51" s="8" t="s">
        <v>11</v>
      </c>
      <c r="E51" s="79">
        <v>49759000</v>
      </c>
    </row>
    <row r="52" spans="1:5" ht="15.75" x14ac:dyDescent="0.25">
      <c r="A52" s="8"/>
      <c r="B52" s="8"/>
      <c r="C52" s="8"/>
      <c r="D52" s="8" t="s">
        <v>12</v>
      </c>
      <c r="E52" s="80">
        <v>740000</v>
      </c>
    </row>
    <row r="53" spans="1:5" ht="15.75" x14ac:dyDescent="0.25">
      <c r="A53" s="8"/>
      <c r="B53" s="12" t="s">
        <v>15</v>
      </c>
      <c r="C53" s="8"/>
      <c r="D53" s="8"/>
      <c r="E53" s="72"/>
    </row>
    <row r="54" spans="1:5" ht="15.75" x14ac:dyDescent="0.25">
      <c r="A54" s="8"/>
      <c r="B54" s="8"/>
      <c r="C54" s="8"/>
      <c r="D54" s="8" t="s">
        <v>10</v>
      </c>
      <c r="E54" s="72">
        <v>0</v>
      </c>
    </row>
    <row r="55" spans="1:5" ht="15.75" x14ac:dyDescent="0.25">
      <c r="A55" s="8"/>
      <c r="B55" s="8"/>
      <c r="C55" s="8"/>
      <c r="D55" s="8" t="s">
        <v>11</v>
      </c>
      <c r="E55" s="72">
        <v>0</v>
      </c>
    </row>
    <row r="56" spans="1:5" ht="15.75" x14ac:dyDescent="0.25">
      <c r="A56" s="8"/>
      <c r="B56" s="8"/>
      <c r="C56" s="13"/>
      <c r="D56" s="8" t="s">
        <v>12</v>
      </c>
      <c r="E56" s="74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80">
        <v>12103000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9">
        <v>13150000</v>
      </c>
    </row>
    <row r="63" spans="1:5" ht="15.75" x14ac:dyDescent="0.25">
      <c r="A63" s="8"/>
      <c r="B63" s="12"/>
      <c r="C63" s="8"/>
      <c r="D63" s="8" t="s">
        <v>11</v>
      </c>
      <c r="E63" s="79">
        <v>50698000</v>
      </c>
    </row>
    <row r="64" spans="1:5" ht="15.75" x14ac:dyDescent="0.25">
      <c r="A64" s="8"/>
      <c r="B64" s="8"/>
      <c r="C64" s="8"/>
      <c r="D64" s="8" t="s">
        <v>12</v>
      </c>
      <c r="E64" s="80">
        <v>592000</v>
      </c>
    </row>
    <row r="65" spans="1:5" ht="15.75" x14ac:dyDescent="0.25">
      <c r="A65" s="8"/>
      <c r="B65" s="12" t="s">
        <v>18</v>
      </c>
      <c r="C65" s="8"/>
      <c r="D65" s="8"/>
      <c r="E65" s="72"/>
    </row>
    <row r="66" spans="1:5" ht="15.75" x14ac:dyDescent="0.25">
      <c r="A66" s="8"/>
      <c r="B66" s="8"/>
      <c r="C66" s="8"/>
      <c r="D66" s="8" t="s">
        <v>10</v>
      </c>
      <c r="E66" s="79">
        <v>18962000</v>
      </c>
    </row>
    <row r="67" spans="1:5" ht="15.75" x14ac:dyDescent="0.25">
      <c r="A67" s="8"/>
      <c r="B67" s="8"/>
      <c r="C67" s="8"/>
      <c r="D67" s="8" t="s">
        <v>11</v>
      </c>
      <c r="E67" s="79">
        <v>77174000</v>
      </c>
    </row>
    <row r="68" spans="1:5" ht="15.75" x14ac:dyDescent="0.25">
      <c r="A68" s="8"/>
      <c r="B68" s="8"/>
      <c r="C68" s="8"/>
      <c r="D68" s="8" t="s">
        <v>12</v>
      </c>
      <c r="E68" s="80">
        <v>417000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79">
        <v>3589000</v>
      </c>
    </row>
    <row r="71" spans="1:5" ht="15.75" x14ac:dyDescent="0.25">
      <c r="A71" s="8"/>
      <c r="B71" s="8"/>
      <c r="C71" s="8"/>
      <c r="D71" s="8" t="s">
        <v>11</v>
      </c>
      <c r="E71" s="79">
        <v>34427000</v>
      </c>
    </row>
    <row r="72" spans="1:5" ht="15.75" x14ac:dyDescent="0.25">
      <c r="A72" s="8"/>
      <c r="B72" s="8"/>
      <c r="C72" s="8"/>
      <c r="D72" s="8" t="s">
        <v>12</v>
      </c>
      <c r="E72" s="80">
        <v>6645000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53"/>
    </row>
    <row r="75" spans="1:5" ht="15.75" x14ac:dyDescent="0.25">
      <c r="A75" s="8"/>
      <c r="B75" s="8"/>
      <c r="C75" s="8"/>
      <c r="D75" s="8" t="s">
        <v>47</v>
      </c>
      <c r="E75" s="73">
        <v>0</v>
      </c>
    </row>
    <row r="76" spans="1:5" ht="15.75" x14ac:dyDescent="0.25">
      <c r="A76" s="8"/>
      <c r="B76" s="8"/>
      <c r="C76" s="8"/>
      <c r="D76" s="8" t="s">
        <v>48</v>
      </c>
      <c r="E76" s="73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2">
        <v>0</v>
      </c>
    </row>
    <row r="79" spans="1:5" ht="15.75" x14ac:dyDescent="0.25">
      <c r="A79" s="8"/>
      <c r="B79" s="8"/>
      <c r="C79" s="8"/>
      <c r="D79" s="8" t="s">
        <v>50</v>
      </c>
      <c r="E79" s="72">
        <v>0</v>
      </c>
    </row>
    <row r="80" spans="1:5" ht="15.75" x14ac:dyDescent="0.25">
      <c r="A80" s="8"/>
      <c r="B80" s="8"/>
      <c r="C80" s="8" t="s">
        <v>54</v>
      </c>
      <c r="D80" s="8"/>
      <c r="E80" s="72"/>
    </row>
    <row r="81" spans="1:9" ht="15.75" x14ac:dyDescent="0.25">
      <c r="A81" s="8"/>
      <c r="B81" s="8"/>
      <c r="C81" s="8"/>
      <c r="D81" s="15" t="s">
        <v>49</v>
      </c>
      <c r="E81" s="72">
        <v>0</v>
      </c>
    </row>
    <row r="82" spans="1:9" ht="15.75" x14ac:dyDescent="0.25">
      <c r="A82" s="8"/>
      <c r="B82" s="8"/>
      <c r="C82" s="8"/>
      <c r="D82" s="15" t="s">
        <v>50</v>
      </c>
      <c r="E82" s="81">
        <v>19275000</v>
      </c>
    </row>
    <row r="83" spans="1:9" ht="15.75" x14ac:dyDescent="0.25">
      <c r="A83" s="8"/>
      <c r="B83" s="8"/>
      <c r="C83" s="8" t="s">
        <v>55</v>
      </c>
      <c r="D83" s="8"/>
      <c r="E83" s="54"/>
    </row>
    <row r="84" spans="1:9" ht="15.75" x14ac:dyDescent="0.25">
      <c r="A84" s="8"/>
      <c r="B84" s="8"/>
      <c r="C84" s="8"/>
      <c r="D84" s="8" t="s">
        <v>49</v>
      </c>
      <c r="E84" s="51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2">
        <v>0</v>
      </c>
    </row>
    <row r="88" spans="1:9" ht="15.75" x14ac:dyDescent="0.25">
      <c r="A88" s="8"/>
      <c r="B88" s="8"/>
      <c r="C88" s="8"/>
      <c r="D88" s="8" t="s">
        <v>50</v>
      </c>
      <c r="E88" s="7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3">
        <v>0</v>
      </c>
    </row>
    <row r="91" spans="1:9" ht="15.75" x14ac:dyDescent="0.25">
      <c r="A91" s="8"/>
      <c r="B91" s="8"/>
      <c r="C91" s="8"/>
      <c r="D91" s="8" t="s">
        <v>49</v>
      </c>
      <c r="E91" s="69">
        <v>0</v>
      </c>
    </row>
    <row r="92" spans="1:9" ht="15.75" x14ac:dyDescent="0.25">
      <c r="A92" s="8"/>
      <c r="B92" s="8"/>
      <c r="C92" s="8"/>
      <c r="D92" s="8" t="s">
        <v>50</v>
      </c>
      <c r="E92" s="76">
        <v>0</v>
      </c>
    </row>
    <row r="93" spans="1:9" ht="15.75" x14ac:dyDescent="0.25">
      <c r="A93" s="12" t="s">
        <v>59</v>
      </c>
      <c r="D93" s="8"/>
      <c r="E93" s="30">
        <f>SUM(E41:E92)</f>
        <v>741908000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3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6">
        <v>0</v>
      </c>
    </row>
    <row r="105" spans="1:9" ht="15.75" x14ac:dyDescent="0.25">
      <c r="B105" s="12" t="s">
        <v>17</v>
      </c>
      <c r="C105" s="8"/>
      <c r="D105" s="8"/>
      <c r="E105" s="72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2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2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741908000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Angeles</vt:lpstr>
      <vt:lpstr>Balanga</vt:lpstr>
      <vt:lpstr>Cabanatuan</vt:lpstr>
      <vt:lpstr>San Fernando</vt:lpstr>
      <vt:lpstr>San Jose Del Monte</vt:lpstr>
      <vt:lpstr>Gapan</vt:lpstr>
      <vt:lpstr>Mabalacat</vt:lpstr>
      <vt:lpstr>Malolos</vt:lpstr>
      <vt:lpstr>Meycauayan</vt:lpstr>
      <vt:lpstr>Muñoz</vt:lpstr>
      <vt:lpstr>Olongapo</vt:lpstr>
      <vt:lpstr>Palayan</vt:lpstr>
      <vt:lpstr>San Jose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2021-09-30T11:26:43Z</dcterms:modified>
</cp:coreProperties>
</file>