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566EB7CD-B8A7-4BC6-B68E-4B57E461C98D}" xr6:coauthVersionLast="47" xr6:coauthVersionMax="47" xr10:uidLastSave="{00000000-0000-0000-0000-000000000000}"/>
  <bookViews>
    <workbookView xWindow="12570" yWindow="345" windowWidth="14880" windowHeight="7260" tabRatio="862" firstSheet="4" activeTab="4" xr2:uid="{55A92D14-81C0-4506-9860-A1CA671BF8C6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a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5" l="1"/>
  <c r="E93" i="5"/>
  <c r="E112" i="5" s="1"/>
  <c r="E19" i="5"/>
  <c r="E14" i="5"/>
  <c r="E37" i="5" s="1"/>
  <c r="E111" i="13"/>
  <c r="E93" i="13"/>
  <c r="E112" i="13" s="1"/>
  <c r="E19" i="13"/>
  <c r="E14" i="13"/>
  <c r="E37" i="13" s="1"/>
  <c r="E14" i="19"/>
  <c r="E37" i="19" s="1"/>
  <c r="E19" i="19"/>
  <c r="E93" i="19"/>
  <c r="E112" i="19" s="1"/>
  <c r="E111" i="19"/>
  <c r="E14" i="18"/>
  <c r="E19" i="18"/>
  <c r="E93" i="18"/>
  <c r="E111" i="18"/>
  <c r="E112" i="18"/>
  <c r="E14" i="17"/>
  <c r="E19" i="17"/>
  <c r="E37" i="17" s="1"/>
  <c r="E93" i="17"/>
  <c r="E111" i="17"/>
  <c r="E14" i="16"/>
  <c r="E19" i="16"/>
  <c r="E93" i="16"/>
  <c r="E112" i="16" s="1"/>
  <c r="E111" i="16"/>
  <c r="E14" i="15"/>
  <c r="E19" i="15"/>
  <c r="E37" i="15"/>
  <c r="E93" i="15"/>
  <c r="E111" i="15"/>
  <c r="E11" i="14"/>
  <c r="E14" i="14" s="1"/>
  <c r="E12" i="14"/>
  <c r="E13" i="14"/>
  <c r="E18" i="14"/>
  <c r="E19" i="14" s="1"/>
  <c r="E30" i="14"/>
  <c r="E42" i="14"/>
  <c r="E43" i="14"/>
  <c r="E66" i="14"/>
  <c r="E68" i="14"/>
  <c r="E82" i="14"/>
  <c r="E91" i="14"/>
  <c r="E111" i="14"/>
  <c r="E14" i="11"/>
  <c r="E19" i="11"/>
  <c r="E93" i="11"/>
  <c r="E112" i="11" s="1"/>
  <c r="E111" i="11"/>
  <c r="E11" i="10"/>
  <c r="E12" i="10"/>
  <c r="E13" i="10"/>
  <c r="E16" i="10"/>
  <c r="E19" i="10" s="1"/>
  <c r="E17" i="10"/>
  <c r="E93" i="10"/>
  <c r="E110" i="10"/>
  <c r="E111" i="10"/>
  <c r="E14" i="9"/>
  <c r="E19" i="9"/>
  <c r="E37" i="9"/>
  <c r="E47" i="9"/>
  <c r="E93" i="9"/>
  <c r="E112" i="9" s="1"/>
  <c r="E111" i="9"/>
  <c r="E14" i="8"/>
  <c r="E19" i="8"/>
  <c r="E37" i="8"/>
  <c r="E93" i="8"/>
  <c r="E112" i="8" s="1"/>
  <c r="E111" i="8"/>
  <c r="E14" i="7"/>
  <c r="E37" i="7" s="1"/>
  <c r="E19" i="7"/>
  <c r="E93" i="7"/>
  <c r="E111" i="7"/>
  <c r="E112" i="7"/>
  <c r="E11" i="6"/>
  <c r="E14" i="6" s="1"/>
  <c r="E13" i="6"/>
  <c r="E17" i="6"/>
  <c r="E18" i="6"/>
  <c r="E93" i="6"/>
  <c r="E111" i="6"/>
  <c r="E14" i="4"/>
  <c r="E37" i="4" s="1"/>
  <c r="E19" i="4"/>
  <c r="E93" i="4"/>
  <c r="E111" i="4"/>
  <c r="E14" i="3"/>
  <c r="E19" i="3"/>
  <c r="E93" i="3"/>
  <c r="E111" i="3"/>
  <c r="E112" i="3"/>
  <c r="E11" i="2"/>
  <c r="E13" i="2"/>
  <c r="E14" i="2"/>
  <c r="E19" i="2"/>
  <c r="E47" i="2"/>
  <c r="E93" i="2" s="1"/>
  <c r="E48" i="2"/>
  <c r="E91" i="2"/>
  <c r="E110" i="2"/>
  <c r="E111" i="2" s="1"/>
  <c r="E14" i="1"/>
  <c r="E19" i="1"/>
  <c r="E37" i="1"/>
  <c r="E93" i="1"/>
  <c r="E112" i="1" s="1"/>
  <c r="E111" i="1"/>
  <c r="E93" i="14" l="1"/>
  <c r="E112" i="14" s="1"/>
  <c r="E37" i="16"/>
  <c r="E14" i="10"/>
  <c r="E37" i="10" s="1"/>
  <c r="E112" i="6"/>
  <c r="E112" i="17"/>
  <c r="E37" i="18"/>
  <c r="E112" i="10"/>
  <c r="E112" i="2"/>
  <c r="E112" i="15"/>
  <c r="E37" i="3"/>
  <c r="E37" i="2"/>
  <c r="E112" i="4"/>
  <c r="E19" i="6"/>
  <c r="E37" i="6" s="1"/>
  <c r="E37" i="11"/>
  <c r="E37" i="14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<sst xmlns="http://schemas.openxmlformats.org/spreadsheetml/2006/main" count="1962" uniqueCount="82">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</sst>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10"/>
      <color theme="1"/>
      <name val="Times New Roman"/>
      <family val="1"/>
    </font>
    <font>
      <sz val="8"/>
      <color rgb="FF000000"/>
      <name val="Arial"/>
    </font>
    <font>
      <sz val="8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Calibri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4" fontId="10" fillId="0" borderId="0" xfId="2" applyNumberFormat="1" applyFont="1" applyAlignment="1">
      <alignment vertical="center"/>
    </xf>
    <xf numFmtId="4" fontId="11" fillId="0" borderId="0" xfId="0" applyNumberFormat="1" applyFont="1"/>
    <xf numFmtId="4" fontId="11" fillId="0" borderId="0" xfId="5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4" fontId="0" fillId="0" borderId="0" xfId="0" applyNumberFormat="1"/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 wrapText="1"/>
    </xf>
    <xf numFmtId="164" fontId="10" fillId="0" borderId="0" xfId="2" applyNumberFormat="1" applyFont="1" applyAlignment="1">
      <alignment horizontal="left" vertical="center"/>
    </xf>
    <xf numFmtId="4" fontId="15" fillId="0" borderId="4" xfId="2" applyNumberFormat="1" applyFont="1" applyBorder="1" applyAlignment="1">
      <alignment horizontal="right" vertical="center"/>
    </xf>
    <xf numFmtId="4" fontId="17" fillId="0" borderId="0" xfId="2" applyNumberFormat="1" applyFont="1" applyAlignment="1">
      <alignment horizontal="right" vertical="center"/>
    </xf>
    <xf numFmtId="39" fontId="0" fillId="0" borderId="0" xfId="0" applyNumberFormat="1"/>
    <xf numFmtId="39" fontId="18" fillId="2" borderId="0" xfId="0" applyNumberFormat="1" applyFont="1" applyFill="1" applyBorder="1" applyProtection="1"/>
    <xf numFmtId="4" fontId="17" fillId="0" borderId="0" xfId="2" applyNumberFormat="1" applyFont="1" applyAlignment="1">
      <alignment vertical="center"/>
    </xf>
    <xf numFmtId="4" fontId="14" fillId="0" borderId="0" xfId="1" applyNumberFormat="1" applyFont="1" applyFill="1" applyBorder="1"/>
    <xf numFmtId="164" fontId="10" fillId="0" borderId="0" xfId="2" applyNumberFormat="1" applyFont="1" applyAlignment="1">
      <alignment vertical="center" wrapText="1"/>
    </xf>
    <xf numFmtId="4" fontId="17" fillId="0" borderId="0" xfId="2" applyNumberFormat="1" applyFont="1" applyBorder="1" applyAlignment="1">
      <alignment horizontal="right" vertical="center"/>
    </xf>
    <xf numFmtId="4" fontId="15" fillId="0" borderId="1" xfId="2" applyNumberFormat="1" applyFont="1" applyBorder="1" applyAlignment="1">
      <alignment horizontal="right" vertical="center"/>
    </xf>
    <xf numFmtId="4" fontId="11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4" fillId="0" borderId="1" xfId="2" applyNumberFormat="1" applyFont="1" applyBorder="1" applyAlignment="1">
      <alignment horizontal="right" vertical="center"/>
    </xf>
    <xf numFmtId="0" fontId="10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10" fillId="0" borderId="0" xfId="2" applyNumberFormat="1" applyFont="1" applyAlignment="1">
      <alignment horizontal="right" vertical="center"/>
    </xf>
    <xf numFmtId="40" fontId="10" fillId="0" borderId="0" xfId="2" applyNumberFormat="1" applyFont="1" applyAlignment="1">
      <alignment horizontal="right" vertical="center"/>
    </xf>
    <xf numFmtId="4" fontId="10" fillId="0" borderId="0" xfId="2" applyNumberFormat="1" applyFont="1" applyAlignment="1">
      <alignment vertical="center"/>
    </xf>
    <xf numFmtId="4" fontId="10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9" fillId="0" borderId="0" xfId="3" applyNumberFormat="1" applyFont="1" applyBorder="1"/>
    <xf numFmtId="4" fontId="9" fillId="0" borderId="0" xfId="3" applyNumberFormat="1" applyFont="1" applyBorder="1" applyAlignment="1"/>
    <xf numFmtId="4" fontId="7" fillId="0" borderId="0" xfId="2" applyNumberFormat="1" applyFont="1" applyAlignment="1">
      <alignment horizontal="center" vertical="center"/>
    </xf>
    <xf numFmtId="4" fontId="11" fillId="0" borderId="3" xfId="4" applyNumberFormat="1" applyFont="1" applyBorder="1"/>
    <xf numFmtId="4" fontId="20" fillId="0" borderId="5" xfId="0" applyNumberFormat="1" applyFont="1" applyBorder="1" applyProtection="1"/>
    <xf numFmtId="4" fontId="19" fillId="0" borderId="3" xfId="3" applyNumberFormat="1" applyFont="1" applyFill="1" applyBorder="1"/>
    <xf numFmtId="4" fontId="11" fillId="0" borderId="2" xfId="4" applyNumberFormat="1" applyFont="1" applyFill="1" applyBorder="1"/>
    <xf numFmtId="4" fontId="12" fillId="0" borderId="0" xfId="2" applyNumberFormat="1" applyFont="1" applyAlignment="1">
      <alignment vertical="center"/>
    </xf>
    <xf numFmtId="4" fontId="10" fillId="0" borderId="0" xfId="2" applyNumberFormat="1" applyFont="1" applyAlignment="1">
      <alignment vertical="center" wrapText="1"/>
    </xf>
    <xf numFmtId="4" fontId="16" fillId="0" borderId="5" xfId="0" applyNumberFormat="1" applyFont="1" applyBorder="1" applyProtection="1"/>
    <xf numFmtId="4" fontId="10" fillId="0" borderId="0" xfId="2" applyNumberFormat="1" applyFont="1" applyAlignment="1">
      <alignment horizontal="left" vertical="center"/>
    </xf>
    <xf numFmtId="4" fontId="9" fillId="0" borderId="6" xfId="3" applyNumberFormat="1" applyFont="1" applyBorder="1"/>
    <xf numFmtId="4" fontId="18" fillId="2" borderId="0" xfId="0" applyNumberFormat="1" applyFont="1" applyFill="1" applyBorder="1" applyProtection="1"/>
    <xf numFmtId="4" fontId="13" fillId="0" borderId="0" xfId="2" applyNumberFormat="1" applyFont="1" applyAlignment="1">
      <alignment horizontal="right" vertical="center"/>
    </xf>
    <xf numFmtId="4" fontId="9" fillId="0" borderId="1" xfId="3" applyNumberFormat="1" applyFont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5" xfId="0" applyNumberFormat="1" applyBorder="1" applyProtection="1"/>
    <xf numFmtId="4" fontId="0" fillId="0" borderId="8" xfId="0" applyNumberFormat="1" applyBorder="1" applyProtection="1"/>
    <xf numFmtId="4" fontId="23" fillId="0" borderId="0" xfId="0" applyNumberFormat="1" applyFont="1" applyBorder="1" applyProtection="1"/>
    <xf numFmtId="4" fontId="24" fillId="0" borderId="0" xfId="7" applyNumberFormat="1" applyFont="1" applyAlignment="1">
      <alignment horizontal="right" vertical="top" wrapText="1"/>
    </xf>
    <xf numFmtId="4" fontId="24" fillId="0" borderId="6" xfId="7" applyNumberFormat="1" applyFont="1" applyBorder="1" applyAlignment="1">
      <alignment horizontal="right" vertical="top" wrapText="1"/>
    </xf>
    <xf numFmtId="4" fontId="24" fillId="0" borderId="0" xfId="7" applyNumberFormat="1" applyFont="1" applyAlignment="1">
      <alignment horizontal="justify" vertical="top" wrapText="1"/>
    </xf>
    <xf numFmtId="4" fontId="25" fillId="0" borderId="5" xfId="0" applyNumberFormat="1" applyFont="1" applyBorder="1" applyProtection="1"/>
    <xf numFmtId="4" fontId="26" fillId="0" borderId="0" xfId="7" applyNumberFormat="1" applyFont="1" applyFill="1" applyBorder="1"/>
    <xf numFmtId="4" fontId="26" fillId="0" borderId="0" xfId="0" applyNumberFormat="1" applyFont="1" applyFill="1" applyBorder="1"/>
    <xf numFmtId="4" fontId="26" fillId="0" borderId="3" xfId="7" applyNumberFormat="1" applyFont="1" applyFill="1" applyBorder="1"/>
    <xf numFmtId="4" fontId="26" fillId="0" borderId="1" xfId="7" applyNumberFormat="1" applyFont="1" applyFill="1" applyBorder="1"/>
    <xf numFmtId="4" fontId="26" fillId="0" borderId="9" xfId="7" applyNumberFormat="1" applyFont="1" applyFill="1" applyBorder="1"/>
    <xf numFmtId="4" fontId="27" fillId="0" borderId="5" xfId="0" applyNumberFormat="1" applyFont="1" applyBorder="1" applyProtection="1"/>
    <xf numFmtId="4" fontId="27" fillId="0" borderId="8" xfId="0" applyNumberFormat="1" applyFont="1" applyBorder="1" applyProtection="1"/>
    <xf numFmtId="4" fontId="28" fillId="0" borderId="5" xfId="0" applyNumberFormat="1" applyFont="1" applyBorder="1" applyProtection="1"/>
    <xf numFmtId="4" fontId="24" fillId="0" borderId="0" xfId="8" applyNumberFormat="1" applyFont="1"/>
    <xf numFmtId="4" fontId="24" fillId="0" borderId="1" xfId="8" applyNumberFormat="1" applyFont="1" applyBorder="1"/>
    <xf numFmtId="4" fontId="29" fillId="0" borderId="10" xfId="1" applyNumberFormat="1" applyFont="1" applyBorder="1"/>
    <xf numFmtId="4" fontId="30" fillId="0" borderId="10" xfId="1" applyNumberFormat="1" applyFont="1" applyBorder="1"/>
    <xf numFmtId="4" fontId="29" fillId="0" borderId="10" xfId="1" applyNumberFormat="1" applyFont="1" applyBorder="1" applyAlignment="1">
      <alignment horizontal="center"/>
    </xf>
    <xf numFmtId="4" fontId="31" fillId="0" borderId="0" xfId="0" applyNumberFormat="1" applyFont="1" applyFill="1" applyProtection="1"/>
    <xf numFmtId="4" fontId="31" fillId="0" borderId="11" xfId="0" applyNumberFormat="1" applyFont="1" applyFill="1" applyBorder="1" applyProtection="1"/>
    <xf numFmtId="4" fontId="31" fillId="0" borderId="0" xfId="0" applyNumberFormat="1" applyFont="1" applyFill="1" applyAlignment="1" applyProtection="1">
      <alignment vertical="center"/>
    </xf>
    <xf numFmtId="4" fontId="18" fillId="0" borderId="13" xfId="0" applyNumberFormat="1" applyFont="1" applyBorder="1" applyAlignment="1" applyProtection="1">
      <alignment vertical="center"/>
    </xf>
    <xf numFmtId="4" fontId="18" fillId="0" borderId="12" xfId="0" applyNumberFormat="1" applyFont="1" applyBorder="1" applyAlignment="1" applyProtection="1">
      <alignment vertical="center"/>
    </xf>
    <xf numFmtId="4" fontId="18" fillId="0" borderId="14" xfId="0" applyNumberFormat="1" applyFont="1" applyBorder="1" applyAlignment="1" applyProtection="1">
      <alignment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1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2" fillId="0" borderId="0" xfId="6" applyFont="1" applyAlignment="1">
      <alignment horizontal="center"/>
    </xf>
    <xf numFmtId="40" fontId="21" fillId="0" borderId="7" xfId="2" applyNumberFormat="1" applyFont="1" applyBorder="1" applyAlignment="1">
      <alignment horizontal="center" vertical="center" wrapText="1"/>
    </xf>
    <xf numFmtId="40" fontId="21" fillId="0" borderId="1" xfId="2" applyNumberFormat="1" applyFont="1" applyBorder="1" applyAlignment="1">
      <alignment horizontal="center" vertical="center" wrapText="1"/>
    </xf>
    <xf numFmtId="4" fontId="32" fillId="0" borderId="0" xfId="0" applyNumberFormat="1" applyFont="1"/>
    <xf numFmtId="4" fontId="11" fillId="0" borderId="0" xfId="5" applyNumberFormat="1" applyFont="1" applyFill="1" applyAlignment="1">
      <alignment horizontal="right" vertical="center" wrapText="1"/>
    </xf>
    <xf numFmtId="4" fontId="11" fillId="0" borderId="0" xfId="5" applyNumberFormat="1" applyFont="1" applyFill="1" applyBorder="1" applyAlignment="1">
      <alignment horizontal="right" vertical="center" wrapText="1"/>
    </xf>
  </cellXfs>
  <cellStyles count="9">
    <cellStyle name="Comma" xfId="1" builtinId="3"/>
    <cellStyle name="Comma 2" xfId="3" xr:uid="{68DFE7DE-DCC7-40D1-A1F3-DC56DF4BF658}"/>
    <cellStyle name="Comma 22" xfId="7" xr:uid="{71B66378-8846-4F91-864B-0BE0438D4EE4}"/>
    <cellStyle name="Comma 3" xfId="8" xr:uid="{3285ECF9-5325-4C84-9EBE-D821DEE9327E}"/>
    <cellStyle name="Comma 5" xfId="4" xr:uid="{EE9166FD-187D-488D-9AD0-3102D38F24C3}"/>
    <cellStyle name="Comma 8 2 3 2" xfId="5" xr:uid="{01CD05D1-929F-4AF2-86B6-750EE6EBBC5D}"/>
    <cellStyle name="Normal" xfId="0" builtinId="0"/>
    <cellStyle name="Normal 6" xfId="6" xr:uid="{280E36BD-C88B-45B8-926C-A23DFA6A2A3C}"/>
    <cellStyle name="Normal 7" xfId="2" xr:uid="{958FA8E6-92A0-4407-8AC8-ED125656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C36C-3659-45C5-8FD2-0F15AA40553F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40">
        <v>187396259.03999999</v>
      </c>
    </row>
    <row r="12" spans="1:9" ht="15.75" x14ac:dyDescent="0.25">
      <c r="A12" s="36"/>
      <c r="B12" s="36"/>
      <c r="C12" s="36"/>
      <c r="D12" s="36" t="s">
        <v>55</v>
      </c>
      <c r="E12" s="40">
        <v>0</v>
      </c>
    </row>
    <row r="13" spans="1:9" ht="15.75" x14ac:dyDescent="0.25">
      <c r="A13" s="36"/>
      <c r="B13" s="36"/>
      <c r="C13" s="36"/>
      <c r="D13" s="36" t="s">
        <v>54</v>
      </c>
      <c r="E13" s="40">
        <v>390346179.29000002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577742438.33000004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40">
        <v>70389763.280000001</v>
      </c>
    </row>
    <row r="17" spans="1:5" ht="15.75" x14ac:dyDescent="0.25">
      <c r="A17" s="36"/>
      <c r="B17" s="36"/>
      <c r="C17" s="36"/>
      <c r="D17" s="36" t="s">
        <v>50</v>
      </c>
      <c r="E17" s="41">
        <v>29344459.350000001</v>
      </c>
    </row>
    <row r="18" spans="1:5" ht="15.75" x14ac:dyDescent="0.25">
      <c r="A18" s="36"/>
      <c r="B18" s="36"/>
      <c r="C18" s="42"/>
      <c r="D18" s="36" t="s">
        <v>49</v>
      </c>
      <c r="E18" s="40">
        <v>4129731.19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103863953.81999999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40">
        <v>938835782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0">
        <v>30516174.879999999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1650958349.0300002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40">
        <v>274019386.67000002</v>
      </c>
    </row>
    <row r="43" spans="1:5" ht="15.75" x14ac:dyDescent="0.25">
      <c r="A43" s="36"/>
      <c r="B43" s="36"/>
      <c r="C43" s="36"/>
      <c r="D43" s="36" t="s">
        <v>25</v>
      </c>
      <c r="E43" s="40">
        <v>705519576.25999999</v>
      </c>
    </row>
    <row r="44" spans="1:5" ht="15.75" x14ac:dyDescent="0.25">
      <c r="A44" s="36"/>
      <c r="B44" s="36"/>
      <c r="C44" s="36"/>
      <c r="D44" s="36" t="s">
        <v>2</v>
      </c>
      <c r="E44" s="40">
        <v>28074551.199999999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40">
        <v>14993254.43</v>
      </c>
    </row>
    <row r="47" spans="1:5" ht="15.75" x14ac:dyDescent="0.25">
      <c r="A47" s="36"/>
      <c r="B47" s="36"/>
      <c r="C47" s="36"/>
      <c r="D47" s="36" t="s">
        <v>25</v>
      </c>
      <c r="E47" s="40">
        <v>10686215.32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40">
        <v>85163162.069999993</v>
      </c>
    </row>
    <row r="51" spans="1:5" ht="15.75" x14ac:dyDescent="0.25">
      <c r="A51" s="36"/>
      <c r="B51" s="36"/>
      <c r="C51" s="36"/>
      <c r="D51" s="36" t="s">
        <v>25</v>
      </c>
      <c r="E51" s="40">
        <v>41298448.810000002</v>
      </c>
    </row>
    <row r="52" spans="1:5" ht="15.75" x14ac:dyDescent="0.25">
      <c r="A52" s="36"/>
      <c r="B52" s="36"/>
      <c r="C52" s="36"/>
      <c r="D52" s="36" t="s">
        <v>2</v>
      </c>
      <c r="E52" s="40">
        <v>1324247.67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0">
        <v>28096567.370000001</v>
      </c>
    </row>
    <row r="59" spans="1:5" ht="15.75" x14ac:dyDescent="0.25">
      <c r="A59" s="36"/>
      <c r="B59" s="36"/>
      <c r="C59" s="36"/>
      <c r="D59" s="36" t="s">
        <v>25</v>
      </c>
      <c r="E59" s="40">
        <v>31217219.579999998</v>
      </c>
    </row>
    <row r="60" spans="1:5" ht="15.75" x14ac:dyDescent="0.25">
      <c r="A60" s="36"/>
      <c r="B60" s="36"/>
      <c r="C60" s="36"/>
      <c r="D60" s="36" t="s">
        <v>2</v>
      </c>
      <c r="E60" s="40">
        <v>620030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40">
        <v>32804235.66</v>
      </c>
    </row>
    <row r="63" spans="1:5" ht="15.75" x14ac:dyDescent="0.25">
      <c r="A63" s="36"/>
      <c r="B63" s="38"/>
      <c r="C63" s="36"/>
      <c r="D63" s="36" t="s">
        <v>25</v>
      </c>
      <c r="E63" s="40">
        <v>26635066.199999999</v>
      </c>
    </row>
    <row r="64" spans="1:5" ht="15.75" x14ac:dyDescent="0.25">
      <c r="A64" s="36"/>
      <c r="B64" s="36"/>
      <c r="C64" s="36"/>
      <c r="D64" s="36" t="s">
        <v>2</v>
      </c>
      <c r="E64" s="40">
        <v>390000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40">
        <v>73343903.870000005</v>
      </c>
    </row>
    <row r="67" spans="1:5" ht="15.75" x14ac:dyDescent="0.25">
      <c r="A67" s="36"/>
      <c r="B67" s="36"/>
      <c r="C67" s="36"/>
      <c r="D67" s="36" t="s">
        <v>25</v>
      </c>
      <c r="E67" s="40">
        <v>67252335.859999999</v>
      </c>
    </row>
    <row r="68" spans="1:5" ht="15.75" x14ac:dyDescent="0.25">
      <c r="A68" s="36"/>
      <c r="B68" s="36"/>
      <c r="C68" s="36"/>
      <c r="D68" s="36" t="s">
        <v>2</v>
      </c>
      <c r="E68" s="40">
        <v>27691764.399999999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0">
        <v>19371686.620000001</v>
      </c>
    </row>
    <row r="76" spans="1:5" ht="15.75" x14ac:dyDescent="0.25">
      <c r="A76" s="36"/>
      <c r="B76" s="36"/>
      <c r="C76" s="36"/>
      <c r="D76" s="36" t="s">
        <v>21</v>
      </c>
      <c r="E76" s="40">
        <v>21740634.149999999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40">
        <v>34266553.109999999</v>
      </c>
    </row>
    <row r="79" spans="1:5" ht="16.5" thickBot="1" x14ac:dyDescent="0.3">
      <c r="A79" s="36"/>
      <c r="B79" s="36"/>
      <c r="C79" s="36"/>
      <c r="D79" s="36" t="s">
        <v>13</v>
      </c>
      <c r="E79" s="51">
        <v>15560525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40">
        <v>148474472.69999999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40">
        <v>4199516.3</v>
      </c>
    </row>
    <row r="88" spans="1:9" ht="15.75" x14ac:dyDescent="0.25">
      <c r="A88" s="36"/>
      <c r="B88" s="36"/>
      <c r="C88" s="36"/>
      <c r="D88" s="36" t="s">
        <v>13</v>
      </c>
      <c r="E88" s="40">
        <v>179000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40">
        <v>29185273.149999999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1722107626.4000001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40">
        <v>5366558.8600000003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40">
        <v>42991759.579999998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4">
        <v>5588590.4000000004</v>
      </c>
      <c r="F110" s="55"/>
    </row>
    <row r="111" spans="1:9" ht="15.75" x14ac:dyDescent="0.25">
      <c r="A111" s="38" t="s">
        <v>1</v>
      </c>
      <c r="E111" s="4">
        <f>SUM(E96,E98,E100,E102,E104,E106,E108,E110)</f>
        <v>53946908.839999996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9AF-B099-43B0-9767-FFE5731FE02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73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58">
        <f>587978.66+5490406.08</f>
        <v>6078384.7400000002</v>
      </c>
    </row>
    <row r="12" spans="1:9" ht="15.75" x14ac:dyDescent="0.25">
      <c r="A12" s="36"/>
      <c r="B12" s="36"/>
      <c r="C12" s="36"/>
      <c r="D12" s="36" t="s">
        <v>55</v>
      </c>
      <c r="E12" s="58">
        <f>183135+5132448.45+29700+357727</f>
        <v>5703010.4500000002</v>
      </c>
    </row>
    <row r="13" spans="1:9" ht="15.75" x14ac:dyDescent="0.25">
      <c r="A13" s="36"/>
      <c r="B13" s="36"/>
      <c r="C13" s="36"/>
      <c r="D13" s="36" t="s">
        <v>54</v>
      </c>
      <c r="E13" s="59">
        <f>10102.46+750767.49+1124634.49</f>
        <v>1885504.44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13666899.630000001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58">
        <f>3860+430+1441698.62+429611.5+786379.43</f>
        <v>2661979.5500000003</v>
      </c>
    </row>
    <row r="17" spans="1:5" ht="15.75" x14ac:dyDescent="0.25">
      <c r="A17" s="36"/>
      <c r="B17" s="36"/>
      <c r="C17" s="36"/>
      <c r="D17" s="36" t="s">
        <v>50</v>
      </c>
      <c r="E17" s="58">
        <f>170035+418530+853060+63719+1310952.2+174890.17+140002.57</f>
        <v>3131188.94</v>
      </c>
    </row>
    <row r="18" spans="1:5" ht="15.75" x14ac:dyDescent="0.25">
      <c r="A18" s="36"/>
      <c r="B18" s="36"/>
      <c r="C18" s="42"/>
      <c r="D18" s="36" t="s">
        <v>49</v>
      </c>
      <c r="E18" s="59">
        <v>822271.07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6615439.5600000005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58">
        <v>532670694</v>
      </c>
    </row>
    <row r="22" spans="1:5" ht="15.75" x14ac:dyDescent="0.25">
      <c r="A22" s="36"/>
      <c r="B22" s="36"/>
      <c r="C22" s="36" t="s">
        <v>45</v>
      </c>
      <c r="D22" s="36"/>
      <c r="E22" s="58">
        <v>1833529.97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59">
        <v>54500000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609286563.16000009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58">
        <v>72260627.840000004</v>
      </c>
    </row>
    <row r="43" spans="1:5" ht="15.75" x14ac:dyDescent="0.25">
      <c r="A43" s="36"/>
      <c r="B43" s="36"/>
      <c r="C43" s="36"/>
      <c r="D43" s="36" t="s">
        <v>25</v>
      </c>
      <c r="E43" s="58">
        <v>131096931.7</v>
      </c>
    </row>
    <row r="44" spans="1:5" ht="15.75" x14ac:dyDescent="0.25">
      <c r="A44" s="36"/>
      <c r="B44" s="36"/>
      <c r="C44" s="36"/>
      <c r="D44" s="36" t="s">
        <v>2</v>
      </c>
      <c r="E44" s="59">
        <v>4456393.33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58">
        <v>19186236.640000001</v>
      </c>
    </row>
    <row r="51" spans="1:5" ht="15.75" x14ac:dyDescent="0.25">
      <c r="A51" s="36"/>
      <c r="B51" s="36"/>
      <c r="C51" s="36"/>
      <c r="D51" s="36" t="s">
        <v>25</v>
      </c>
      <c r="E51" s="58">
        <v>9189759.5500000007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58">
        <v>2222523.9700000002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58">
        <v>6593838.0899999999</v>
      </c>
    </row>
    <row r="63" spans="1:5" ht="15.75" x14ac:dyDescent="0.25">
      <c r="A63" s="36"/>
      <c r="B63" s="38"/>
      <c r="C63" s="36"/>
      <c r="D63" s="36" t="s">
        <v>25</v>
      </c>
      <c r="E63" s="58">
        <v>7012740.29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58">
        <v>17031050.68</v>
      </c>
    </row>
    <row r="67" spans="1:5" ht="15.75" x14ac:dyDescent="0.25">
      <c r="A67" s="36"/>
      <c r="B67" s="36"/>
      <c r="C67" s="36"/>
      <c r="D67" s="36" t="s">
        <v>25</v>
      </c>
      <c r="E67" s="58">
        <v>31196265.32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58">
        <v>23219234</v>
      </c>
    </row>
    <row r="79" spans="1:5" ht="15.75" x14ac:dyDescent="0.25">
      <c r="A79" s="36"/>
      <c r="B79" s="36"/>
      <c r="C79" s="36"/>
      <c r="D79" s="36" t="s">
        <v>13</v>
      </c>
      <c r="E79" s="58">
        <v>4086730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58">
        <v>103588543.56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58">
        <v>5946211.5999999996</v>
      </c>
    </row>
    <row r="91" spans="1:9" ht="15.75" x14ac:dyDescent="0.25">
      <c r="A91" s="36"/>
      <c r="B91" s="36"/>
      <c r="C91" s="36"/>
      <c r="D91" s="36" t="s">
        <v>14</v>
      </c>
      <c r="E91" s="59">
        <v>38009006.479999997</v>
      </c>
    </row>
    <row r="92" spans="1:9" ht="15.75" x14ac:dyDescent="0.25">
      <c r="A92" s="36"/>
      <c r="B92" s="36"/>
      <c r="C92" s="36"/>
      <c r="D92" s="36" t="s">
        <v>13</v>
      </c>
      <c r="E92" s="58">
        <v>640800</v>
      </c>
    </row>
    <row r="93" spans="1:9" ht="15.75" x14ac:dyDescent="0.25">
      <c r="A93" s="38" t="s">
        <v>12</v>
      </c>
      <c r="D93" s="36"/>
      <c r="E93" s="17">
        <f>SUM(E41:E92)</f>
        <v>475736893.05000007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58">
        <v>1004288.1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8">
        <f>4839894.1+23069208.03</f>
        <v>27909102.130000003</v>
      </c>
      <c r="F110" s="55"/>
    </row>
    <row r="111" spans="1:9" ht="15.75" x14ac:dyDescent="0.25">
      <c r="A111" s="38" t="s">
        <v>1</v>
      </c>
      <c r="E111" s="4">
        <f>SUM(E96,E98,E100,E102,E104,E106,E108,E110)</f>
        <v>28913390.230000004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504650283.28000009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6DF7-81D4-48A4-AA82-25DB0384D66A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74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13744287.01</v>
      </c>
    </row>
    <row r="12" spans="1:9" ht="15.75" x14ac:dyDescent="0.25">
      <c r="A12" s="36"/>
      <c r="B12" s="36"/>
      <c r="C12" s="36"/>
      <c r="D12" s="36" t="s">
        <v>55</v>
      </c>
      <c r="E12" s="11">
        <v>37553364.530000001</v>
      </c>
    </row>
    <row r="13" spans="1:9" ht="15.75" x14ac:dyDescent="0.25">
      <c r="A13" s="36"/>
      <c r="B13" s="36"/>
      <c r="C13" s="36"/>
      <c r="D13" s="36" t="s">
        <v>54</v>
      </c>
      <c r="E13" s="11">
        <v>5794751.5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57092403.039999999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10887019.960000001</v>
      </c>
    </row>
    <row r="17" spans="1:5" ht="15.75" x14ac:dyDescent="0.25">
      <c r="A17" s="36"/>
      <c r="B17" s="36"/>
      <c r="C17" s="36"/>
      <c r="D17" s="36" t="s">
        <v>50</v>
      </c>
      <c r="E17" s="11">
        <v>24612038.75</v>
      </c>
    </row>
    <row r="18" spans="1:5" ht="15.75" x14ac:dyDescent="0.25">
      <c r="A18" s="36"/>
      <c r="B18" s="36"/>
      <c r="C18" s="42"/>
      <c r="D18" s="36" t="s">
        <v>49</v>
      </c>
      <c r="E18" s="43">
        <v>4369880.29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39868939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822390699</v>
      </c>
    </row>
    <row r="22" spans="1:5" ht="15.75" x14ac:dyDescent="0.25">
      <c r="A22" s="36"/>
      <c r="B22" s="36"/>
      <c r="C22" s="36" t="s">
        <v>45</v>
      </c>
      <c r="D22" s="36"/>
      <c r="E22" s="11">
        <v>1108399.1499999999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23000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3695309.18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924178749.36999989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141904584.44</v>
      </c>
    </row>
    <row r="43" spans="1:5" ht="15.75" x14ac:dyDescent="0.25">
      <c r="A43" s="36"/>
      <c r="B43" s="36"/>
      <c r="C43" s="36"/>
      <c r="D43" s="36" t="s">
        <v>25</v>
      </c>
      <c r="E43" s="11">
        <v>135684948.56999999</v>
      </c>
    </row>
    <row r="44" spans="1:5" ht="15.75" x14ac:dyDescent="0.25">
      <c r="A44" s="36"/>
      <c r="B44" s="36"/>
      <c r="C44" s="36"/>
      <c r="D44" s="36" t="s">
        <v>2</v>
      </c>
      <c r="E44" s="11">
        <v>12600155.939999999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45882150.049999997</v>
      </c>
    </row>
    <row r="51" spans="1:5" ht="15.75" x14ac:dyDescent="0.25">
      <c r="A51" s="36"/>
      <c r="B51" s="36"/>
      <c r="C51" s="36"/>
      <c r="D51" s="36" t="s">
        <v>25</v>
      </c>
      <c r="E51" s="11">
        <v>20482003.260000002</v>
      </c>
    </row>
    <row r="52" spans="1:5" ht="15.75" x14ac:dyDescent="0.25">
      <c r="A52" s="36"/>
      <c r="B52" s="36"/>
      <c r="C52" s="36"/>
      <c r="D52" s="36" t="s">
        <v>2</v>
      </c>
      <c r="E52" s="11">
        <v>621330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16365647.73</v>
      </c>
    </row>
    <row r="63" spans="1:5" ht="15.75" x14ac:dyDescent="0.25">
      <c r="A63" s="36"/>
      <c r="B63" s="38"/>
      <c r="C63" s="36"/>
      <c r="D63" s="36" t="s">
        <v>25</v>
      </c>
      <c r="E63" s="11">
        <v>56352054.640000001</v>
      </c>
    </row>
    <row r="64" spans="1:5" ht="15.75" x14ac:dyDescent="0.25">
      <c r="A64" s="36"/>
      <c r="B64" s="36"/>
      <c r="C64" s="36"/>
      <c r="D64" s="36" t="s">
        <v>2</v>
      </c>
      <c r="E64" s="11">
        <v>1398635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32566839.120000001</v>
      </c>
    </row>
    <row r="67" spans="1:5" ht="15.75" x14ac:dyDescent="0.25">
      <c r="A67" s="36"/>
      <c r="B67" s="36"/>
      <c r="C67" s="36"/>
      <c r="D67" s="36" t="s">
        <v>25</v>
      </c>
      <c r="E67" s="11">
        <v>67130022.469999999</v>
      </c>
    </row>
    <row r="68" spans="1:5" ht="15.75" x14ac:dyDescent="0.25">
      <c r="A68" s="36"/>
      <c r="B68" s="36"/>
      <c r="C68" s="36"/>
      <c r="D68" s="36" t="s">
        <v>2</v>
      </c>
      <c r="E68" s="11">
        <v>53453246.210000001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2822030.96</v>
      </c>
    </row>
    <row r="79" spans="1:5" ht="15.75" x14ac:dyDescent="0.25">
      <c r="A79" s="36"/>
      <c r="B79" s="36"/>
      <c r="C79" s="36"/>
      <c r="D79" s="36" t="s">
        <v>13</v>
      </c>
      <c r="E79" s="43">
        <v>7823082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96884262.549999997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2455197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0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694426189.94000006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694426189.94000006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5C9-F430-45B7-8873-551817063EC9}">
  <dimension ref="A1:I112"/>
  <sheetViews>
    <sheetView topLeftCell="A106" workbookViewId="0">
      <selection activeCell="E11" sqref="E11: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75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63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62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88" t="s">
        <v>61</v>
      </c>
      <c r="B6" s="88"/>
      <c r="C6" s="88"/>
      <c r="D6" s="88"/>
      <c r="E6" s="90" t="s">
        <v>60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7"/>
      <c r="B11" s="7"/>
      <c r="C11" s="7"/>
      <c r="D11" s="7" t="s">
        <v>56</v>
      </c>
      <c r="E11" s="9">
        <v>0</v>
      </c>
    </row>
    <row r="12" spans="1:9" ht="15.75" x14ac:dyDescent="0.25">
      <c r="A12" s="7"/>
      <c r="B12" s="7"/>
      <c r="C12" s="7"/>
      <c r="D12" s="7" t="s">
        <v>55</v>
      </c>
      <c r="E12" s="92">
        <v>0</v>
      </c>
    </row>
    <row r="13" spans="1:9" ht="15.75" x14ac:dyDescent="0.25">
      <c r="A13" s="7"/>
      <c r="B13" s="7"/>
      <c r="C13" s="7"/>
      <c r="D13" s="7" t="s">
        <v>54</v>
      </c>
      <c r="E13" s="92">
        <v>0</v>
      </c>
    </row>
    <row r="14" spans="1:9" ht="15.75" x14ac:dyDescent="0.25">
      <c r="A14" s="7"/>
      <c r="B14" s="7"/>
      <c r="C14" s="7" t="s">
        <v>53</v>
      </c>
      <c r="D14" s="7"/>
      <c r="E14" s="25">
        <f>SUM(E11:E13)</f>
        <v>0</v>
      </c>
    </row>
    <row r="15" spans="1:9" ht="15.75" x14ac:dyDescent="0.25">
      <c r="A15" s="7"/>
      <c r="B15" s="7"/>
      <c r="C15" s="7" t="s">
        <v>52</v>
      </c>
      <c r="D15" s="7"/>
      <c r="E15" s="28"/>
    </row>
    <row r="16" spans="1:9" ht="15.75" x14ac:dyDescent="0.25">
      <c r="A16" s="7"/>
      <c r="B16" s="7"/>
      <c r="C16" s="7"/>
      <c r="D16" s="7" t="s">
        <v>51</v>
      </c>
      <c r="E16" s="92">
        <v>0</v>
      </c>
    </row>
    <row r="17" spans="1:5" ht="15.75" x14ac:dyDescent="0.25">
      <c r="A17" s="7"/>
      <c r="B17" s="7"/>
      <c r="C17" s="7"/>
      <c r="D17" s="7" t="s">
        <v>50</v>
      </c>
      <c r="E17" s="92">
        <v>0</v>
      </c>
    </row>
    <row r="18" spans="1:5" ht="15.75" x14ac:dyDescent="0.25">
      <c r="A18" s="7"/>
      <c r="B18" s="7"/>
      <c r="C18" s="27"/>
      <c r="D18" s="7" t="s">
        <v>49</v>
      </c>
      <c r="E18" s="92">
        <v>0</v>
      </c>
    </row>
    <row r="19" spans="1:5" ht="15.75" x14ac:dyDescent="0.25">
      <c r="A19" s="7"/>
      <c r="B19" s="7"/>
      <c r="C19" s="7" t="s">
        <v>48</v>
      </c>
      <c r="D19" s="7"/>
      <c r="E19" s="25">
        <f t="shared" ref="E19" si="0">SUM(E16:E18)</f>
        <v>0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92">
        <v>0</v>
      </c>
    </row>
    <row r="22" spans="1:5" ht="15.75" x14ac:dyDescent="0.25">
      <c r="A22" s="7"/>
      <c r="B22" s="7"/>
      <c r="C22" s="7" t="s">
        <v>45</v>
      </c>
      <c r="D22" s="7"/>
      <c r="E22" s="9">
        <v>0</v>
      </c>
    </row>
    <row r="23" spans="1:5" ht="15.75" x14ac:dyDescent="0.25">
      <c r="A23" s="7"/>
      <c r="B23" s="7"/>
      <c r="C23" s="7" t="s">
        <v>44</v>
      </c>
      <c r="D23" s="7"/>
      <c r="E23" s="93"/>
    </row>
    <row r="24" spans="1:5" ht="15.75" x14ac:dyDescent="0.25">
      <c r="A24" s="7"/>
      <c r="B24" s="7"/>
      <c r="C24" s="7"/>
      <c r="D24" s="7" t="s">
        <v>43</v>
      </c>
      <c r="E24" s="9">
        <v>0</v>
      </c>
    </row>
    <row r="25" spans="1:5" ht="15.75" x14ac:dyDescent="0.25">
      <c r="A25" s="7"/>
      <c r="B25" s="7"/>
      <c r="C25" s="7"/>
      <c r="D25" s="7" t="s">
        <v>42</v>
      </c>
      <c r="E25" s="92">
        <v>0</v>
      </c>
    </row>
    <row r="26" spans="1:5" ht="15.75" x14ac:dyDescent="0.25">
      <c r="A26" s="7"/>
      <c r="B26" s="7"/>
      <c r="C26" s="7"/>
      <c r="D26" s="7" t="s">
        <v>41</v>
      </c>
      <c r="E26" s="92">
        <v>0</v>
      </c>
    </row>
    <row r="27" spans="1:5" ht="15.75" x14ac:dyDescent="0.25">
      <c r="A27" s="7"/>
      <c r="B27" s="7"/>
      <c r="C27" s="7"/>
      <c r="D27" s="7" t="s">
        <v>40</v>
      </c>
      <c r="E27" s="14">
        <v>0</v>
      </c>
    </row>
    <row r="28" spans="1:5" ht="15.75" x14ac:dyDescent="0.25">
      <c r="A28" s="7"/>
      <c r="B28" s="7"/>
      <c r="C28" s="7" t="s">
        <v>39</v>
      </c>
      <c r="D28" s="7"/>
      <c r="E28" s="26"/>
    </row>
    <row r="29" spans="1:5" ht="15.75" x14ac:dyDescent="0.25">
      <c r="A29" s="7"/>
      <c r="B29" s="7"/>
      <c r="C29" s="7"/>
      <c r="D29" s="7" t="s">
        <v>38</v>
      </c>
      <c r="E29" s="92">
        <v>0</v>
      </c>
    </row>
    <row r="30" spans="1:5" ht="15.75" x14ac:dyDescent="0.25">
      <c r="A30" s="7"/>
      <c r="B30" s="7"/>
      <c r="C30" s="7"/>
      <c r="D30" s="7" t="s">
        <v>37</v>
      </c>
      <c r="E30" s="94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14">
        <v>0</v>
      </c>
    </row>
    <row r="34" spans="1:7" ht="15.75" x14ac:dyDescent="0.25">
      <c r="A34" s="7"/>
      <c r="B34" s="7"/>
      <c r="C34" s="7"/>
      <c r="D34" s="7" t="s">
        <v>33</v>
      </c>
      <c r="E34" s="14">
        <v>0</v>
      </c>
    </row>
    <row r="35" spans="1:7" ht="15.75" x14ac:dyDescent="0.25">
      <c r="A35" s="7"/>
      <c r="B35" s="7"/>
      <c r="C35" s="7"/>
      <c r="D35" s="7" t="s">
        <v>32</v>
      </c>
      <c r="E35" s="9">
        <v>0</v>
      </c>
    </row>
    <row r="36" spans="1:7" ht="15.75" x14ac:dyDescent="0.25">
      <c r="A36" s="7"/>
      <c r="B36" s="7" t="s">
        <v>31</v>
      </c>
      <c r="C36" s="7"/>
      <c r="D36" s="7"/>
      <c r="E36" s="28">
        <v>0</v>
      </c>
    </row>
    <row r="37" spans="1:7" ht="15.75" x14ac:dyDescent="0.25">
      <c r="A37" s="7"/>
      <c r="B37" s="5" t="s">
        <v>30</v>
      </c>
      <c r="C37" s="7"/>
      <c r="D37" s="7"/>
      <c r="E37" s="25">
        <f>SUM(E14,E19,E21:E36)</f>
        <v>0</v>
      </c>
    </row>
    <row r="38" spans="1:7" ht="15.75" x14ac:dyDescent="0.25">
      <c r="A38" s="7"/>
      <c r="B38" s="5"/>
      <c r="C38" s="7"/>
      <c r="D38" s="7"/>
      <c r="E38" s="18"/>
    </row>
    <row r="39" spans="1:7" ht="15.75" x14ac:dyDescent="0.25">
      <c r="A39" s="5" t="s">
        <v>29</v>
      </c>
      <c r="B39" s="5"/>
      <c r="C39" s="7"/>
      <c r="D39" s="7"/>
      <c r="E39" s="14"/>
    </row>
    <row r="40" spans="1:7" ht="15.75" x14ac:dyDescent="0.25">
      <c r="A40" s="5" t="s">
        <v>28</v>
      </c>
      <c r="B40" s="7"/>
      <c r="C40" s="7"/>
      <c r="D40" s="7"/>
      <c r="E40" s="14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9">
        <v>0</v>
      </c>
    </row>
    <row r="43" spans="1:7" ht="15.75" x14ac:dyDescent="0.25">
      <c r="A43" s="7"/>
      <c r="B43" s="7"/>
      <c r="C43" s="7"/>
      <c r="D43" s="7" t="s">
        <v>25</v>
      </c>
      <c r="E43" s="9">
        <v>0</v>
      </c>
      <c r="F43" s="11"/>
    </row>
    <row r="44" spans="1:7" ht="15.75" x14ac:dyDescent="0.25">
      <c r="A44" s="7"/>
      <c r="B44" s="7"/>
      <c r="C44" s="7"/>
      <c r="D44" s="7" t="s">
        <v>2</v>
      </c>
      <c r="E44" s="9">
        <v>0</v>
      </c>
      <c r="F44" s="11"/>
      <c r="G44" s="11"/>
    </row>
    <row r="45" spans="1:7" ht="15.75" x14ac:dyDescent="0.25">
      <c r="A45" s="7"/>
      <c r="B45" s="5" t="s">
        <v>9</v>
      </c>
      <c r="C45" s="7"/>
      <c r="D45" s="7"/>
      <c r="E45" s="9"/>
    </row>
    <row r="46" spans="1:7" ht="15.75" x14ac:dyDescent="0.25">
      <c r="A46" s="7"/>
      <c r="B46" s="7"/>
      <c r="C46" s="10"/>
      <c r="D46" s="7" t="s">
        <v>26</v>
      </c>
      <c r="E46" s="9">
        <v>0</v>
      </c>
    </row>
    <row r="47" spans="1:7" ht="15.75" x14ac:dyDescent="0.25">
      <c r="A47" s="7"/>
      <c r="B47" s="7"/>
      <c r="C47" s="7"/>
      <c r="D47" s="7" t="s">
        <v>25</v>
      </c>
      <c r="E47" s="9">
        <v>0</v>
      </c>
    </row>
    <row r="48" spans="1:7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9"/>
    </row>
    <row r="50" spans="1:5" ht="15.75" x14ac:dyDescent="0.25">
      <c r="A50" s="23"/>
      <c r="B50" s="23"/>
      <c r="C50" s="23"/>
      <c r="D50" s="7" t="s">
        <v>26</v>
      </c>
      <c r="E50" s="9">
        <v>0</v>
      </c>
    </row>
    <row r="51" spans="1:5" ht="15.75" x14ac:dyDescent="0.25">
      <c r="A51" s="7"/>
      <c r="B51" s="7"/>
      <c r="C51" s="7"/>
      <c r="D51" s="7" t="s">
        <v>25</v>
      </c>
      <c r="E51" s="9">
        <v>0</v>
      </c>
    </row>
    <row r="52" spans="1:5" ht="15.75" x14ac:dyDescent="0.25">
      <c r="A52" s="7"/>
      <c r="B52" s="7"/>
      <c r="C52" s="7"/>
      <c r="D52" s="7" t="s">
        <v>2</v>
      </c>
      <c r="E52" s="9">
        <v>0</v>
      </c>
    </row>
    <row r="53" spans="1:5" ht="15.75" x14ac:dyDescent="0.25">
      <c r="A53" s="7"/>
      <c r="B53" s="5" t="s">
        <v>7</v>
      </c>
      <c r="C53" s="7"/>
      <c r="D53" s="7"/>
      <c r="E53" s="9"/>
    </row>
    <row r="54" spans="1:5" ht="15.75" x14ac:dyDescent="0.25">
      <c r="A54" s="7"/>
      <c r="B54" s="7"/>
      <c r="C54" s="7"/>
      <c r="D54" s="7" t="s">
        <v>26</v>
      </c>
      <c r="E54" s="8">
        <v>0</v>
      </c>
    </row>
    <row r="55" spans="1:5" ht="15.75" x14ac:dyDescent="0.25">
      <c r="A55" s="7"/>
      <c r="B55" s="7"/>
      <c r="C55" s="7"/>
      <c r="D55" s="7" t="s">
        <v>25</v>
      </c>
      <c r="E55" s="8">
        <v>0</v>
      </c>
    </row>
    <row r="56" spans="1:5" ht="15.75" x14ac:dyDescent="0.25">
      <c r="A56" s="7"/>
      <c r="B56" s="7"/>
      <c r="C56" s="10"/>
      <c r="D56" s="7" t="s">
        <v>2</v>
      </c>
      <c r="E56" s="8">
        <v>0</v>
      </c>
    </row>
    <row r="57" spans="1:5" ht="15.75" x14ac:dyDescent="0.25">
      <c r="A57" s="7"/>
      <c r="B57" s="5" t="s">
        <v>6</v>
      </c>
      <c r="C57" s="7"/>
      <c r="D57" s="7"/>
      <c r="E57" s="8"/>
    </row>
    <row r="58" spans="1:5" ht="15.75" x14ac:dyDescent="0.25">
      <c r="A58" s="7"/>
      <c r="B58" s="7"/>
      <c r="C58" s="7"/>
      <c r="D58" s="7" t="s">
        <v>26</v>
      </c>
      <c r="E58" s="8">
        <v>0</v>
      </c>
    </row>
    <row r="59" spans="1:5" ht="15.75" x14ac:dyDescent="0.25">
      <c r="A59" s="7"/>
      <c r="B59" s="7"/>
      <c r="C59" s="7"/>
      <c r="D59" s="7" t="s">
        <v>25</v>
      </c>
      <c r="E59" s="8">
        <v>0</v>
      </c>
    </row>
    <row r="60" spans="1:5" ht="15.75" x14ac:dyDescent="0.25">
      <c r="A60" s="7"/>
      <c r="B60" s="7"/>
      <c r="C60" s="7"/>
      <c r="D60" s="7" t="s">
        <v>2</v>
      </c>
      <c r="E60" s="8">
        <v>0</v>
      </c>
    </row>
    <row r="61" spans="1:5" ht="15.75" x14ac:dyDescent="0.25">
      <c r="A61" s="7"/>
      <c r="B61" s="5" t="s">
        <v>5</v>
      </c>
      <c r="C61" s="7"/>
      <c r="D61" s="7"/>
      <c r="E61" s="22"/>
    </row>
    <row r="62" spans="1:5" ht="15.75" x14ac:dyDescent="0.25">
      <c r="A62" s="7"/>
      <c r="B62" s="7"/>
      <c r="C62" s="7"/>
      <c r="D62" s="7" t="s">
        <v>26</v>
      </c>
      <c r="E62" s="9">
        <v>0</v>
      </c>
    </row>
    <row r="63" spans="1:5" ht="15.75" x14ac:dyDescent="0.25">
      <c r="A63" s="7"/>
      <c r="B63" s="5"/>
      <c r="C63" s="7"/>
      <c r="D63" s="7" t="s">
        <v>25</v>
      </c>
      <c r="E63" s="9">
        <v>0</v>
      </c>
    </row>
    <row r="64" spans="1:5" ht="15.75" x14ac:dyDescent="0.25">
      <c r="A64" s="7"/>
      <c r="B64" s="7"/>
      <c r="C64" s="7"/>
      <c r="D64" s="7" t="s">
        <v>2</v>
      </c>
      <c r="E64" s="9">
        <v>0</v>
      </c>
    </row>
    <row r="65" spans="1:7" ht="15.75" x14ac:dyDescent="0.25">
      <c r="A65" s="7"/>
      <c r="B65" s="5" t="s">
        <v>4</v>
      </c>
      <c r="C65" s="7"/>
      <c r="D65" s="7"/>
      <c r="E65" s="9"/>
    </row>
    <row r="66" spans="1:7" ht="15.75" x14ac:dyDescent="0.25">
      <c r="A66" s="7"/>
      <c r="B66" s="7"/>
      <c r="C66" s="7"/>
      <c r="D66" s="7" t="s">
        <v>26</v>
      </c>
      <c r="E66" s="9">
        <v>0</v>
      </c>
      <c r="G66" s="11"/>
    </row>
    <row r="67" spans="1:7" ht="15.75" x14ac:dyDescent="0.25">
      <c r="A67" s="7"/>
      <c r="B67" s="7"/>
      <c r="C67" s="7"/>
      <c r="D67" s="7" t="s">
        <v>25</v>
      </c>
      <c r="E67" s="9">
        <v>0</v>
      </c>
      <c r="G67" s="11"/>
    </row>
    <row r="68" spans="1:7" ht="15.75" x14ac:dyDescent="0.25">
      <c r="A68" s="7"/>
      <c r="B68" s="7"/>
      <c r="C68" s="7"/>
      <c r="D68" s="7" t="s">
        <v>2</v>
      </c>
      <c r="E68" s="9">
        <v>0</v>
      </c>
      <c r="G68" s="11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22">
        <v>0</v>
      </c>
    </row>
    <row r="71" spans="1:7" ht="15.75" x14ac:dyDescent="0.25">
      <c r="A71" s="7"/>
      <c r="B71" s="7"/>
      <c r="C71" s="7"/>
      <c r="D71" s="7" t="s">
        <v>25</v>
      </c>
      <c r="E71" s="22">
        <v>0</v>
      </c>
    </row>
    <row r="72" spans="1:7" ht="15.75" x14ac:dyDescent="0.25">
      <c r="A72" s="7"/>
      <c r="B72" s="7"/>
      <c r="C72" s="7"/>
      <c r="D72" s="7" t="s">
        <v>2</v>
      </c>
      <c r="E72" s="22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9">
        <v>0</v>
      </c>
    </row>
    <row r="76" spans="1:7" ht="15.75" x14ac:dyDescent="0.25">
      <c r="A76" s="7"/>
      <c r="B76" s="7"/>
      <c r="C76" s="7"/>
      <c r="D76" s="7" t="s">
        <v>21</v>
      </c>
      <c r="E76" s="14">
        <v>0</v>
      </c>
    </row>
    <row r="77" spans="1:7" ht="15.75" x14ac:dyDescent="0.25">
      <c r="A77" s="7"/>
      <c r="B77" s="7"/>
      <c r="C77" s="16" t="s">
        <v>20</v>
      </c>
      <c r="D77" s="7"/>
      <c r="E77" s="94"/>
    </row>
    <row r="78" spans="1:7" ht="15.75" x14ac:dyDescent="0.25">
      <c r="A78" s="7"/>
      <c r="B78" s="7"/>
      <c r="C78" s="7"/>
      <c r="D78" s="7" t="s">
        <v>14</v>
      </c>
      <c r="E78" s="9">
        <v>0</v>
      </c>
      <c r="F78" s="19"/>
    </row>
    <row r="79" spans="1:7" ht="15.75" x14ac:dyDescent="0.25">
      <c r="A79" s="7"/>
      <c r="B79" s="7"/>
      <c r="C79" s="7"/>
      <c r="D79" s="7" t="s">
        <v>13</v>
      </c>
      <c r="E79" s="9">
        <v>0</v>
      </c>
    </row>
    <row r="80" spans="1:7" ht="15.75" x14ac:dyDescent="0.25">
      <c r="A80" s="7"/>
      <c r="B80" s="7"/>
      <c r="C80" s="7" t="s">
        <v>19</v>
      </c>
      <c r="D80" s="7"/>
      <c r="E80" s="93"/>
    </row>
    <row r="81" spans="1:9" ht="15.75" x14ac:dyDescent="0.25">
      <c r="A81" s="7"/>
      <c r="B81" s="7"/>
      <c r="C81" s="7"/>
      <c r="D81" s="16" t="s">
        <v>14</v>
      </c>
      <c r="E81" s="9">
        <v>0</v>
      </c>
      <c r="F81" s="20"/>
    </row>
    <row r="82" spans="1:9" ht="15.75" x14ac:dyDescent="0.25">
      <c r="A82" s="7"/>
      <c r="B82" s="7"/>
      <c r="C82" s="7"/>
      <c r="D82" s="16" t="s">
        <v>13</v>
      </c>
      <c r="E82" s="9">
        <v>0</v>
      </c>
      <c r="F82" s="19"/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18">
        <v>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18">
        <v>0</v>
      </c>
    </row>
    <row r="88" spans="1:9" ht="15.75" x14ac:dyDescent="0.25">
      <c r="A88" s="7"/>
      <c r="B88" s="7"/>
      <c r="C88" s="7"/>
      <c r="D88" s="7" t="s">
        <v>13</v>
      </c>
      <c r="E88" s="14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9">
        <v>0</v>
      </c>
    </row>
    <row r="92" spans="1:9" ht="15.75" x14ac:dyDescent="0.25">
      <c r="A92" s="7"/>
      <c r="B92" s="7"/>
      <c r="C92" s="7"/>
      <c r="D92" s="7" t="s">
        <v>13</v>
      </c>
      <c r="E92" s="14">
        <v>0</v>
      </c>
    </row>
    <row r="93" spans="1:9" ht="15.75" x14ac:dyDescent="0.25">
      <c r="A93" s="5" t="s">
        <v>12</v>
      </c>
      <c r="D93" s="7"/>
      <c r="E93" s="17">
        <f>SUM(E41:E92)</f>
        <v>0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9">
        <v>0</v>
      </c>
      <c r="F96" s="13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9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9">
        <v>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9">
        <v>0</v>
      </c>
      <c r="F110" s="6"/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0CF2-586C-4CB6-B84B-6740A2F5BF8D}">
  <dimension ref="A1:I112"/>
  <sheetViews>
    <sheetView topLeftCell="A10" workbookViewId="0">
      <selection activeCell="F28" sqref="F28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76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3">
        <f>2329069.65+12915362.97+1152567.58</f>
        <v>16397000.200000001</v>
      </c>
    </row>
    <row r="12" spans="1:9" ht="15.75" x14ac:dyDescent="0.25">
      <c r="A12" s="36"/>
      <c r="B12" s="36"/>
      <c r="C12" s="36"/>
      <c r="D12" s="36" t="s">
        <v>55</v>
      </c>
      <c r="E12" s="73">
        <f>49800+13350+2114882.31+645127.79+23400+141800+114300+32592228.26</f>
        <v>35694888.359999999</v>
      </c>
    </row>
    <row r="13" spans="1:9" ht="15.75" x14ac:dyDescent="0.25">
      <c r="A13" s="36"/>
      <c r="B13" s="36"/>
      <c r="C13" s="36"/>
      <c r="D13" s="36" t="s">
        <v>54</v>
      </c>
      <c r="E13" s="74">
        <f>2694201.48-1152567.58+9826955.99</f>
        <v>11368589.890000001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63460478.450000003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3">
        <v>24532914.120000001</v>
      </c>
    </row>
    <row r="17" spans="1:5" ht="15.75" x14ac:dyDescent="0.25">
      <c r="A17" s="36"/>
      <c r="B17" s="36"/>
      <c r="C17" s="36"/>
      <c r="D17" s="36" t="s">
        <v>50</v>
      </c>
      <c r="E17" s="73">
        <v>89470426.569999993</v>
      </c>
    </row>
    <row r="18" spans="1:5" ht="15.75" x14ac:dyDescent="0.25">
      <c r="A18" s="36"/>
      <c r="B18" s="36"/>
      <c r="C18" s="42"/>
      <c r="D18" s="36" t="s">
        <v>49</v>
      </c>
      <c r="E18" s="74">
        <f>647603342.16-621335977-3447928.54</f>
        <v>22819436.619999968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136822777.30999997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3">
        <v>621335977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73">
        <v>3447928.54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3">
        <v>600000</v>
      </c>
    </row>
    <row r="30" spans="1:5" ht="15.75" x14ac:dyDescent="0.25">
      <c r="A30" s="36"/>
      <c r="B30" s="36"/>
      <c r="C30" s="36"/>
      <c r="D30" s="36" t="s">
        <v>37</v>
      </c>
      <c r="E30" s="73">
        <f>215160321.31-600000</f>
        <v>214560321.31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1040227482.6099999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3">
        <f>134749165.67-430285.66</f>
        <v>134318880.00999999</v>
      </c>
    </row>
    <row r="43" spans="1:5" ht="15.75" x14ac:dyDescent="0.25">
      <c r="A43" s="36"/>
      <c r="B43" s="36"/>
      <c r="C43" s="36"/>
      <c r="D43" s="36" t="s">
        <v>25</v>
      </c>
      <c r="E43" s="73">
        <f>90614486.39+430285.66</f>
        <v>91044772.049999997</v>
      </c>
    </row>
    <row r="44" spans="1:5" ht="15.75" x14ac:dyDescent="0.25">
      <c r="A44" s="36"/>
      <c r="B44" s="36"/>
      <c r="C44" s="36"/>
      <c r="D44" s="36" t="s">
        <v>2</v>
      </c>
      <c r="E44" s="73">
        <v>3647276.45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3">
        <v>2174000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3">
        <v>90850826.930000007</v>
      </c>
    </row>
    <row r="51" spans="1:5" ht="15.75" x14ac:dyDescent="0.25">
      <c r="A51" s="36"/>
      <c r="B51" s="36"/>
      <c r="C51" s="36"/>
      <c r="D51" s="36" t="s">
        <v>25</v>
      </c>
      <c r="E51" s="73">
        <v>38263797.990000002</v>
      </c>
    </row>
    <row r="52" spans="1:5" ht="15.75" x14ac:dyDescent="0.25">
      <c r="A52" s="36"/>
      <c r="B52" s="36"/>
      <c r="C52" s="36"/>
      <c r="D52" s="36" t="s">
        <v>2</v>
      </c>
      <c r="E52" s="73">
        <v>4077983.59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73">
        <v>1698449.32</v>
      </c>
    </row>
    <row r="59" spans="1:5" ht="15.75" x14ac:dyDescent="0.25">
      <c r="A59" s="36"/>
      <c r="B59" s="36"/>
      <c r="C59" s="36"/>
      <c r="D59" s="36" t="s">
        <v>25</v>
      </c>
      <c r="E59" s="73">
        <v>20422532.949999999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3">
        <v>10201997.51</v>
      </c>
    </row>
    <row r="63" spans="1:5" ht="15.75" x14ac:dyDescent="0.25">
      <c r="A63" s="36"/>
      <c r="B63" s="38"/>
      <c r="C63" s="36"/>
      <c r="D63" s="36" t="s">
        <v>25</v>
      </c>
      <c r="E63" s="73">
        <v>6198724.75</v>
      </c>
    </row>
    <row r="64" spans="1:5" ht="15.75" x14ac:dyDescent="0.25">
      <c r="A64" s="36"/>
      <c r="B64" s="36"/>
      <c r="C64" s="36"/>
      <c r="D64" s="36" t="s">
        <v>2</v>
      </c>
      <c r="E64" s="73">
        <v>289765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3">
        <f>63279239.57</f>
        <v>63279239.57</v>
      </c>
    </row>
    <row r="67" spans="1:5" ht="15.75" x14ac:dyDescent="0.25">
      <c r="A67" s="36"/>
      <c r="B67" s="36"/>
      <c r="C67" s="36"/>
      <c r="D67" s="36" t="s">
        <v>25</v>
      </c>
      <c r="E67" s="73">
        <v>74350656.079999998</v>
      </c>
    </row>
    <row r="68" spans="1:5" ht="15.75" x14ac:dyDescent="0.25">
      <c r="A68" s="36"/>
      <c r="B68" s="36"/>
      <c r="C68" s="36"/>
      <c r="D68" s="36" t="s">
        <v>2</v>
      </c>
      <c r="E68" s="73">
        <f>17876333.23</f>
        <v>17876333.23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3">
        <v>5318144.7699999996</v>
      </c>
    </row>
    <row r="79" spans="1:5" ht="15.75" x14ac:dyDescent="0.25">
      <c r="A79" s="36"/>
      <c r="B79" s="36"/>
      <c r="C79" s="36"/>
      <c r="D79" s="36" t="s">
        <v>13</v>
      </c>
      <c r="E79" s="73">
        <v>2718960.75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3">
        <v>252478.54</v>
      </c>
      <c r="F81" s="52"/>
    </row>
    <row r="82" spans="1:9" ht="15.75" x14ac:dyDescent="0.25">
      <c r="A82" s="36"/>
      <c r="B82" s="36"/>
      <c r="C82" s="36"/>
      <c r="D82" s="50" t="s">
        <v>13</v>
      </c>
      <c r="E82" s="73">
        <f>94152411.91-252478.54</f>
        <v>93899933.36999999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3">
        <v>10721991.220000001</v>
      </c>
    </row>
    <row r="91" spans="1:9" ht="15.75" x14ac:dyDescent="0.25">
      <c r="A91" s="36"/>
      <c r="B91" s="36"/>
      <c r="C91" s="36"/>
      <c r="D91" s="36" t="s">
        <v>14</v>
      </c>
      <c r="E91" s="73">
        <f>29823448.57-5318144.77-2718960.75</f>
        <v>21786343.050000001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693393087.12999988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3">
        <v>5396181.1399999997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73">
        <v>13834404.68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3">
        <v>56703712.270000003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73">
        <v>738511.03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74">
        <v>19141764.75</v>
      </c>
      <c r="F110" s="55"/>
    </row>
    <row r="111" spans="1:9" ht="15.75" x14ac:dyDescent="0.25">
      <c r="A111" s="38" t="s">
        <v>1</v>
      </c>
      <c r="E111" s="4">
        <f>SUM(E96,E98,E100,E102,E104,E106,E108,E110)</f>
        <v>95814573.870000005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789207660.99999988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FDF7-2E54-406E-9834-FD11CDC893D1}">
  <dimension ref="A1:I112"/>
  <sheetViews>
    <sheetView workbookViewId="0">
      <selection activeCell="F22" sqref="F22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77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5">
        <v>24445889.66</v>
      </c>
    </row>
    <row r="12" spans="1:9" ht="15.75" x14ac:dyDescent="0.25">
      <c r="A12" s="36"/>
      <c r="B12" s="36"/>
      <c r="C12" s="36"/>
      <c r="D12" s="36" t="s">
        <v>55</v>
      </c>
      <c r="E12" s="75">
        <v>37668213.530000001</v>
      </c>
    </row>
    <row r="13" spans="1:9" ht="15.75" x14ac:dyDescent="0.25">
      <c r="A13" s="36"/>
      <c r="B13" s="36"/>
      <c r="C13" s="36"/>
      <c r="D13" s="36" t="s">
        <v>54</v>
      </c>
      <c r="E13" s="11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62114103.189999998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5">
        <v>15591035.960000001</v>
      </c>
    </row>
    <row r="17" spans="1:5" ht="15.75" x14ac:dyDescent="0.25">
      <c r="A17" s="36"/>
      <c r="B17" s="36"/>
      <c r="C17" s="36"/>
      <c r="D17" s="36" t="s">
        <v>50</v>
      </c>
      <c r="E17" s="75">
        <v>10066652.83</v>
      </c>
    </row>
    <row r="18" spans="1:5" ht="15.75" x14ac:dyDescent="0.25">
      <c r="A18" s="36"/>
      <c r="B18" s="36"/>
      <c r="C18" s="42"/>
      <c r="D18" s="36" t="s">
        <v>49</v>
      </c>
      <c r="E18" s="75">
        <v>1045175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26702863.789999999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6">
        <v>460261423</v>
      </c>
    </row>
    <row r="22" spans="1:5" ht="15.75" x14ac:dyDescent="0.25">
      <c r="A22" s="36"/>
      <c r="B22" s="36"/>
      <c r="C22" s="36" t="s">
        <v>45</v>
      </c>
      <c r="D22" s="36"/>
      <c r="E22" s="75">
        <v>258631.95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75">
        <v>985883.25</v>
      </c>
    </row>
    <row r="36" spans="1:5" ht="15.75" x14ac:dyDescent="0.25">
      <c r="A36" s="36"/>
      <c r="B36" s="36" t="s">
        <v>31</v>
      </c>
      <c r="C36" s="36"/>
      <c r="D36" s="36"/>
      <c r="E36" s="75">
        <v>118398383.76000001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668721288.94000006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7">
        <v>155450258.33000001</v>
      </c>
    </row>
    <row r="43" spans="1:5" ht="15.75" x14ac:dyDescent="0.25">
      <c r="A43" s="36"/>
      <c r="B43" s="36"/>
      <c r="C43" s="36"/>
      <c r="D43" s="36" t="s">
        <v>25</v>
      </c>
      <c r="E43" s="77">
        <v>152301634.22999999</v>
      </c>
    </row>
    <row r="44" spans="1:5" ht="15.75" x14ac:dyDescent="0.25">
      <c r="A44" s="36"/>
      <c r="B44" s="36"/>
      <c r="C44" s="36"/>
      <c r="D44" s="36" t="s">
        <v>2</v>
      </c>
      <c r="E44" s="77">
        <v>10932178.960000001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0</v>
      </c>
    </row>
    <row r="51" spans="1:5" ht="15.75" x14ac:dyDescent="0.25">
      <c r="A51" s="36"/>
      <c r="B51" s="36"/>
      <c r="C51" s="36"/>
      <c r="D51" s="36" t="s">
        <v>25</v>
      </c>
      <c r="E51" s="11">
        <v>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7">
        <v>22067048.879999999</v>
      </c>
    </row>
    <row r="63" spans="1:5" ht="15.75" x14ac:dyDescent="0.25">
      <c r="A63" s="36"/>
      <c r="B63" s="38"/>
      <c r="C63" s="36"/>
      <c r="D63" s="36" t="s">
        <v>25</v>
      </c>
      <c r="E63" s="77">
        <v>13557416.050000001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7">
        <v>40176798.210000001</v>
      </c>
    </row>
    <row r="67" spans="1:5" ht="15.75" x14ac:dyDescent="0.25">
      <c r="A67" s="36"/>
      <c r="B67" s="36"/>
      <c r="C67" s="36"/>
      <c r="D67" s="36" t="s">
        <v>25</v>
      </c>
      <c r="E67" s="77">
        <v>6121589.8799999999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7">
        <v>8255459.2400000002</v>
      </c>
    </row>
    <row r="76" spans="1:5" ht="15.75" x14ac:dyDescent="0.25">
      <c r="A76" s="36"/>
      <c r="B76" s="36"/>
      <c r="C76" s="36"/>
      <c r="D76" s="36" t="s">
        <v>21</v>
      </c>
      <c r="E76" s="77">
        <v>12910020.82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7">
        <v>17015627.760000002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7">
        <v>59654287.68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77">
        <v>2315670.21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500757990.24999994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77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7">
        <v>10792889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77"/>
    </row>
    <row r="110" spans="1:9" ht="15.75" x14ac:dyDescent="0.25">
      <c r="B110" s="36"/>
      <c r="C110" s="36"/>
      <c r="D110" s="36" t="s">
        <v>2</v>
      </c>
      <c r="E110" s="77">
        <v>20747930.739999998</v>
      </c>
      <c r="F110" s="55"/>
    </row>
    <row r="111" spans="1:9" ht="15.75" x14ac:dyDescent="0.25">
      <c r="A111" s="38" t="s">
        <v>1</v>
      </c>
      <c r="E111" s="4">
        <f>SUM(E96,E98,E100,E102,E104,E106,E108,E110)</f>
        <v>31540819.739999998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532298809.98999995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F7E-8E48-452A-9EEC-A9B3D6B9008E}">
  <dimension ref="A1:I112"/>
  <sheetViews>
    <sheetView topLeftCell="A112" workbookViewId="0">
      <selection activeCell="F20" sqref="F20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78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8">
        <v>7657375.6299999999</v>
      </c>
    </row>
    <row r="12" spans="1:9" ht="15.75" x14ac:dyDescent="0.25">
      <c r="A12" s="36"/>
      <c r="B12" s="36"/>
      <c r="C12" s="36"/>
      <c r="D12" s="36" t="s">
        <v>55</v>
      </c>
      <c r="E12" s="11">
        <v>0</v>
      </c>
    </row>
    <row r="13" spans="1:9" ht="15.75" x14ac:dyDescent="0.25">
      <c r="A13" s="36"/>
      <c r="B13" s="36"/>
      <c r="C13" s="36"/>
      <c r="D13" s="36" t="s">
        <v>54</v>
      </c>
      <c r="E13" s="11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7657375.6299999999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9">
        <v>8496159.9600000009</v>
      </c>
    </row>
    <row r="17" spans="1:5" ht="15.75" x14ac:dyDescent="0.25">
      <c r="A17" s="36"/>
      <c r="B17" s="36"/>
      <c r="C17" s="36"/>
      <c r="D17" s="36" t="s">
        <v>50</v>
      </c>
      <c r="E17" s="11">
        <v>0</v>
      </c>
    </row>
    <row r="18" spans="1:5" ht="15.75" x14ac:dyDescent="0.25">
      <c r="A18" s="36"/>
      <c r="B18" s="36"/>
      <c r="C18" s="42"/>
      <c r="D18" s="36" t="s">
        <v>49</v>
      </c>
      <c r="E18" s="43">
        <v>0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8496159.9600000009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80">
        <v>492844992</v>
      </c>
    </row>
    <row r="22" spans="1:5" ht="15.75" x14ac:dyDescent="0.25">
      <c r="A22" s="36"/>
      <c r="B22" s="36"/>
      <c r="C22" s="36" t="s">
        <v>45</v>
      </c>
      <c r="D22" s="36"/>
      <c r="E22" s="79">
        <v>74124.929999999993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509072652.51999998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0</v>
      </c>
    </row>
    <row r="43" spans="1:5" ht="15.75" x14ac:dyDescent="0.25">
      <c r="A43" s="36"/>
      <c r="B43" s="36"/>
      <c r="C43" s="36"/>
      <c r="D43" s="36" t="s">
        <v>25</v>
      </c>
      <c r="E43" s="11">
        <v>0</v>
      </c>
    </row>
    <row r="44" spans="1:5" ht="15.75" x14ac:dyDescent="0.25">
      <c r="A44" s="36"/>
      <c r="B44" s="36"/>
      <c r="C44" s="36"/>
      <c r="D44" s="36" t="s">
        <v>2</v>
      </c>
      <c r="E44" s="11">
        <v>0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0</v>
      </c>
    </row>
    <row r="51" spans="1:5" ht="15.75" x14ac:dyDescent="0.25">
      <c r="A51" s="36"/>
      <c r="B51" s="36"/>
      <c r="C51" s="36"/>
      <c r="D51" s="36" t="s">
        <v>25</v>
      </c>
      <c r="E51" s="11">
        <v>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0</v>
      </c>
    </row>
    <row r="63" spans="1:5" ht="15.75" x14ac:dyDescent="0.25">
      <c r="A63" s="36"/>
      <c r="B63" s="38"/>
      <c r="C63" s="36"/>
      <c r="D63" s="36" t="s">
        <v>25</v>
      </c>
      <c r="E63" s="11">
        <v>0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0</v>
      </c>
    </row>
    <row r="67" spans="1:5" ht="15.75" x14ac:dyDescent="0.25">
      <c r="A67" s="36"/>
      <c r="B67" s="36"/>
      <c r="C67" s="36"/>
      <c r="D67" s="36" t="s">
        <v>25</v>
      </c>
      <c r="E67" s="11">
        <v>0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0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8">
        <v>138483220.46000001</v>
      </c>
    </row>
    <row r="91" spans="1:9" ht="15.75" x14ac:dyDescent="0.25">
      <c r="A91" s="36"/>
      <c r="B91" s="36"/>
      <c r="C91" s="36"/>
      <c r="D91" s="36" t="s">
        <v>14</v>
      </c>
      <c r="E91" s="78">
        <v>159942054.77000001</v>
      </c>
    </row>
    <row r="92" spans="1:9" ht="15.75" x14ac:dyDescent="0.25">
      <c r="A92" s="36"/>
      <c r="B92" s="36"/>
      <c r="C92" s="36"/>
      <c r="D92" s="36" t="s">
        <v>13</v>
      </c>
      <c r="E92" s="79">
        <v>180338085.40000001</v>
      </c>
    </row>
    <row r="93" spans="1:9" ht="15.75" x14ac:dyDescent="0.25">
      <c r="A93" s="38" t="s">
        <v>12</v>
      </c>
      <c r="D93" s="36"/>
      <c r="E93" s="17">
        <f>SUM(E41:E92)</f>
        <v>478763360.63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DC5B-CC8F-403E-8DBA-B6B8F23EA42A}">
  <dimension ref="A1:I112"/>
  <sheetViews>
    <sheetView workbookViewId="0">
      <selection activeCell="F16" sqref="F1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79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5">
        <v>41867497.840000004</v>
      </c>
    </row>
    <row r="12" spans="1:9" ht="15.75" x14ac:dyDescent="0.25">
      <c r="A12" s="36"/>
      <c r="B12" s="36"/>
      <c r="C12" s="36"/>
      <c r="D12" s="36" t="s">
        <v>55</v>
      </c>
      <c r="E12" s="75">
        <v>40367237.390000001</v>
      </c>
    </row>
    <row r="13" spans="1:9" ht="15.75" x14ac:dyDescent="0.25">
      <c r="A13" s="36"/>
      <c r="B13" s="36"/>
      <c r="C13" s="36"/>
      <c r="D13" s="36" t="s">
        <v>54</v>
      </c>
      <c r="E13" s="75">
        <v>3824245.79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86058981.020000011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5">
        <v>10866658.060000001</v>
      </c>
    </row>
    <row r="17" spans="1:5" ht="15.75" x14ac:dyDescent="0.25">
      <c r="A17" s="36"/>
      <c r="B17" s="36"/>
      <c r="C17" s="36"/>
      <c r="D17" s="36" t="s">
        <v>50</v>
      </c>
      <c r="E17" s="75">
        <v>4946270.26</v>
      </c>
    </row>
    <row r="18" spans="1:5" ht="15.75" x14ac:dyDescent="0.25">
      <c r="A18" s="36"/>
      <c r="B18" s="36"/>
      <c r="C18" s="42"/>
      <c r="D18" s="36" t="s">
        <v>49</v>
      </c>
      <c r="E18" s="75">
        <v>906540.66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16719468.98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5">
        <v>422454365</v>
      </c>
    </row>
    <row r="22" spans="1:5" ht="15.75" x14ac:dyDescent="0.25">
      <c r="A22" s="36"/>
      <c r="B22" s="36"/>
      <c r="C22" s="36" t="s">
        <v>45</v>
      </c>
      <c r="D22" s="36"/>
      <c r="E22" s="75">
        <v>1968430.14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527201245.13999999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7">
        <v>162816217.33000001</v>
      </c>
    </row>
    <row r="43" spans="1:5" ht="15.75" x14ac:dyDescent="0.25">
      <c r="A43" s="36"/>
      <c r="B43" s="36"/>
      <c r="C43" s="36"/>
      <c r="D43" s="36" t="s">
        <v>25</v>
      </c>
      <c r="E43" s="77">
        <v>35473533.259999998</v>
      </c>
    </row>
    <row r="44" spans="1:5" ht="15.75" x14ac:dyDescent="0.25">
      <c r="A44" s="36"/>
      <c r="B44" s="36"/>
      <c r="C44" s="36"/>
      <c r="D44" s="36" t="s">
        <v>2</v>
      </c>
      <c r="E44" s="77">
        <v>1457937.64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7">
        <v>100250</v>
      </c>
    </row>
    <row r="47" spans="1:5" ht="15.75" x14ac:dyDescent="0.25">
      <c r="A47" s="36"/>
      <c r="B47" s="36"/>
      <c r="C47" s="36"/>
      <c r="D47" s="36" t="s">
        <v>25</v>
      </c>
      <c r="E47" s="77">
        <v>2704000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7">
        <v>29312915.969999999</v>
      </c>
    </row>
    <row r="51" spans="1:5" ht="15.75" x14ac:dyDescent="0.25">
      <c r="A51" s="36"/>
      <c r="B51" s="36"/>
      <c r="C51" s="36"/>
      <c r="D51" s="36" t="s">
        <v>25</v>
      </c>
      <c r="E51" s="77">
        <v>15525875.4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77">
        <v>612717.31999999995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77">
        <v>2753426.48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7">
        <v>9148889.4299999997</v>
      </c>
    </row>
    <row r="63" spans="1:5" ht="15.75" x14ac:dyDescent="0.25">
      <c r="A63" s="36"/>
      <c r="B63" s="38"/>
      <c r="C63" s="36"/>
      <c r="D63" s="36" t="s">
        <v>25</v>
      </c>
      <c r="E63" s="77">
        <v>59845300.68</v>
      </c>
    </row>
    <row r="64" spans="1:5" ht="15.75" x14ac:dyDescent="0.25">
      <c r="A64" s="36"/>
      <c r="B64" s="36"/>
      <c r="C64" s="36"/>
      <c r="D64" s="36" t="s">
        <v>2</v>
      </c>
      <c r="E64" s="77">
        <v>1487995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7">
        <v>29548112.289999999</v>
      </c>
    </row>
    <row r="67" spans="1:5" ht="15.75" x14ac:dyDescent="0.25">
      <c r="A67" s="36"/>
      <c r="B67" s="36"/>
      <c r="C67" s="36"/>
      <c r="D67" s="36" t="s">
        <v>25</v>
      </c>
      <c r="E67" s="77">
        <v>5528378.1100000003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7">
        <v>2640810.41</v>
      </c>
    </row>
    <row r="79" spans="1:5" ht="15.75" x14ac:dyDescent="0.25">
      <c r="A79" s="36"/>
      <c r="B79" s="36"/>
      <c r="C79" s="36"/>
      <c r="D79" s="36" t="s">
        <v>13</v>
      </c>
      <c r="E79" s="77">
        <v>3823880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7">
        <v>1440000</v>
      </c>
      <c r="F81" s="52"/>
    </row>
    <row r="82" spans="1:9" ht="15.75" x14ac:dyDescent="0.25">
      <c r="A82" s="36"/>
      <c r="B82" s="36"/>
      <c r="C82" s="36"/>
      <c r="D82" s="50" t="s">
        <v>13</v>
      </c>
      <c r="E82" s="77">
        <v>2920000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7">
        <v>50000</v>
      </c>
    </row>
    <row r="88" spans="1:9" ht="15.75" x14ac:dyDescent="0.25">
      <c r="A88" s="36"/>
      <c r="B88" s="36"/>
      <c r="C88" s="36"/>
      <c r="D88" s="36" t="s">
        <v>13</v>
      </c>
      <c r="E88" s="77">
        <v>8731870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7">
        <v>14417715.869999999</v>
      </c>
    </row>
    <row r="91" spans="1:9" ht="15.75" x14ac:dyDescent="0.25">
      <c r="A91" s="36"/>
      <c r="B91" s="36"/>
      <c r="C91" s="36"/>
      <c r="D91" s="36" t="s">
        <v>14</v>
      </c>
      <c r="E91" s="77">
        <v>10374726.85</v>
      </c>
    </row>
    <row r="92" spans="1:9" ht="15.75" x14ac:dyDescent="0.25">
      <c r="A92" s="36"/>
      <c r="B92" s="36"/>
      <c r="C92" s="36"/>
      <c r="D92" s="36" t="s">
        <v>13</v>
      </c>
      <c r="E92" s="77">
        <v>50000</v>
      </c>
    </row>
    <row r="93" spans="1:9" ht="15.75" x14ac:dyDescent="0.25">
      <c r="A93" s="38" t="s">
        <v>12</v>
      </c>
      <c r="D93" s="36"/>
      <c r="E93" s="17">
        <f>SUM(E41:E92)</f>
        <v>400764552.04000008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7">
        <v>3695030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7">
        <v>6938344.9900000002</v>
      </c>
    </row>
    <row r="107" spans="1:9" ht="15.75" x14ac:dyDescent="0.25">
      <c r="B107" s="38" t="s">
        <v>4</v>
      </c>
      <c r="C107" s="36"/>
      <c r="D107" s="36"/>
      <c r="E107" s="8"/>
      <c r="F107" s="77"/>
    </row>
    <row r="108" spans="1:9" ht="15.75" x14ac:dyDescent="0.25">
      <c r="B108" s="36"/>
      <c r="C108" s="36"/>
      <c r="D108" s="36" t="s">
        <v>2</v>
      </c>
      <c r="E108" s="77">
        <v>22366631.210000001</v>
      </c>
      <c r="F108" s="77"/>
    </row>
    <row r="109" spans="1:9" ht="15.75" x14ac:dyDescent="0.25">
      <c r="A109" s="38"/>
      <c r="B109" s="38" t="s">
        <v>3</v>
      </c>
      <c r="C109" s="36"/>
      <c r="D109" s="36"/>
      <c r="E109" s="8"/>
      <c r="F109" s="77"/>
    </row>
    <row r="110" spans="1:9" ht="15.75" x14ac:dyDescent="0.25">
      <c r="B110" s="36"/>
      <c r="C110" s="36"/>
      <c r="D110" s="36" t="s">
        <v>2</v>
      </c>
      <c r="E110" s="11">
        <v>5435433.9699999997</v>
      </c>
      <c r="F110" s="55"/>
    </row>
    <row r="111" spans="1:9" ht="15.75" x14ac:dyDescent="0.25">
      <c r="A111" s="38" t="s">
        <v>1</v>
      </c>
      <c r="E111" s="4">
        <f>SUM(E96,E98,E100,E102,E104,E106,E108,E110)</f>
        <v>38435440.170000002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D-C644-4FD6-A2ED-17E5CD7E2587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80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13472367.16</v>
      </c>
    </row>
    <row r="12" spans="1:9" ht="15.75" x14ac:dyDescent="0.25">
      <c r="A12" s="36"/>
      <c r="B12" s="36"/>
      <c r="C12" s="36"/>
      <c r="D12" s="36" t="s">
        <v>55</v>
      </c>
      <c r="E12" s="11">
        <v>8289739.4100000001</v>
      </c>
    </row>
    <row r="13" spans="1:9" ht="15.75" x14ac:dyDescent="0.25">
      <c r="A13" s="36"/>
      <c r="B13" s="36"/>
      <c r="C13" s="36"/>
      <c r="D13" s="36" t="s">
        <v>54</v>
      </c>
      <c r="E13" s="11">
        <v>1101456.9099999999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22863563.48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4098816.8</v>
      </c>
    </row>
    <row r="17" spans="1:5" ht="15.75" x14ac:dyDescent="0.25">
      <c r="A17" s="36"/>
      <c r="B17" s="36"/>
      <c r="C17" s="36"/>
      <c r="D17" s="36" t="s">
        <v>50</v>
      </c>
      <c r="E17" s="11">
        <v>15130212.25</v>
      </c>
    </row>
    <row r="18" spans="1:5" ht="15.75" x14ac:dyDescent="0.25">
      <c r="A18" s="36"/>
      <c r="B18" s="36"/>
      <c r="C18" s="42"/>
      <c r="D18" s="36" t="s">
        <v>49</v>
      </c>
      <c r="E18" s="11">
        <v>916715.66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20145744.710000001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445500960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11">
        <v>3328772.2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491839040.38999999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99225831.390000001</v>
      </c>
    </row>
    <row r="43" spans="1:5" ht="15.75" x14ac:dyDescent="0.25">
      <c r="A43" s="36"/>
      <c r="B43" s="36"/>
      <c r="C43" s="36"/>
      <c r="D43" s="36" t="s">
        <v>25</v>
      </c>
      <c r="E43" s="11">
        <v>150845207.13</v>
      </c>
    </row>
    <row r="44" spans="1:5" ht="15.75" x14ac:dyDescent="0.25">
      <c r="A44" s="36"/>
      <c r="B44" s="36"/>
      <c r="C44" s="36"/>
      <c r="D44" s="36" t="s">
        <v>2</v>
      </c>
      <c r="E44" s="11">
        <v>49464721.759999998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4577099.97</v>
      </c>
    </row>
    <row r="47" spans="1:5" ht="15.75" x14ac:dyDescent="0.25">
      <c r="A47" s="36"/>
      <c r="B47" s="36"/>
      <c r="C47" s="36"/>
      <c r="D47" s="36" t="s">
        <v>25</v>
      </c>
      <c r="E47" s="11">
        <v>1229771.04</v>
      </c>
    </row>
    <row r="48" spans="1:5" ht="15.75" x14ac:dyDescent="0.25">
      <c r="A48" s="36"/>
      <c r="B48" s="36"/>
      <c r="C48" s="36"/>
      <c r="D48" s="36" t="s">
        <v>2</v>
      </c>
      <c r="E48" s="11">
        <v>46200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27398197.170000002</v>
      </c>
    </row>
    <row r="51" spans="1:5" ht="15.75" x14ac:dyDescent="0.25">
      <c r="A51" s="36"/>
      <c r="B51" s="36"/>
      <c r="C51" s="36"/>
      <c r="D51" s="36" t="s">
        <v>25</v>
      </c>
      <c r="E51" s="11">
        <v>5100000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3692707.06</v>
      </c>
    </row>
    <row r="63" spans="1:5" ht="15.75" x14ac:dyDescent="0.25">
      <c r="A63" s="36"/>
      <c r="B63" s="38"/>
      <c r="C63" s="36"/>
      <c r="D63" s="36" t="s">
        <v>25</v>
      </c>
      <c r="E63" s="11">
        <v>18130172.199999999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24016116.760000002</v>
      </c>
    </row>
    <row r="67" spans="1:5" ht="15.75" x14ac:dyDescent="0.25">
      <c r="A67" s="36"/>
      <c r="B67" s="36"/>
      <c r="C67" s="36"/>
      <c r="D67" s="36" t="s">
        <v>25</v>
      </c>
      <c r="E67" s="11">
        <v>7138943.2000000002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4494128.12</v>
      </c>
    </row>
    <row r="76" spans="1:5" ht="15.75" x14ac:dyDescent="0.25">
      <c r="A76" s="36"/>
      <c r="B76" s="36"/>
      <c r="C76" s="36"/>
      <c r="D76" s="36" t="s">
        <v>21</v>
      </c>
      <c r="E76" s="11">
        <v>21349751.699999999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10981162.300000001</v>
      </c>
    </row>
    <row r="79" spans="1:5" ht="15.75" x14ac:dyDescent="0.25">
      <c r="A79" s="36"/>
      <c r="B79" s="36"/>
      <c r="C79" s="36"/>
      <c r="D79" s="36" t="s">
        <v>13</v>
      </c>
      <c r="E79" s="11">
        <v>10600000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77375056.200000003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4736558.95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24665041.780000001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545066666.73000002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34794981.469999999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11">
        <v>30235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171293003.96000001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22872268.34</v>
      </c>
      <c r="F110" s="55"/>
    </row>
    <row r="111" spans="1:9" ht="15.75" x14ac:dyDescent="0.25">
      <c r="A111" s="38" t="s">
        <v>1</v>
      </c>
      <c r="E111" s="4">
        <f>SUM(E96,E98,E100,E102,E104,E106,E108,E110)</f>
        <v>228990488.77000001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E2FD-EA4E-4DFC-A01E-011DAE84EEA2}">
  <dimension ref="A1:I113"/>
  <sheetViews>
    <sheetView topLeftCell="A4" workbookViewId="0">
      <selection activeCell="F16" sqref="F1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81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81">
        <v>36680978.280000001</v>
      </c>
    </row>
    <row r="12" spans="1:9" ht="15.75" x14ac:dyDescent="0.25">
      <c r="A12" s="36"/>
      <c r="B12" s="36"/>
      <c r="C12" s="36"/>
      <c r="D12" s="36" t="s">
        <v>55</v>
      </c>
      <c r="E12" s="81">
        <v>24180422.609999999</v>
      </c>
    </row>
    <row r="13" spans="1:9" ht="15.75" x14ac:dyDescent="0.25">
      <c r="A13" s="36"/>
      <c r="B13" s="36"/>
      <c r="C13" s="36"/>
      <c r="D13" s="36" t="s">
        <v>54</v>
      </c>
      <c r="E13" s="82">
        <v>3229459.09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64090859.980000004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81">
        <v>9845626.25</v>
      </c>
    </row>
    <row r="17" spans="1:5" ht="15.75" x14ac:dyDescent="0.25">
      <c r="A17" s="36"/>
      <c r="B17" s="36"/>
      <c r="C17" s="36"/>
      <c r="D17" s="36" t="s">
        <v>50</v>
      </c>
      <c r="E17" s="81">
        <v>19609949.940000001</v>
      </c>
    </row>
    <row r="18" spans="1:5" ht="15.75" x14ac:dyDescent="0.25">
      <c r="A18" s="36"/>
      <c r="B18" s="36"/>
      <c r="C18" s="42"/>
      <c r="D18" s="36" t="s">
        <v>49</v>
      </c>
      <c r="E18" s="82">
        <v>77385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29532961.190000001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81">
        <v>368588863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81">
        <v>3240.23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81">
        <v>3515619.46</v>
      </c>
    </row>
    <row r="30" spans="1:5" ht="15.75" x14ac:dyDescent="0.25">
      <c r="A30" s="36"/>
      <c r="B30" s="36"/>
      <c r="C30" s="36"/>
      <c r="D30" s="36" t="s">
        <v>37</v>
      </c>
      <c r="E30" s="82">
        <v>105393097.54000001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81">
        <v>74305833.519999996</v>
      </c>
    </row>
    <row r="35" spans="1:5" ht="15.75" x14ac:dyDescent="0.25">
      <c r="A35" s="36"/>
      <c r="B35" s="36"/>
      <c r="C35" s="36"/>
      <c r="D35" s="36" t="s">
        <v>32</v>
      </c>
      <c r="E35" s="82">
        <v>2105371.4900000002</v>
      </c>
    </row>
    <row r="36" spans="1:5" ht="15.75" x14ac:dyDescent="0.25">
      <c r="A36" s="36"/>
      <c r="B36" s="36" t="s">
        <v>31</v>
      </c>
      <c r="C36" s="36"/>
      <c r="D36" s="36"/>
      <c r="E36" s="81">
        <v>136631300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784167146.40999997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81">
        <v>95390640.790000007</v>
      </c>
    </row>
    <row r="43" spans="1:5" ht="15.75" x14ac:dyDescent="0.25">
      <c r="A43" s="36"/>
      <c r="B43" s="36"/>
      <c r="C43" s="36"/>
      <c r="D43" s="36" t="s">
        <v>25</v>
      </c>
      <c r="E43" s="81">
        <v>85497282.379999995</v>
      </c>
    </row>
    <row r="44" spans="1:5" ht="15.75" x14ac:dyDescent="0.25">
      <c r="A44" s="36"/>
      <c r="B44" s="36"/>
      <c r="C44" s="36"/>
      <c r="D44" s="36" t="s">
        <v>2</v>
      </c>
      <c r="E44" s="81">
        <v>4769845.9000000004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81">
        <v>21364523.59</v>
      </c>
    </row>
    <row r="51" spans="1:5" ht="15.75" x14ac:dyDescent="0.25">
      <c r="A51" s="36"/>
      <c r="B51" s="36"/>
      <c r="C51" s="36"/>
      <c r="D51" s="36" t="s">
        <v>25</v>
      </c>
      <c r="E51" s="81">
        <v>5770030.4100000001</v>
      </c>
    </row>
    <row r="52" spans="1:5" ht="15.75" x14ac:dyDescent="0.25">
      <c r="A52" s="36"/>
      <c r="B52" s="36"/>
      <c r="C52" s="36"/>
      <c r="D52" s="36" t="s">
        <v>2</v>
      </c>
      <c r="E52" s="81">
        <v>89130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81">
        <v>2373482.4900000002</v>
      </c>
    </row>
    <row r="59" spans="1:5" ht="15.75" x14ac:dyDescent="0.25">
      <c r="A59" s="36"/>
      <c r="B59" s="36"/>
      <c r="C59" s="36"/>
      <c r="D59" s="36" t="s">
        <v>25</v>
      </c>
      <c r="E59" s="81">
        <v>531618.51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81">
        <v>5023793.46</v>
      </c>
    </row>
    <row r="63" spans="1:5" ht="15.75" x14ac:dyDescent="0.25">
      <c r="A63" s="36"/>
      <c r="B63" s="38"/>
      <c r="C63" s="36"/>
      <c r="D63" s="36" t="s">
        <v>25</v>
      </c>
      <c r="E63" s="81">
        <v>1180255.75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81">
        <v>15622458.689999999</v>
      </c>
    </row>
    <row r="67" spans="1:5" ht="15.75" x14ac:dyDescent="0.25">
      <c r="A67" s="36"/>
      <c r="B67" s="36"/>
      <c r="C67" s="36"/>
      <c r="D67" s="36" t="s">
        <v>25</v>
      </c>
      <c r="E67" s="81">
        <v>7156801.1600000001</v>
      </c>
    </row>
    <row r="68" spans="1:5" ht="15.75" x14ac:dyDescent="0.25">
      <c r="A68" s="36"/>
      <c r="B68" s="36"/>
      <c r="C68" s="36"/>
      <c r="D68" s="36" t="s">
        <v>2</v>
      </c>
      <c r="E68" s="81">
        <v>394900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81">
        <v>18624489.91</v>
      </c>
    </row>
    <row r="79" spans="1:5" ht="15.75" x14ac:dyDescent="0.25">
      <c r="A79" s="36"/>
      <c r="B79" s="36"/>
      <c r="C79" s="36"/>
      <c r="D79" s="36" t="s">
        <v>13</v>
      </c>
      <c r="E79" s="81">
        <v>270560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81">
        <v>8499573.5600000005</v>
      </c>
      <c r="F81" s="52"/>
    </row>
    <row r="82" spans="1:9" ht="15.75" x14ac:dyDescent="0.25">
      <c r="A82" s="36"/>
      <c r="B82" s="36"/>
      <c r="C82" s="36"/>
      <c r="D82" s="50" t="s">
        <v>13</v>
      </c>
      <c r="E82" s="81">
        <v>6551419.4000000004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81">
        <v>6148232.1100000003</v>
      </c>
    </row>
    <row r="85" spans="1:9" ht="15.75" x14ac:dyDescent="0.25">
      <c r="A85" s="36"/>
      <c r="B85" s="36"/>
      <c r="C85" s="36"/>
      <c r="D85" s="36" t="s">
        <v>13</v>
      </c>
      <c r="E85" s="81">
        <v>6722236.6600000001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81">
        <v>1809110.25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81">
        <v>19998645.129999999</v>
      </c>
    </row>
    <row r="91" spans="1:9" ht="15.75" x14ac:dyDescent="0.25">
      <c r="A91" s="36"/>
      <c r="B91" s="36"/>
      <c r="C91" s="36"/>
      <c r="D91" s="36" t="s">
        <v>14</v>
      </c>
      <c r="E91" s="81">
        <v>80786602.530000001</v>
      </c>
    </row>
    <row r="92" spans="1:9" ht="15.75" x14ac:dyDescent="0.25">
      <c r="A92" s="36"/>
      <c r="B92" s="36"/>
      <c r="C92" s="36"/>
      <c r="D92" s="36" t="s">
        <v>13</v>
      </c>
      <c r="E92" s="81">
        <v>88900</v>
      </c>
    </row>
    <row r="93" spans="1:9" ht="15.75" x14ac:dyDescent="0.25">
      <c r="A93" s="38" t="s">
        <v>12</v>
      </c>
      <c r="D93" s="36"/>
      <c r="E93" s="17">
        <f>SUM(E41:E92)</f>
        <v>394664532.68000007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81">
        <v>2982484.6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81">
        <v>13800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81">
        <v>71289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81">
        <v>20971135.120000001</v>
      </c>
    </row>
    <row r="105" spans="1:9" ht="15.75" x14ac:dyDescent="0.25">
      <c r="B105" s="38" t="s">
        <v>5</v>
      </c>
      <c r="C105" s="36"/>
      <c r="D105" s="36"/>
      <c r="F105" s="81"/>
      <c r="H105" s="81"/>
    </row>
    <row r="106" spans="1:9" ht="15.75" x14ac:dyDescent="0.25">
      <c r="B106" s="36"/>
      <c r="C106" s="36"/>
      <c r="D106" s="36" t="s">
        <v>2</v>
      </c>
      <c r="E106" s="8">
        <v>0</v>
      </c>
      <c r="F106" s="81"/>
      <c r="H106" s="81"/>
    </row>
    <row r="107" spans="1:9" ht="15.75" x14ac:dyDescent="0.25">
      <c r="B107" s="38" t="s">
        <v>4</v>
      </c>
      <c r="C107" s="36"/>
      <c r="D107" s="36"/>
      <c r="E107" s="8"/>
      <c r="F107" s="81"/>
      <c r="H107" s="81"/>
    </row>
    <row r="108" spans="1:9" ht="15.75" x14ac:dyDescent="0.25">
      <c r="B108" s="36"/>
      <c r="C108" s="36"/>
      <c r="D108" s="36" t="s">
        <v>2</v>
      </c>
      <c r="E108" s="81">
        <v>1798240.3</v>
      </c>
      <c r="F108" s="81"/>
      <c r="H108" s="81"/>
    </row>
    <row r="109" spans="1:9" ht="15.75" x14ac:dyDescent="0.25">
      <c r="A109" s="38"/>
      <c r="B109" s="38" t="s">
        <v>3</v>
      </c>
      <c r="C109" s="36"/>
      <c r="D109" s="36"/>
      <c r="E109" s="8"/>
      <c r="F109" s="81"/>
      <c r="G109" s="81"/>
      <c r="H109" s="81"/>
    </row>
    <row r="110" spans="1:9" ht="15.75" x14ac:dyDescent="0.25">
      <c r="B110" s="36"/>
      <c r="C110" s="36"/>
      <c r="D110" s="36" t="s">
        <v>2</v>
      </c>
      <c r="E110" s="11">
        <v>0</v>
      </c>
      <c r="F110" s="83"/>
      <c r="G110" s="81"/>
      <c r="H110" s="81"/>
    </row>
    <row r="111" spans="1:9" ht="15.75" x14ac:dyDescent="0.25">
      <c r="A111" s="38" t="s">
        <v>1</v>
      </c>
      <c r="E111" s="4">
        <f>SUM(E96,E98,E100,E102,E104,E106,E108,E110)</f>
        <v>25836949.020000003</v>
      </c>
      <c r="G111" s="83"/>
      <c r="H111" s="81"/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420501481.70000005</v>
      </c>
      <c r="H112" s="81"/>
    </row>
    <row r="113" spans="8:8" ht="15.75" x14ac:dyDescent="0.25">
      <c r="H113" s="82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43D-FEB2-45F8-AFB8-B901B654258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65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58">
        <f>13523976.53+8743316.76</f>
        <v>22267293.289999999</v>
      </c>
    </row>
    <row r="12" spans="1:9" ht="15.75" x14ac:dyDescent="0.25">
      <c r="A12" s="36"/>
      <c r="B12" s="36"/>
      <c r="C12" s="36"/>
      <c r="D12" s="36" t="s">
        <v>55</v>
      </c>
      <c r="E12" s="58">
        <v>17227925.350000001</v>
      </c>
    </row>
    <row r="13" spans="1:9" ht="15.75" x14ac:dyDescent="0.25">
      <c r="A13" s="36"/>
      <c r="B13" s="36"/>
      <c r="C13" s="36"/>
      <c r="D13" s="36" t="s">
        <v>54</v>
      </c>
      <c r="E13" s="59">
        <f>4868578.64+1865745.86</f>
        <v>6734324.5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46229543.140000001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58">
        <v>7427372.1600000001</v>
      </c>
    </row>
    <row r="17" spans="1:5" ht="15.75" x14ac:dyDescent="0.25">
      <c r="A17" s="36"/>
      <c r="B17" s="36"/>
      <c r="C17" s="36"/>
      <c r="D17" s="36" t="s">
        <v>50</v>
      </c>
      <c r="E17" s="58">
        <v>42205903.75</v>
      </c>
    </row>
    <row r="18" spans="1:5" ht="15.75" x14ac:dyDescent="0.25">
      <c r="A18" s="36"/>
      <c r="B18" s="36"/>
      <c r="C18" s="42"/>
      <c r="D18" s="36" t="s">
        <v>49</v>
      </c>
      <c r="E18" s="43">
        <v>0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49633275.909999996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58">
        <v>630715236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58">
        <v>1027260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58">
        <v>6035180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733640495.04999995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58">
        <v>126621857.40000001</v>
      </c>
    </row>
    <row r="43" spans="1:5" ht="15.75" x14ac:dyDescent="0.25">
      <c r="A43" s="36"/>
      <c r="B43" s="36"/>
      <c r="C43" s="36"/>
      <c r="D43" s="36" t="s">
        <v>25</v>
      </c>
      <c r="E43" s="58">
        <v>126541089.16</v>
      </c>
    </row>
    <row r="44" spans="1:5" ht="15.75" x14ac:dyDescent="0.25">
      <c r="A44" s="36"/>
      <c r="B44" s="36"/>
      <c r="C44" s="36"/>
      <c r="D44" s="36" t="s">
        <v>2</v>
      </c>
      <c r="E44" s="58">
        <v>11087688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58">
        <v>20752513.609999999</v>
      </c>
    </row>
    <row r="47" spans="1:5" ht="15.75" x14ac:dyDescent="0.25">
      <c r="A47" s="36"/>
      <c r="B47" s="36"/>
      <c r="C47" s="36"/>
      <c r="D47" s="36" t="s">
        <v>25</v>
      </c>
      <c r="E47" s="58">
        <f>29340221.4+17929405.9</f>
        <v>47269627.299999997</v>
      </c>
    </row>
    <row r="48" spans="1:5" ht="15.75" x14ac:dyDescent="0.25">
      <c r="A48" s="36"/>
      <c r="B48" s="36"/>
      <c r="C48" s="36"/>
      <c r="D48" s="36" t="s">
        <v>2</v>
      </c>
      <c r="E48" s="58">
        <f>1517870+3015670</f>
        <v>4533540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58">
        <v>73774895.859999999</v>
      </c>
    </row>
    <row r="51" spans="1:5" ht="15.75" x14ac:dyDescent="0.25">
      <c r="A51" s="36"/>
      <c r="B51" s="36"/>
      <c r="C51" s="36"/>
      <c r="D51" s="36" t="s">
        <v>25</v>
      </c>
      <c r="E51" s="58">
        <v>11563221.77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58">
        <v>6475427.3700000001</v>
      </c>
    </row>
    <row r="63" spans="1:5" ht="15.75" x14ac:dyDescent="0.25">
      <c r="A63" s="36"/>
      <c r="B63" s="38"/>
      <c r="C63" s="36"/>
      <c r="D63" s="36" t="s">
        <v>25</v>
      </c>
      <c r="E63" s="58">
        <v>4182267.83</v>
      </c>
    </row>
    <row r="64" spans="1:5" ht="15.75" x14ac:dyDescent="0.25">
      <c r="A64" s="36"/>
      <c r="B64" s="36"/>
      <c r="C64" s="36"/>
      <c r="D64" s="36" t="s">
        <v>2</v>
      </c>
      <c r="E64" s="58">
        <v>386560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58">
        <v>63028984.609999999</v>
      </c>
    </row>
    <row r="67" spans="1:5" ht="15.75" x14ac:dyDescent="0.25">
      <c r="A67" s="36"/>
      <c r="B67" s="36"/>
      <c r="C67" s="36"/>
      <c r="D67" s="36" t="s">
        <v>25</v>
      </c>
      <c r="E67" s="58">
        <v>78581802.219999999</v>
      </c>
    </row>
    <row r="68" spans="1:5" ht="15.75" x14ac:dyDescent="0.25">
      <c r="A68" s="36"/>
      <c r="B68" s="36"/>
      <c r="C68" s="36"/>
      <c r="D68" s="36" t="s">
        <v>2</v>
      </c>
      <c r="E68" s="58">
        <v>4854842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58">
        <v>11757235.32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58">
        <v>9086191.9600000009</v>
      </c>
    </row>
    <row r="79" spans="1:5" ht="15.75" x14ac:dyDescent="0.25">
      <c r="A79" s="36"/>
      <c r="B79" s="36"/>
      <c r="C79" s="36"/>
      <c r="D79" s="36" t="s">
        <v>13</v>
      </c>
      <c r="E79" s="58">
        <v>7960000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58">
        <v>50827403.829999998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58">
        <v>1565263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58">
        <f>29502117.7</f>
        <v>29502117.699999999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690352528.94000018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8">
        <f>6540899.31+61770470.59</f>
        <v>68311369.900000006</v>
      </c>
      <c r="F110" s="55"/>
    </row>
    <row r="111" spans="1:9" ht="15.75" x14ac:dyDescent="0.25">
      <c r="A111" s="38" t="s">
        <v>1</v>
      </c>
      <c r="E111" s="4">
        <f>SUM(E96,E98,E100,E102,E104,E106,E108,E110)</f>
        <v>68311369.900000006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758663898.84000015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0AF-EFD3-4B63-A54A-56DD9E85129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66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1">
        <v>19754468.289999999</v>
      </c>
    </row>
    <row r="12" spans="1:9" ht="15.75" x14ac:dyDescent="0.25">
      <c r="A12" s="36"/>
      <c r="B12" s="36"/>
      <c r="C12" s="36"/>
      <c r="D12" s="36" t="s">
        <v>55</v>
      </c>
      <c r="E12" s="61">
        <v>13261230.92</v>
      </c>
    </row>
    <row r="13" spans="1:9" ht="16.5" thickBot="1" x14ac:dyDescent="0.3">
      <c r="A13" s="36"/>
      <c r="B13" s="36"/>
      <c r="C13" s="36"/>
      <c r="D13" s="36" t="s">
        <v>54</v>
      </c>
      <c r="E13" s="62">
        <v>2275363.2200000002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35291062.43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3">
        <v>5099811.88</v>
      </c>
    </row>
    <row r="17" spans="1:5" ht="15.75" x14ac:dyDescent="0.25">
      <c r="A17" s="36"/>
      <c r="B17" s="36"/>
      <c r="C17" s="36"/>
      <c r="D17" s="36" t="s">
        <v>50</v>
      </c>
      <c r="E17" s="61">
        <v>20406424.390000001</v>
      </c>
    </row>
    <row r="18" spans="1:5" ht="16.5" thickBot="1" x14ac:dyDescent="0.3">
      <c r="A18" s="36"/>
      <c r="B18" s="36"/>
      <c r="C18" s="42"/>
      <c r="D18" s="36" t="s">
        <v>49</v>
      </c>
      <c r="E18" s="62">
        <v>3222480.23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28728716.5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1">
        <v>465379974</v>
      </c>
    </row>
    <row r="22" spans="1:5" ht="15.75" x14ac:dyDescent="0.25">
      <c r="A22" s="36"/>
      <c r="B22" s="36"/>
      <c r="C22" s="36" t="s">
        <v>45</v>
      </c>
      <c r="D22" s="36"/>
      <c r="E22" s="61">
        <v>256195.72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529655948.65000004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1">
        <v>88420635.950000003</v>
      </c>
    </row>
    <row r="43" spans="1:5" ht="15.75" x14ac:dyDescent="0.25">
      <c r="A43" s="36"/>
      <c r="B43" s="36"/>
      <c r="C43" s="36"/>
      <c r="D43" s="36" t="s">
        <v>25</v>
      </c>
      <c r="E43" s="61">
        <v>70938466.370000005</v>
      </c>
    </row>
    <row r="44" spans="1:5" ht="15.75" x14ac:dyDescent="0.25">
      <c r="A44" s="36"/>
      <c r="B44" s="36"/>
      <c r="C44" s="36"/>
      <c r="D44" s="36" t="s">
        <v>2</v>
      </c>
      <c r="E44" s="61">
        <v>4875135.66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61">
        <v>44400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1">
        <v>23896956.670000002</v>
      </c>
    </row>
    <row r="51" spans="1:5" ht="15.75" x14ac:dyDescent="0.25">
      <c r="A51" s="36"/>
      <c r="B51" s="36"/>
      <c r="C51" s="36"/>
      <c r="D51" s="36" t="s">
        <v>25</v>
      </c>
      <c r="E51" s="61">
        <v>15605400.92</v>
      </c>
    </row>
    <row r="52" spans="1:5" ht="15.75" x14ac:dyDescent="0.25">
      <c r="A52" s="36"/>
      <c r="B52" s="36"/>
      <c r="C52" s="36"/>
      <c r="D52" s="36" t="s">
        <v>2</v>
      </c>
      <c r="E52" s="61">
        <v>652755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61">
        <v>684091.7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1">
        <v>7218131.0199999996</v>
      </c>
    </row>
    <row r="63" spans="1:5" ht="15.75" x14ac:dyDescent="0.25">
      <c r="A63" s="36"/>
      <c r="B63" s="38"/>
      <c r="C63" s="36"/>
      <c r="D63" s="36" t="s">
        <v>25</v>
      </c>
      <c r="E63" s="61">
        <v>10336050.43</v>
      </c>
    </row>
    <row r="64" spans="1:5" ht="15.75" x14ac:dyDescent="0.25">
      <c r="A64" s="36"/>
      <c r="B64" s="36"/>
      <c r="C64" s="36"/>
      <c r="D64" s="36" t="s">
        <v>2</v>
      </c>
      <c r="E64" s="61">
        <v>53924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1">
        <v>29375526.16</v>
      </c>
    </row>
    <row r="67" spans="1:5" ht="15.75" x14ac:dyDescent="0.25">
      <c r="A67" s="36"/>
      <c r="B67" s="36"/>
      <c r="C67" s="36"/>
      <c r="D67" s="36" t="s">
        <v>25</v>
      </c>
      <c r="E67" s="61">
        <v>71534719.700000003</v>
      </c>
    </row>
    <row r="68" spans="1:5" ht="15.75" x14ac:dyDescent="0.25">
      <c r="A68" s="36"/>
      <c r="B68" s="36"/>
      <c r="C68" s="36"/>
      <c r="D68" s="36" t="s">
        <v>2</v>
      </c>
      <c r="E68" s="61">
        <v>3935253.53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61">
        <v>24288363.969999999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61">
        <v>30872186.68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61">
        <v>295180.92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1">
        <v>797000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61">
        <v>15791719.4</v>
      </c>
    </row>
    <row r="91" spans="1:9" ht="15.75" x14ac:dyDescent="0.25">
      <c r="A91" s="36"/>
      <c r="B91" s="36"/>
      <c r="C91" s="36"/>
      <c r="D91" s="36" t="s">
        <v>14</v>
      </c>
      <c r="E91" s="61">
        <v>150724</v>
      </c>
    </row>
    <row r="92" spans="1:9" ht="15.75" x14ac:dyDescent="0.25">
      <c r="A92" s="36"/>
      <c r="B92" s="36"/>
      <c r="C92" s="36"/>
      <c r="D92" s="36" t="s">
        <v>13</v>
      </c>
      <c r="E92" s="61">
        <v>3134141.55</v>
      </c>
    </row>
    <row r="93" spans="1:9" ht="15.75" x14ac:dyDescent="0.25">
      <c r="A93" s="38" t="s">
        <v>12</v>
      </c>
      <c r="D93" s="36"/>
      <c r="E93" s="17">
        <f>SUM(E41:E92)</f>
        <v>402900763.62999994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61">
        <v>1915550.36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1">
        <v>218678.5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61">
        <v>1042974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61">
        <v>1509579.36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61">
        <v>24896849.09</v>
      </c>
    </row>
    <row r="107" spans="1:9" ht="15.75" x14ac:dyDescent="0.25">
      <c r="B107" s="38" t="s">
        <v>4</v>
      </c>
      <c r="C107" s="36"/>
      <c r="D107" s="36"/>
      <c r="E107" s="8"/>
    </row>
    <row r="108" spans="1:9" ht="16.5" thickBot="1" x14ac:dyDescent="0.3">
      <c r="B108" s="36"/>
      <c r="C108" s="36"/>
      <c r="D108" s="36" t="s">
        <v>2</v>
      </c>
      <c r="E108" s="62">
        <v>26065299.370000001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55648930.680000007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458549694.30999994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234F-75C2-4873-8CC8-5829A38B1B68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15268215.42</v>
      </c>
    </row>
    <row r="12" spans="1:9" ht="15.75" x14ac:dyDescent="0.25">
      <c r="A12" s="36"/>
      <c r="B12" s="36"/>
      <c r="C12" s="36"/>
      <c r="D12" s="36" t="s">
        <v>55</v>
      </c>
      <c r="E12" s="11">
        <v>0</v>
      </c>
    </row>
    <row r="13" spans="1:9" ht="15.75" x14ac:dyDescent="0.25">
      <c r="A13" s="36"/>
      <c r="B13" s="36"/>
      <c r="C13" s="36"/>
      <c r="D13" s="36" t="s">
        <v>54</v>
      </c>
      <c r="E13" s="11">
        <v>19382144.75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34650360.170000002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7456612.7000000002</v>
      </c>
    </row>
    <row r="17" spans="1:5" ht="15.75" x14ac:dyDescent="0.25">
      <c r="A17" s="36"/>
      <c r="B17" s="36"/>
      <c r="C17" s="36"/>
      <c r="D17" s="36" t="s">
        <v>50</v>
      </c>
      <c r="E17" s="11">
        <v>7916267.1799999997</v>
      </c>
    </row>
    <row r="18" spans="1:5" ht="15.75" x14ac:dyDescent="0.25">
      <c r="A18" s="36"/>
      <c r="B18" s="36"/>
      <c r="C18" s="42"/>
      <c r="D18" s="36" t="s">
        <v>49</v>
      </c>
      <c r="E18" s="11">
        <v>10477821.439999999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25850701.32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754258770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1880000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11">
        <v>4519588.84</v>
      </c>
    </row>
    <row r="36" spans="1:5" ht="15.75" x14ac:dyDescent="0.25">
      <c r="A36" s="36"/>
      <c r="B36" s="36" t="s">
        <v>31</v>
      </c>
      <c r="C36" s="36"/>
      <c r="D36" s="36"/>
      <c r="E36" s="11">
        <v>3219967.72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824379388.05000007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216755653</v>
      </c>
    </row>
    <row r="43" spans="1:5" ht="15.75" x14ac:dyDescent="0.25">
      <c r="A43" s="36"/>
      <c r="B43" s="36"/>
      <c r="C43" s="36"/>
      <c r="D43" s="36" t="s">
        <v>25</v>
      </c>
      <c r="E43" s="11">
        <v>116246265.5</v>
      </c>
    </row>
    <row r="44" spans="1:5" ht="15.75" x14ac:dyDescent="0.25">
      <c r="A44" s="36"/>
      <c r="B44" s="36"/>
      <c r="C44" s="36"/>
      <c r="D44" s="36" t="s">
        <v>2</v>
      </c>
      <c r="E44" s="11">
        <v>0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2353590.92</v>
      </c>
    </row>
    <row r="47" spans="1:5" ht="15.75" x14ac:dyDescent="0.25">
      <c r="A47" s="36"/>
      <c r="B47" s="36"/>
      <c r="C47" s="36"/>
      <c r="D47" s="36" t="s">
        <v>25</v>
      </c>
      <c r="E47" s="11">
        <v>6911737.0199999996</v>
      </c>
    </row>
    <row r="48" spans="1:5" ht="15.75" x14ac:dyDescent="0.25">
      <c r="A48" s="36"/>
      <c r="B48" s="36"/>
      <c r="C48" s="36"/>
      <c r="D48" s="36" t="s">
        <v>2</v>
      </c>
      <c r="E48" s="11">
        <v>687070.85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29683056.850000001</v>
      </c>
    </row>
    <row r="51" spans="1:5" ht="15.75" x14ac:dyDescent="0.25">
      <c r="A51" s="36"/>
      <c r="B51" s="36"/>
      <c r="C51" s="36"/>
      <c r="D51" s="36" t="s">
        <v>25</v>
      </c>
      <c r="E51" s="11">
        <v>18211954.149999999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7449419.21</v>
      </c>
    </row>
    <row r="63" spans="1:5" ht="15.75" x14ac:dyDescent="0.25">
      <c r="A63" s="36"/>
      <c r="B63" s="38"/>
      <c r="C63" s="36"/>
      <c r="D63" s="36" t="s">
        <v>25</v>
      </c>
      <c r="E63" s="11">
        <v>6795518.8899999997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39374292.210000001</v>
      </c>
    </row>
    <row r="67" spans="1:5" ht="15.75" x14ac:dyDescent="0.25">
      <c r="A67" s="36"/>
      <c r="B67" s="36"/>
      <c r="C67" s="36"/>
      <c r="D67" s="36" t="s">
        <v>25</v>
      </c>
      <c r="E67" s="11">
        <v>85008395.930000007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2011164.29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10793156.060000001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78618256.170000002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620899531.04999995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620899531.04999995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0A25-815E-4CBC-BD51-B34C1BC0877D}">
  <dimension ref="A1:I112"/>
  <sheetViews>
    <sheetView tabSelected="1" workbookViewId="0">
      <selection activeCell="D10" sqref="D9:D10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9">
        <v>0</v>
      </c>
    </row>
    <row r="12" spans="1:9" ht="15.75" x14ac:dyDescent="0.25">
      <c r="A12" s="36"/>
      <c r="B12" s="36"/>
      <c r="C12" s="36"/>
      <c r="D12" s="36" t="s">
        <v>55</v>
      </c>
      <c r="E12" s="92">
        <v>0</v>
      </c>
    </row>
    <row r="13" spans="1:9" ht="15.75" x14ac:dyDescent="0.25">
      <c r="A13" s="36"/>
      <c r="B13" s="36"/>
      <c r="C13" s="36"/>
      <c r="D13" s="36" t="s">
        <v>54</v>
      </c>
      <c r="E13" s="92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0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92">
        <v>0</v>
      </c>
    </row>
    <row r="17" spans="1:5" ht="15.75" x14ac:dyDescent="0.25">
      <c r="A17" s="36"/>
      <c r="B17" s="36"/>
      <c r="C17" s="36"/>
      <c r="D17" s="36" t="s">
        <v>50</v>
      </c>
      <c r="E17" s="92">
        <v>0</v>
      </c>
    </row>
    <row r="18" spans="1:5" ht="15.75" x14ac:dyDescent="0.25">
      <c r="A18" s="36"/>
      <c r="B18" s="36"/>
      <c r="C18" s="42"/>
      <c r="D18" s="36" t="s">
        <v>49</v>
      </c>
      <c r="E18" s="92">
        <v>0</v>
      </c>
    </row>
    <row r="19" spans="1:5" ht="15.75" x14ac:dyDescent="0.25">
      <c r="A19" s="36"/>
      <c r="B19" s="36"/>
      <c r="C19" s="36" t="s">
        <v>48</v>
      </c>
      <c r="D19" s="36"/>
      <c r="E19" s="25">
        <f t="shared" ref="E19" si="0">SUM(E16:E18)</f>
        <v>0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92">
        <v>0</v>
      </c>
    </row>
    <row r="22" spans="1:5" ht="15.75" x14ac:dyDescent="0.25">
      <c r="A22" s="36"/>
      <c r="B22" s="36"/>
      <c r="C22" s="36" t="s">
        <v>45</v>
      </c>
      <c r="D22" s="36"/>
      <c r="E22" s="9">
        <v>0</v>
      </c>
    </row>
    <row r="23" spans="1:5" ht="15.75" x14ac:dyDescent="0.25">
      <c r="A23" s="36"/>
      <c r="B23" s="36"/>
      <c r="C23" s="36" t="s">
        <v>44</v>
      </c>
      <c r="D23" s="36"/>
      <c r="E23" s="93"/>
    </row>
    <row r="24" spans="1:5" ht="15.75" x14ac:dyDescent="0.25">
      <c r="A24" s="36"/>
      <c r="B24" s="36"/>
      <c r="C24" s="36"/>
      <c r="D24" s="36" t="s">
        <v>43</v>
      </c>
      <c r="E24" s="9">
        <v>0</v>
      </c>
    </row>
    <row r="25" spans="1:5" ht="15.75" x14ac:dyDescent="0.25">
      <c r="A25" s="36"/>
      <c r="B25" s="36"/>
      <c r="C25" s="36"/>
      <c r="D25" s="36" t="s">
        <v>42</v>
      </c>
      <c r="E25" s="92">
        <v>0</v>
      </c>
    </row>
    <row r="26" spans="1:5" ht="15.75" x14ac:dyDescent="0.25">
      <c r="A26" s="36"/>
      <c r="B26" s="36"/>
      <c r="C26" s="36"/>
      <c r="D26" s="36" t="s">
        <v>41</v>
      </c>
      <c r="E26" s="92">
        <v>0</v>
      </c>
    </row>
    <row r="27" spans="1:5" ht="15.75" x14ac:dyDescent="0.25">
      <c r="A27" s="36"/>
      <c r="B27" s="36"/>
      <c r="C27" s="36"/>
      <c r="D27" s="36" t="s">
        <v>40</v>
      </c>
      <c r="E27" s="1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92">
        <v>0</v>
      </c>
    </row>
    <row r="30" spans="1:5" ht="15.75" x14ac:dyDescent="0.25">
      <c r="A30" s="36"/>
      <c r="B30" s="36"/>
      <c r="C30" s="36"/>
      <c r="D30" s="36" t="s">
        <v>37</v>
      </c>
      <c r="E30" s="94">
        <v>0</v>
      </c>
    </row>
    <row r="31" spans="1:5" ht="15.75" x14ac:dyDescent="0.25">
      <c r="A31" s="36"/>
      <c r="B31" s="36"/>
      <c r="C31" s="36" t="s">
        <v>36</v>
      </c>
      <c r="D31" s="36"/>
      <c r="E31" s="14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14">
        <v>0</v>
      </c>
    </row>
    <row r="34" spans="1:5" ht="15.75" x14ac:dyDescent="0.25">
      <c r="A34" s="36"/>
      <c r="B34" s="36"/>
      <c r="C34" s="36"/>
      <c r="D34" s="36" t="s">
        <v>33</v>
      </c>
      <c r="E34" s="14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28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0</v>
      </c>
    </row>
    <row r="38" spans="1:5" ht="15.75" x14ac:dyDescent="0.25">
      <c r="A38" s="36"/>
      <c r="B38" s="38"/>
      <c r="C38" s="36"/>
      <c r="D38" s="36"/>
      <c r="E38" s="18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9">
        <v>0</v>
      </c>
    </row>
    <row r="43" spans="1:5" ht="15.75" x14ac:dyDescent="0.25">
      <c r="A43" s="36"/>
      <c r="B43" s="36"/>
      <c r="C43" s="36"/>
      <c r="D43" s="36" t="s">
        <v>25</v>
      </c>
      <c r="E43" s="9">
        <v>0</v>
      </c>
    </row>
    <row r="44" spans="1:5" ht="15.75" x14ac:dyDescent="0.25">
      <c r="A44" s="36"/>
      <c r="B44" s="36"/>
      <c r="C44" s="36"/>
      <c r="D44" s="36" t="s">
        <v>2</v>
      </c>
      <c r="E44" s="9">
        <v>0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7"/>
      <c r="D46" s="36" t="s">
        <v>26</v>
      </c>
      <c r="E46" s="9">
        <v>0</v>
      </c>
    </row>
    <row r="47" spans="1:5" ht="15.75" x14ac:dyDescent="0.25">
      <c r="A47" s="36"/>
      <c r="B47" s="36"/>
      <c r="C47" s="36"/>
      <c r="D47" s="36" t="s">
        <v>25</v>
      </c>
      <c r="E47" s="9">
        <v>0</v>
      </c>
    </row>
    <row r="48" spans="1:5" ht="15.75" x14ac:dyDescent="0.25">
      <c r="A48" s="36"/>
      <c r="B48" s="36"/>
      <c r="C48" s="36"/>
      <c r="D48" s="36" t="s">
        <v>2</v>
      </c>
      <c r="E48" s="9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9">
        <v>0</v>
      </c>
    </row>
    <row r="51" spans="1:5" ht="15.75" x14ac:dyDescent="0.25">
      <c r="A51" s="36"/>
      <c r="B51" s="36"/>
      <c r="C51" s="36"/>
      <c r="D51" s="36" t="s">
        <v>25</v>
      </c>
      <c r="E51" s="9">
        <v>0</v>
      </c>
    </row>
    <row r="52" spans="1:5" ht="15.75" x14ac:dyDescent="0.25">
      <c r="A52" s="36"/>
      <c r="B52" s="36"/>
      <c r="C52" s="36"/>
      <c r="D52" s="36" t="s">
        <v>2</v>
      </c>
      <c r="E52" s="9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8">
        <v>0</v>
      </c>
    </row>
    <row r="55" spans="1:5" ht="15.75" x14ac:dyDescent="0.25">
      <c r="A55" s="36"/>
      <c r="B55" s="36"/>
      <c r="C55" s="36"/>
      <c r="D55" s="36" t="s">
        <v>25</v>
      </c>
      <c r="E55" s="8">
        <v>0</v>
      </c>
    </row>
    <row r="56" spans="1:5" ht="15.75" x14ac:dyDescent="0.25">
      <c r="A56" s="36"/>
      <c r="B56" s="36"/>
      <c r="C56" s="47"/>
      <c r="D56" s="36" t="s">
        <v>2</v>
      </c>
      <c r="E56" s="8">
        <v>0</v>
      </c>
    </row>
    <row r="57" spans="1:5" ht="15.75" x14ac:dyDescent="0.25">
      <c r="A57" s="36"/>
      <c r="B57" s="38" t="s">
        <v>6</v>
      </c>
      <c r="C57" s="36"/>
      <c r="D57" s="36"/>
      <c r="E57" s="8"/>
    </row>
    <row r="58" spans="1:5" ht="15.75" x14ac:dyDescent="0.25">
      <c r="A58" s="36"/>
      <c r="B58" s="36"/>
      <c r="C58" s="36"/>
      <c r="D58" s="36" t="s">
        <v>26</v>
      </c>
      <c r="E58" s="8">
        <v>0</v>
      </c>
    </row>
    <row r="59" spans="1:5" ht="15.75" x14ac:dyDescent="0.25">
      <c r="A59" s="36"/>
      <c r="B59" s="36"/>
      <c r="C59" s="36"/>
      <c r="D59" s="36" t="s">
        <v>25</v>
      </c>
      <c r="E59" s="8">
        <v>0</v>
      </c>
    </row>
    <row r="60" spans="1:5" ht="15.75" x14ac:dyDescent="0.25">
      <c r="A60" s="36"/>
      <c r="B60" s="36"/>
      <c r="C60" s="36"/>
      <c r="D60" s="36" t="s">
        <v>2</v>
      </c>
      <c r="E60" s="8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9">
        <v>0</v>
      </c>
    </row>
    <row r="63" spans="1:5" ht="15.75" x14ac:dyDescent="0.25">
      <c r="A63" s="36"/>
      <c r="B63" s="38"/>
      <c r="C63" s="36"/>
      <c r="D63" s="36" t="s">
        <v>25</v>
      </c>
      <c r="E63" s="9">
        <v>0</v>
      </c>
    </row>
    <row r="64" spans="1:5" ht="15.75" x14ac:dyDescent="0.25">
      <c r="A64" s="36"/>
      <c r="B64" s="36"/>
      <c r="C64" s="36"/>
      <c r="D64" s="36" t="s">
        <v>2</v>
      </c>
      <c r="E64" s="9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9">
        <v>0</v>
      </c>
    </row>
    <row r="67" spans="1:5" ht="15.75" x14ac:dyDescent="0.25">
      <c r="A67" s="36"/>
      <c r="B67" s="36"/>
      <c r="C67" s="36"/>
      <c r="D67" s="36" t="s">
        <v>25</v>
      </c>
      <c r="E67" s="9">
        <v>0</v>
      </c>
    </row>
    <row r="68" spans="1:5" ht="15.75" x14ac:dyDescent="0.25">
      <c r="A68" s="36"/>
      <c r="B68" s="36"/>
      <c r="C68" s="36"/>
      <c r="D68" s="36" t="s">
        <v>2</v>
      </c>
      <c r="E68" s="9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22">
        <v>0</v>
      </c>
    </row>
    <row r="71" spans="1:5" ht="15.75" x14ac:dyDescent="0.25">
      <c r="A71" s="36"/>
      <c r="B71" s="36"/>
      <c r="C71" s="36"/>
      <c r="D71" s="36" t="s">
        <v>25</v>
      </c>
      <c r="E71" s="22">
        <v>0</v>
      </c>
    </row>
    <row r="72" spans="1:5" ht="15.75" x14ac:dyDescent="0.25">
      <c r="A72" s="36"/>
      <c r="B72" s="36"/>
      <c r="C72" s="36"/>
      <c r="D72" s="36" t="s">
        <v>2</v>
      </c>
      <c r="E72" s="22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9">
        <v>0</v>
      </c>
    </row>
    <row r="76" spans="1:5" ht="15.75" x14ac:dyDescent="0.25">
      <c r="A76" s="36"/>
      <c r="B76" s="36"/>
      <c r="C76" s="36"/>
      <c r="D76" s="36" t="s">
        <v>21</v>
      </c>
      <c r="E76" s="14">
        <v>0</v>
      </c>
    </row>
    <row r="77" spans="1:5" ht="15.75" x14ac:dyDescent="0.25">
      <c r="A77" s="36"/>
      <c r="B77" s="36"/>
      <c r="C77" s="50" t="s">
        <v>20</v>
      </c>
      <c r="D77" s="36"/>
      <c r="E77" s="94"/>
    </row>
    <row r="78" spans="1:5" ht="15.75" x14ac:dyDescent="0.25">
      <c r="A78" s="36"/>
      <c r="B78" s="36"/>
      <c r="C78" s="36"/>
      <c r="D78" s="36" t="s">
        <v>14</v>
      </c>
      <c r="E78" s="9">
        <v>0</v>
      </c>
    </row>
    <row r="79" spans="1:5" ht="15.75" x14ac:dyDescent="0.25">
      <c r="A79" s="36"/>
      <c r="B79" s="36"/>
      <c r="C79" s="36"/>
      <c r="D79" s="36" t="s">
        <v>13</v>
      </c>
      <c r="E79" s="9">
        <v>0</v>
      </c>
    </row>
    <row r="80" spans="1:5" ht="15.75" x14ac:dyDescent="0.25">
      <c r="A80" s="36"/>
      <c r="B80" s="36"/>
      <c r="C80" s="36" t="s">
        <v>19</v>
      </c>
      <c r="D80" s="36"/>
      <c r="E80" s="93"/>
    </row>
    <row r="81" spans="1:9" ht="15.75" x14ac:dyDescent="0.25">
      <c r="A81" s="36"/>
      <c r="B81" s="36"/>
      <c r="C81" s="36"/>
      <c r="D81" s="50" t="s">
        <v>14</v>
      </c>
      <c r="E81" s="9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9">
        <v>0</v>
      </c>
    </row>
    <row r="83" spans="1:9" ht="15.75" x14ac:dyDescent="0.25">
      <c r="A83" s="36"/>
      <c r="B83" s="36"/>
      <c r="C83" s="36" t="s">
        <v>18</v>
      </c>
      <c r="D83" s="36"/>
      <c r="E83" s="14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8">
        <v>0</v>
      </c>
    </row>
    <row r="88" spans="1:9" ht="15.75" x14ac:dyDescent="0.25">
      <c r="A88" s="36"/>
      <c r="B88" s="36"/>
      <c r="C88" s="36"/>
      <c r="D88" s="36" t="s">
        <v>13</v>
      </c>
      <c r="E88" s="14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4">
        <v>0</v>
      </c>
    </row>
    <row r="91" spans="1:9" ht="15.75" x14ac:dyDescent="0.25">
      <c r="A91" s="36"/>
      <c r="B91" s="36"/>
      <c r="C91" s="36"/>
      <c r="D91" s="36" t="s">
        <v>14</v>
      </c>
      <c r="E91" s="9">
        <v>0</v>
      </c>
    </row>
    <row r="92" spans="1:9" ht="15.75" x14ac:dyDescent="0.25">
      <c r="A92" s="36"/>
      <c r="B92" s="36"/>
      <c r="C92" s="36"/>
      <c r="D92" s="36" t="s">
        <v>13</v>
      </c>
      <c r="E92" s="14">
        <v>0</v>
      </c>
    </row>
    <row r="93" spans="1:9" ht="15.75" x14ac:dyDescent="0.25">
      <c r="A93" s="38" t="s">
        <v>12</v>
      </c>
      <c r="D93" s="36"/>
      <c r="E93" s="17">
        <f>SUM(E41:E92)</f>
        <v>0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9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9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9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9">
        <v>0</v>
      </c>
    </row>
    <row r="105" spans="1:9" ht="15.75" x14ac:dyDescent="0.25">
      <c r="B105" s="38" t="s">
        <v>5</v>
      </c>
      <c r="C105" s="36"/>
      <c r="D105" s="36"/>
      <c r="E105" s="8"/>
    </row>
    <row r="106" spans="1:9" ht="15.75" x14ac:dyDescent="0.25">
      <c r="B106" s="36"/>
      <c r="C106" s="36"/>
      <c r="D106" s="36" t="s">
        <v>2</v>
      </c>
      <c r="E106" s="9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9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9">
        <v>0</v>
      </c>
      <c r="F110" s="55"/>
    </row>
    <row r="111" spans="1:9" ht="15.75" x14ac:dyDescent="0.25">
      <c r="A111" s="38" t="s">
        <v>1</v>
      </c>
      <c r="E111" s="4">
        <f>SUM(E95:E110)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A03-C681-47D3-8811-BA6711994ED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69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5">
        <f>6189196.57+5196522.99</f>
        <v>11385719.560000001</v>
      </c>
    </row>
    <row r="12" spans="1:9" ht="15.75" x14ac:dyDescent="0.25">
      <c r="A12" s="36"/>
      <c r="B12" s="36"/>
      <c r="C12" s="36"/>
      <c r="D12" s="36" t="s">
        <v>55</v>
      </c>
      <c r="E12" s="65">
        <v>996298.97</v>
      </c>
    </row>
    <row r="13" spans="1:9" ht="15.75" x14ac:dyDescent="0.25">
      <c r="A13" s="36"/>
      <c r="B13" s="36"/>
      <c r="C13" s="36"/>
      <c r="D13" s="36" t="s">
        <v>54</v>
      </c>
      <c r="E13" s="65">
        <f>1122849.72+1066397.89</f>
        <v>2189247.61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14571266.140000001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6">
        <v>8212939.7700000005</v>
      </c>
    </row>
    <row r="17" spans="1:5" ht="15.75" x14ac:dyDescent="0.25">
      <c r="A17" s="36"/>
      <c r="B17" s="36"/>
      <c r="C17" s="36"/>
      <c r="D17" s="36" t="s">
        <v>50</v>
      </c>
      <c r="E17" s="66">
        <f>16283461.84-810000+30104.25</f>
        <v>15503566.09</v>
      </c>
    </row>
    <row r="18" spans="1:5" ht="15.75" x14ac:dyDescent="0.25">
      <c r="A18" s="36"/>
      <c r="B18" s="36"/>
      <c r="C18" s="42"/>
      <c r="D18" s="36" t="s">
        <v>49</v>
      </c>
      <c r="E18" s="66">
        <f>666262.33+14760.11</f>
        <v>681022.44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24397528.300000001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5">
        <v>341231648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380200442.44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5">
        <v>99520225.140000001</v>
      </c>
    </row>
    <row r="43" spans="1:5" ht="15.75" x14ac:dyDescent="0.25">
      <c r="A43" s="36"/>
      <c r="B43" s="36"/>
      <c r="C43" s="36"/>
      <c r="D43" s="36" t="s">
        <v>25</v>
      </c>
      <c r="E43" s="65">
        <v>68896780.319999993</v>
      </c>
    </row>
    <row r="44" spans="1:5" ht="15.75" x14ac:dyDescent="0.25">
      <c r="A44" s="36"/>
      <c r="B44" s="36"/>
      <c r="C44" s="36"/>
      <c r="D44" s="36" t="s">
        <v>2</v>
      </c>
      <c r="E44" s="65">
        <v>1529365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67">
        <v>1529190.97</v>
      </c>
    </row>
    <row r="47" spans="1:5" ht="15.75" x14ac:dyDescent="0.25">
      <c r="A47" s="36"/>
      <c r="B47" s="36"/>
      <c r="C47" s="36"/>
      <c r="D47" s="36" t="s">
        <v>25</v>
      </c>
      <c r="E47" s="67">
        <v>947193.47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8">
        <v>14331976.609999999</v>
      </c>
    </row>
    <row r="51" spans="1:5" ht="15.75" x14ac:dyDescent="0.25">
      <c r="A51" s="36"/>
      <c r="B51" s="36"/>
      <c r="C51" s="36"/>
      <c r="D51" s="36" t="s">
        <v>25</v>
      </c>
      <c r="E51" s="65">
        <v>2216573.04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9">
        <v>5003546.3899999997</v>
      </c>
    </row>
    <row r="63" spans="1:5" ht="15.75" x14ac:dyDescent="0.25">
      <c r="A63" s="36"/>
      <c r="B63" s="38"/>
      <c r="C63" s="36"/>
      <c r="D63" s="36" t="s">
        <v>25</v>
      </c>
      <c r="E63" s="67">
        <v>4506520.76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7">
        <v>23986921.68</v>
      </c>
    </row>
    <row r="67" spans="1:5" ht="15.75" x14ac:dyDescent="0.25">
      <c r="A67" s="36"/>
      <c r="B67" s="36"/>
      <c r="C67" s="36"/>
      <c r="D67" s="36" t="s">
        <v>25</v>
      </c>
      <c r="E67" s="67">
        <v>13420443.42</v>
      </c>
    </row>
    <row r="68" spans="1:5" ht="15.75" x14ac:dyDescent="0.25">
      <c r="A68" s="36"/>
      <c r="B68" s="36"/>
      <c r="C68" s="36"/>
      <c r="D68" s="36" t="s">
        <v>2</v>
      </c>
      <c r="E68" s="67">
        <v>283800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67">
        <v>560000</v>
      </c>
    </row>
    <row r="76" spans="1:5" ht="15.75" x14ac:dyDescent="0.25">
      <c r="A76" s="36"/>
      <c r="B76" s="36"/>
      <c r="C76" s="36"/>
      <c r="D76" s="36" t="s">
        <v>21</v>
      </c>
      <c r="E76" s="67">
        <v>404506.41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67">
        <v>7701230.21</v>
      </c>
    </row>
    <row r="79" spans="1:5" ht="15.75" x14ac:dyDescent="0.25">
      <c r="A79" s="36"/>
      <c r="B79" s="36"/>
      <c r="C79" s="36"/>
      <c r="D79" s="36" t="s">
        <v>13</v>
      </c>
      <c r="E79" s="67">
        <v>800870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69">
        <v>77099062.810000002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7">
        <v>1281902.6299999999</v>
      </c>
    </row>
    <row r="88" spans="1:9" ht="15.75" x14ac:dyDescent="0.25">
      <c r="A88" s="36"/>
      <c r="B88" s="36"/>
      <c r="C88" s="36"/>
      <c r="D88" s="36" t="s">
        <v>13</v>
      </c>
      <c r="E88" s="67">
        <v>477500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67">
        <v>21299365.670000002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345796974.52999997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67">
        <v>947294.87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7">
        <v>324771.15000000002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67">
        <v>1403968.65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67">
        <v>35728932.810000002</v>
      </c>
      <c r="F110" s="67"/>
    </row>
    <row r="111" spans="1:9" ht="15.75" x14ac:dyDescent="0.25">
      <c r="A111" s="38" t="s">
        <v>1</v>
      </c>
      <c r="E111" s="4">
        <f>SUM(E96,E98,E100,E102,E104,E106,E108,E110)</f>
        <v>38404967.480000004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384201942.00999999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000-3D84-4624-A009-F59EA87A6545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70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64064762.539999999</v>
      </c>
    </row>
    <row r="12" spans="1:9" ht="15.75" x14ac:dyDescent="0.25">
      <c r="A12" s="36"/>
      <c r="B12" s="36"/>
      <c r="C12" s="36"/>
      <c r="D12" s="36" t="s">
        <v>55</v>
      </c>
      <c r="E12" s="11">
        <v>140666678.61000001</v>
      </c>
    </row>
    <row r="13" spans="1:9" ht="15.75" x14ac:dyDescent="0.25">
      <c r="A13" s="36"/>
      <c r="B13" s="36"/>
      <c r="C13" s="36"/>
      <c r="D13" s="36" t="s">
        <v>54</v>
      </c>
      <c r="E13" s="11">
        <v>9314479.9299999997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214045921.08000001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38797747.219999999</v>
      </c>
    </row>
    <row r="17" spans="1:5" ht="15.75" x14ac:dyDescent="0.25">
      <c r="A17" s="36"/>
      <c r="B17" s="36"/>
      <c r="C17" s="36"/>
      <c r="D17" s="36" t="s">
        <v>50</v>
      </c>
      <c r="E17" s="11">
        <v>7958690.6200000001</v>
      </c>
    </row>
    <row r="18" spans="1:5" ht="15.75" x14ac:dyDescent="0.25">
      <c r="A18" s="36"/>
      <c r="B18" s="36"/>
      <c r="C18" s="42"/>
      <c r="D18" s="36" t="s">
        <v>49</v>
      </c>
      <c r="E18" s="11">
        <v>37316115.210000001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84072553.049999997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348443404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11">
        <v>20498470.219999999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15900</v>
      </c>
    </row>
    <row r="30" spans="1:5" ht="15.75" x14ac:dyDescent="0.25">
      <c r="A30" s="36"/>
      <c r="B30" s="36"/>
      <c r="C30" s="36"/>
      <c r="D30" s="36" t="s">
        <v>37</v>
      </c>
      <c r="E30" s="11">
        <v>14675000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11">
        <v>143416132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825167380.35000002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126292517.48</v>
      </c>
    </row>
    <row r="43" spans="1:5" ht="15.75" x14ac:dyDescent="0.25">
      <c r="A43" s="36"/>
      <c r="B43" s="36"/>
      <c r="C43" s="36"/>
      <c r="D43" s="36" t="s">
        <v>25</v>
      </c>
      <c r="E43" s="11">
        <v>74928511.349999994</v>
      </c>
    </row>
    <row r="44" spans="1:5" ht="15.75" x14ac:dyDescent="0.25">
      <c r="A44" s="36"/>
      <c r="B44" s="36"/>
      <c r="C44" s="36"/>
      <c r="D44" s="36" t="s">
        <v>2</v>
      </c>
      <c r="E44" s="11">
        <v>8688385.9100000001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3676641.48</v>
      </c>
    </row>
    <row r="47" spans="1:5" ht="15.75" x14ac:dyDescent="0.25">
      <c r="A47" s="36"/>
      <c r="B47" s="36"/>
      <c r="C47" s="36"/>
      <c r="D47" s="36" t="s">
        <v>25</v>
      </c>
      <c r="E47" s="11">
        <v>13424160.050000001</v>
      </c>
    </row>
    <row r="48" spans="1:5" ht="15.75" x14ac:dyDescent="0.25">
      <c r="A48" s="36"/>
      <c r="B48" s="36"/>
      <c r="C48" s="36"/>
      <c r="D48" s="36" t="s">
        <v>2</v>
      </c>
      <c r="E48" s="11">
        <v>1031503.3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22892628.899999999</v>
      </c>
    </row>
    <row r="51" spans="1:5" ht="15.75" x14ac:dyDescent="0.25">
      <c r="A51" s="36"/>
      <c r="B51" s="36"/>
      <c r="C51" s="36"/>
      <c r="D51" s="36" t="s">
        <v>25</v>
      </c>
      <c r="E51" s="11">
        <v>17015412.75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11">
        <v>5703342.3899999997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24240045.079999998</v>
      </c>
    </row>
    <row r="63" spans="1:5" ht="15.75" x14ac:dyDescent="0.25">
      <c r="A63" s="36"/>
      <c r="B63" s="38"/>
      <c r="C63" s="36"/>
      <c r="D63" s="36" t="s">
        <v>25</v>
      </c>
      <c r="E63" s="11">
        <v>32678786.309999999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63801706.869999997</v>
      </c>
    </row>
    <row r="67" spans="1:5" ht="15.75" x14ac:dyDescent="0.25">
      <c r="A67" s="36"/>
      <c r="B67" s="36"/>
      <c r="C67" s="36"/>
      <c r="D67" s="36" t="s">
        <v>25</v>
      </c>
      <c r="E67" s="11">
        <v>30469718.600000001</v>
      </c>
    </row>
    <row r="68" spans="1:5" ht="15.75" x14ac:dyDescent="0.25">
      <c r="A68" s="36"/>
      <c r="B68" s="36"/>
      <c r="C68" s="36"/>
      <c r="D68" s="36" t="s">
        <v>2</v>
      </c>
      <c r="E68" s="11">
        <v>9129006.0899999999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473553.09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15250000</v>
      </c>
    </row>
    <row r="79" spans="1:5" ht="15.75" x14ac:dyDescent="0.25">
      <c r="A79" s="36"/>
      <c r="B79" s="36"/>
      <c r="C79" s="36"/>
      <c r="D79" s="36" t="s">
        <v>13</v>
      </c>
      <c r="E79" s="11">
        <v>1495046.56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4482023.96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52440717.840000004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1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1169419.49</v>
      </c>
    </row>
    <row r="88" spans="1:9" ht="15.75" x14ac:dyDescent="0.25">
      <c r="A88" s="36"/>
      <c r="B88" s="36"/>
      <c r="C88" s="36"/>
      <c r="D88" s="36" t="s">
        <v>13</v>
      </c>
      <c r="E88" s="11">
        <v>4891848.1900000004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8785288.0899999999</v>
      </c>
    </row>
    <row r="91" spans="1:9" ht="15.75" x14ac:dyDescent="0.25">
      <c r="A91" s="36"/>
      <c r="B91" s="36"/>
      <c r="C91" s="36"/>
      <c r="D91" s="36" t="s">
        <v>14</v>
      </c>
      <c r="E91" s="11">
        <v>3647538.26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526607802.03999996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5923984.8600000003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11">
        <v>1486044.59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11">
        <v>2015328.52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436798.83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12001225.59</v>
      </c>
      <c r="F110" s="55"/>
    </row>
    <row r="111" spans="1:9" ht="15.75" x14ac:dyDescent="0.25">
      <c r="A111" s="38" t="s">
        <v>1</v>
      </c>
      <c r="E111" s="4">
        <f>SUM(E96,E98,E100,E102,E104,E106,E108,E110)</f>
        <v>21863382.390000001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548471184.42999995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0BC-511E-4BAE-A04E-56F6301F30A5}">
  <dimension ref="A1:I112"/>
  <sheetViews>
    <sheetView workbookViewId="0">
      <selection activeCell="E21" sqref="E21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71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0">
        <v>30534671.440000001</v>
      </c>
    </row>
    <row r="12" spans="1:9" ht="15.75" x14ac:dyDescent="0.25">
      <c r="A12" s="36"/>
      <c r="B12" s="36"/>
      <c r="C12" s="36"/>
      <c r="D12" s="36" t="s">
        <v>55</v>
      </c>
      <c r="E12" s="70">
        <v>5620194.8200000003</v>
      </c>
    </row>
    <row r="13" spans="1:9" ht="15.75" x14ac:dyDescent="0.25">
      <c r="A13" s="36"/>
      <c r="B13" s="36"/>
      <c r="C13" s="36"/>
      <c r="D13" s="36" t="s">
        <v>54</v>
      </c>
      <c r="E13" s="71">
        <v>2298745.0699999998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38453611.330000006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0">
        <v>2346768.56</v>
      </c>
    </row>
    <row r="17" spans="1:5" ht="15.75" x14ac:dyDescent="0.25">
      <c r="A17" s="36"/>
      <c r="B17" s="36"/>
      <c r="C17" s="36"/>
      <c r="D17" s="36" t="s">
        <v>50</v>
      </c>
      <c r="E17" s="70">
        <v>14153277.16</v>
      </c>
    </row>
    <row r="18" spans="1:5" ht="15.75" x14ac:dyDescent="0.25">
      <c r="A18" s="36"/>
      <c r="B18" s="36"/>
      <c r="C18" s="42"/>
      <c r="D18" s="36" t="s">
        <v>49</v>
      </c>
      <c r="E18" s="71">
        <v>3161079.03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19661124.75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0">
        <v>411227676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</row>
    <row r="24" spans="1:5" ht="15.75" x14ac:dyDescent="0.25">
      <c r="A24" s="36"/>
      <c r="B24" s="36"/>
      <c r="C24" s="36"/>
      <c r="D24" s="36" t="s">
        <v>43</v>
      </c>
      <c r="E24" s="71">
        <v>71319474.989999995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71">
        <v>71319474.989999995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611981362.05999994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0">
        <v>115539359.70999999</v>
      </c>
    </row>
    <row r="43" spans="1:5" ht="15.75" x14ac:dyDescent="0.25">
      <c r="A43" s="36"/>
      <c r="B43" s="36"/>
      <c r="C43" s="36"/>
      <c r="D43" s="36" t="s">
        <v>25</v>
      </c>
      <c r="E43" s="70">
        <v>67948064.909999996</v>
      </c>
    </row>
    <row r="44" spans="1:5" ht="15.75" x14ac:dyDescent="0.25">
      <c r="A44" s="36"/>
      <c r="B44" s="36"/>
      <c r="C44" s="36"/>
      <c r="D44" s="36" t="s">
        <v>2</v>
      </c>
      <c r="E44" s="72">
        <v>583095.69999999995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0">
        <v>2098000</v>
      </c>
    </row>
    <row r="47" spans="1:5" ht="15.75" x14ac:dyDescent="0.25">
      <c r="A47" s="36"/>
      <c r="B47" s="36"/>
      <c r="C47" s="36"/>
      <c r="D47" s="36" t="s">
        <v>25</v>
      </c>
      <c r="E47" s="70">
        <v>4355214.8899999997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0">
        <v>16758926.35</v>
      </c>
    </row>
    <row r="51" spans="1:5" ht="15.75" x14ac:dyDescent="0.25">
      <c r="A51" s="36"/>
      <c r="B51" s="36"/>
      <c r="C51" s="36"/>
      <c r="D51" s="36" t="s">
        <v>25</v>
      </c>
      <c r="E51" s="70">
        <v>1506765.65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70">
        <v>6903960.2699999996</v>
      </c>
    </row>
    <row r="59" spans="1:5" ht="15.75" x14ac:dyDescent="0.25">
      <c r="A59" s="36"/>
      <c r="B59" s="36"/>
      <c r="C59" s="36"/>
      <c r="D59" s="36" t="s">
        <v>25</v>
      </c>
      <c r="E59" s="70">
        <v>10832287.439999999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0">
        <v>6211057.7300000004</v>
      </c>
    </row>
    <row r="63" spans="1:5" ht="15.75" x14ac:dyDescent="0.25">
      <c r="A63" s="36"/>
      <c r="B63" s="38"/>
      <c r="C63" s="36"/>
      <c r="D63" s="36" t="s">
        <v>25</v>
      </c>
      <c r="E63" s="70">
        <v>313418.87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0">
        <v>26710585.370000001</v>
      </c>
    </row>
    <row r="67" spans="1:5" ht="15.75" x14ac:dyDescent="0.25">
      <c r="A67" s="36"/>
      <c r="B67" s="36"/>
      <c r="C67" s="36"/>
      <c r="D67" s="36" t="s">
        <v>25</v>
      </c>
      <c r="E67" s="70">
        <v>1118075.1399999999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0">
        <v>71319474.989999995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0">
        <v>5347716.3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70">
        <v>48561906.119999997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70">
        <v>6014666.4000000004</v>
      </c>
    </row>
    <row r="92" spans="1:9" ht="15.75" x14ac:dyDescent="0.25">
      <c r="A92" s="36"/>
      <c r="B92" s="36"/>
      <c r="C92" s="36"/>
      <c r="D92" s="36" t="s">
        <v>13</v>
      </c>
      <c r="E92" s="70">
        <v>89902166.650000006</v>
      </c>
    </row>
    <row r="93" spans="1:9" ht="15.75" x14ac:dyDescent="0.25">
      <c r="A93" s="38" t="s">
        <v>12</v>
      </c>
      <c r="D93" s="36"/>
      <c r="E93" s="17">
        <f>SUM(E41:E92)</f>
        <v>482024742.49000001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70">
        <v>21382734.760000002</v>
      </c>
      <c r="F110" s="55"/>
    </row>
    <row r="111" spans="1:9" ht="15.75" x14ac:dyDescent="0.25">
      <c r="A111" s="38" t="s">
        <v>1</v>
      </c>
      <c r="E111" s="4">
        <f>SUM(E96,E98,E100,E102,E104,E106,E108,E110)</f>
        <v>21382734.760000002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CD33-5FAC-4E25-ADAA-296D43615C15}">
  <dimension ref="A1:I112"/>
  <sheetViews>
    <sheetView workbookViewId="0">
      <selection activeCell="F12" sqref="F12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4" t="s">
        <v>72</v>
      </c>
      <c r="B1" s="84"/>
      <c r="C1" s="84"/>
      <c r="D1" s="84"/>
      <c r="E1" s="84"/>
      <c r="F1" s="84"/>
      <c r="G1" s="84"/>
      <c r="H1" s="84"/>
      <c r="I1" s="84"/>
    </row>
    <row r="2" spans="1:9" ht="15.75" x14ac:dyDescent="0.25">
      <c r="A2" s="85" t="s">
        <v>63</v>
      </c>
      <c r="B2" s="85"/>
      <c r="C2" s="85"/>
      <c r="D2" s="85"/>
      <c r="E2" s="85"/>
      <c r="F2" s="85"/>
      <c r="G2" s="85"/>
      <c r="H2" s="85"/>
      <c r="I2" s="85"/>
    </row>
    <row r="3" spans="1:9" ht="15.75" x14ac:dyDescent="0.25">
      <c r="A3" s="84" t="s">
        <v>62</v>
      </c>
      <c r="B3" s="84"/>
      <c r="C3" s="84"/>
      <c r="D3" s="84"/>
      <c r="E3" s="84"/>
      <c r="F3" s="84"/>
      <c r="G3" s="84"/>
      <c r="H3" s="84"/>
      <c r="I3" s="84"/>
    </row>
    <row r="4" spans="1:9" ht="15.75" x14ac:dyDescent="0.25">
      <c r="A4" s="84"/>
      <c r="B4" s="84"/>
      <c r="C4" s="84"/>
      <c r="D4" s="84"/>
      <c r="E4" s="84"/>
      <c r="F4" s="84"/>
      <c r="G4" s="84"/>
      <c r="H4" s="84"/>
      <c r="I4" s="84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4" t="s">
        <v>61</v>
      </c>
      <c r="B6" s="84"/>
      <c r="C6" s="84"/>
      <c r="D6" s="84"/>
      <c r="E6" s="86" t="s">
        <v>60</v>
      </c>
    </row>
    <row r="7" spans="1:9" ht="15" customHeight="1" x14ac:dyDescent="0.25">
      <c r="A7" s="84"/>
      <c r="B7" s="84"/>
      <c r="C7" s="84"/>
      <c r="D7" s="84"/>
      <c r="E7" s="87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5">
        <v>3584477.5700000003</v>
      </c>
    </row>
    <row r="12" spans="1:9" ht="15.75" x14ac:dyDescent="0.25">
      <c r="A12" s="36"/>
      <c r="B12" s="36"/>
      <c r="C12" s="36"/>
      <c r="D12" s="36" t="s">
        <v>55</v>
      </c>
      <c r="E12" s="65">
        <v>3691682.09</v>
      </c>
    </row>
    <row r="13" spans="1:9" ht="15.75" x14ac:dyDescent="0.25">
      <c r="A13" s="36"/>
      <c r="B13" s="36"/>
      <c r="C13" s="36"/>
      <c r="D13" s="36" t="s">
        <v>54</v>
      </c>
      <c r="E13" s="65">
        <v>48972.41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7325132.0700000003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6">
        <v>2286167.12</v>
      </c>
    </row>
    <row r="17" spans="1:5" ht="15.75" x14ac:dyDescent="0.25">
      <c r="A17" s="36"/>
      <c r="B17" s="36"/>
      <c r="C17" s="36"/>
      <c r="D17" s="36" t="s">
        <v>50</v>
      </c>
      <c r="E17" s="66">
        <v>1030019.83</v>
      </c>
    </row>
    <row r="18" spans="1:5" ht="15.75" x14ac:dyDescent="0.25">
      <c r="A18" s="36"/>
      <c r="B18" s="36"/>
      <c r="C18" s="42"/>
      <c r="D18" s="36" t="s">
        <v>49</v>
      </c>
      <c r="E18" s="66">
        <v>12900814.15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16217001.100000001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5">
        <v>534600514</v>
      </c>
    </row>
    <row r="22" spans="1:5" ht="15.75" x14ac:dyDescent="0.25">
      <c r="A22" s="36"/>
      <c r="B22" s="36"/>
      <c r="C22" s="36" t="s">
        <v>45</v>
      </c>
      <c r="D22" s="36"/>
      <c r="E22" s="69">
        <v>120404.32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558263051.49000001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5">
        <v>45501291.530000001</v>
      </c>
    </row>
    <row r="43" spans="1:5" ht="15.75" x14ac:dyDescent="0.25">
      <c r="A43" s="36"/>
      <c r="B43" s="36"/>
      <c r="C43" s="36"/>
      <c r="D43" s="36" t="s">
        <v>25</v>
      </c>
      <c r="E43" s="65">
        <v>82224762.370000005</v>
      </c>
    </row>
    <row r="44" spans="1:5" ht="15.75" x14ac:dyDescent="0.25">
      <c r="A44" s="36"/>
      <c r="B44" s="36"/>
      <c r="C44" s="36"/>
      <c r="D44" s="36" t="s">
        <v>2</v>
      </c>
      <c r="E44" s="65">
        <v>35051202.210000001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67">
        <v>184386.64</v>
      </c>
    </row>
    <row r="47" spans="1:5" ht="15.75" x14ac:dyDescent="0.25">
      <c r="A47" s="36"/>
      <c r="B47" s="36"/>
      <c r="C47" s="36"/>
      <c r="D47" s="36" t="s">
        <v>25</v>
      </c>
      <c r="E47" s="67">
        <f>4316346+1052200</f>
        <v>5368546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5">
        <v>15955765.52</v>
      </c>
    </row>
    <row r="51" spans="1:5" ht="15.75" x14ac:dyDescent="0.25">
      <c r="A51" s="36"/>
      <c r="B51" s="36"/>
      <c r="C51" s="36"/>
      <c r="D51" s="36" t="s">
        <v>25</v>
      </c>
      <c r="E51" s="65">
        <v>30203419.960000001</v>
      </c>
    </row>
    <row r="52" spans="1:5" ht="15.75" x14ac:dyDescent="0.25">
      <c r="A52" s="36"/>
      <c r="B52" s="36"/>
      <c r="C52" s="36"/>
      <c r="D52" s="36" t="s">
        <v>2</v>
      </c>
      <c r="E52" s="68">
        <v>723380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65">
        <v>748500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9">
        <v>2446973.9700000002</v>
      </c>
    </row>
    <row r="63" spans="1:5" ht="15.75" x14ac:dyDescent="0.25">
      <c r="A63" s="36"/>
      <c r="B63" s="38"/>
      <c r="C63" s="36"/>
      <c r="D63" s="36" t="s">
        <v>25</v>
      </c>
      <c r="E63" s="69">
        <v>34216394.549999997</v>
      </c>
    </row>
    <row r="64" spans="1:5" ht="15.75" x14ac:dyDescent="0.25">
      <c r="A64" s="36"/>
      <c r="B64" s="36"/>
      <c r="C64" s="36"/>
      <c r="D64" s="36" t="s">
        <v>2</v>
      </c>
      <c r="E64" s="69">
        <v>1429192.68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7">
        <v>15336752.779999999</v>
      </c>
    </row>
    <row r="67" spans="1:5" ht="15.75" x14ac:dyDescent="0.25">
      <c r="A67" s="36"/>
      <c r="B67" s="36"/>
      <c r="C67" s="36"/>
      <c r="D67" s="36" t="s">
        <v>25</v>
      </c>
      <c r="E67" s="67">
        <v>81192155.299999997</v>
      </c>
    </row>
    <row r="68" spans="1:5" ht="15.75" x14ac:dyDescent="0.25">
      <c r="A68" s="36"/>
      <c r="B68" s="36"/>
      <c r="C68" s="36"/>
      <c r="D68" s="36" t="s">
        <v>2</v>
      </c>
      <c r="E68" s="67">
        <v>887688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7">
        <v>18605626.68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0</v>
      </c>
    </row>
    <row r="79" spans="1:5" ht="15.75" x14ac:dyDescent="0.25">
      <c r="A79" s="36"/>
      <c r="B79" s="36"/>
      <c r="C79" s="36"/>
      <c r="D79" s="36" t="s">
        <v>13</v>
      </c>
      <c r="E79" s="67">
        <v>9949507.6899999995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69">
        <v>12268643.060000001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7">
        <v>5016532</v>
      </c>
    </row>
    <row r="88" spans="1:9" ht="15.75" x14ac:dyDescent="0.25">
      <c r="A88" s="36"/>
      <c r="B88" s="36"/>
      <c r="C88" s="36"/>
      <c r="D88" s="36" t="s">
        <v>13</v>
      </c>
      <c r="E88" s="67">
        <v>238000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0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397548720.94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7">
        <v>2193180.59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67">
        <v>311963.90999999997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67">
        <v>376265</v>
      </c>
    </row>
    <row r="109" spans="1:9" ht="15.75" x14ac:dyDescent="0.25">
      <c r="A109" s="38"/>
      <c r="B109" s="38" t="s">
        <v>3</v>
      </c>
      <c r="C109" s="36"/>
      <c r="D109" s="36"/>
      <c r="E109" s="8"/>
      <c r="F109" s="67"/>
    </row>
    <row r="110" spans="1:9" ht="15.75" x14ac:dyDescent="0.25">
      <c r="B110" s="36"/>
      <c r="C110" s="36"/>
      <c r="D110" s="36" t="s">
        <v>2</v>
      </c>
      <c r="E110" s="11">
        <v>148078723.28999999</v>
      </c>
      <c r="F110" s="67"/>
    </row>
    <row r="111" spans="1:9" ht="15.75" x14ac:dyDescent="0.25">
      <c r="A111" s="38" t="s">
        <v>1</v>
      </c>
      <c r="E111" s="4">
        <f>SUM(E96,E98,E100,E102,E104,E106,E108,E110)</f>
        <v>150960132.78999999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548508853.73000002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2021-09-16T04:29:19Z</dcterms:created>
  <dcterms:modified xsi:type="dcterms:W3CDTF">2021-10-24T07:54:01Z</dcterms:modified>
</cp:coreProperties>
</file>