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9\"/>
    </mc:Choice>
  </mc:AlternateContent>
  <xr:revisionPtr revIDLastSave="0" documentId="13_ncr:1_{1EFCAC28-EFEB-47F7-815D-BCEB6B588B82}" xr6:coauthVersionLast="47" xr6:coauthVersionMax="47" xr10:uidLastSave="{00000000-0000-0000-0000-000000000000}"/>
  <bookViews>
    <workbookView xWindow="12570" yWindow="345" windowWidth="14880" windowHeight="7260" firstSheet="7" activeTab="11" xr2:uid="{360BF9DE-B15B-43CE-9291-7E05B391F461}"/>
  </bookViews>
  <sheets>
    <sheet name="Balanga" sheetId="1" r:id="rId1"/>
    <sheet name="Malolos" sheetId="2" r:id="rId2"/>
    <sheet name="Meycauayan" sheetId="3" r:id="rId3"/>
    <sheet name="San Jose Del Monte" sheetId="4" r:id="rId4"/>
    <sheet name="Cabanatuan" sheetId="5" r:id="rId5"/>
    <sheet name="Gapan" sheetId="6" r:id="rId6"/>
    <sheet name="Muñoz" sheetId="7" r:id="rId7"/>
    <sheet name="Palayan" sheetId="8" r:id="rId8"/>
    <sheet name="San Jose" sheetId="9" r:id="rId9"/>
    <sheet name="Angeles" sheetId="10" r:id="rId10"/>
    <sheet name="San Fernando" sheetId="11" r:id="rId11"/>
    <sheet name="Mabalacat" sheetId="12" r:id="rId12"/>
    <sheet name="Tarlac" sheetId="13" r:id="rId13"/>
    <sheet name="Olongapo" sheetId="1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2" l="1"/>
  <c r="E93" i="12"/>
  <c r="E112" i="12" s="1"/>
  <c r="E19" i="12"/>
  <c r="E14" i="12"/>
  <c r="E37" i="12" s="1"/>
  <c r="E91" i="14"/>
  <c r="E104" i="13" l="1"/>
  <c r="E91" i="13"/>
  <c r="E30" i="13"/>
  <c r="E110" i="9" l="1"/>
  <c r="E90" i="9"/>
  <c r="E18" i="9"/>
  <c r="E11" i="9"/>
  <c r="E110" i="5" l="1"/>
  <c r="E91" i="5"/>
  <c r="E75" i="5"/>
  <c r="E31" i="5"/>
  <c r="E18" i="5"/>
  <c r="E11" i="5"/>
  <c r="E42" i="4" l="1"/>
  <c r="E68" i="2" l="1"/>
  <c r="E67" i="2"/>
  <c r="E66" i="2"/>
  <c r="E52" i="2"/>
  <c r="E51" i="2"/>
  <c r="E50" i="2"/>
  <c r="E43" i="2"/>
  <c r="E18" i="2"/>
  <c r="E91" i="1"/>
  <c r="E47" i="1"/>
  <c r="E46" i="1"/>
  <c r="E29" i="1"/>
  <c r="E13" i="1"/>
  <c r="E11" i="1"/>
  <c r="E110" i="10" l="1"/>
  <c r="E14" i="14"/>
  <c r="E19" i="14"/>
  <c r="E37" i="14"/>
  <c r="E93" i="14"/>
  <c r="E111" i="14"/>
  <c r="E112" i="14" l="1"/>
  <c r="E14" i="13"/>
  <c r="E19" i="13"/>
  <c r="E37" i="13"/>
  <c r="E93" i="13"/>
  <c r="E112" i="13" s="1"/>
  <c r="E111" i="13"/>
  <c r="E14" i="11" l="1"/>
  <c r="E37" i="11" s="1"/>
  <c r="E19" i="11"/>
  <c r="E93" i="11"/>
  <c r="E111" i="11"/>
  <c r="E14" i="10"/>
  <c r="E19" i="10"/>
  <c r="E93" i="10"/>
  <c r="E111" i="10"/>
  <c r="E37" i="10" l="1"/>
  <c r="E112" i="11"/>
  <c r="E112" i="10"/>
  <c r="E14" i="9"/>
  <c r="E37" i="9" s="1"/>
  <c r="E19" i="9"/>
  <c r="E93" i="9"/>
  <c r="E111" i="9"/>
  <c r="E14" i="8"/>
  <c r="E19" i="8"/>
  <c r="E93" i="8"/>
  <c r="E111" i="8"/>
  <c r="E14" i="7"/>
  <c r="E19" i="7"/>
  <c r="E93" i="7"/>
  <c r="E112" i="7" s="1"/>
  <c r="E111" i="7"/>
  <c r="E14" i="6"/>
  <c r="E19" i="6"/>
  <c r="E37" i="6" s="1"/>
  <c r="E93" i="6"/>
  <c r="E111" i="6"/>
  <c r="E14" i="5"/>
  <c r="E37" i="5" s="1"/>
  <c r="E19" i="5"/>
  <c r="E93" i="5"/>
  <c r="E111" i="5"/>
  <c r="E37" i="7" l="1"/>
  <c r="E112" i="6"/>
  <c r="E37" i="8"/>
  <c r="E112" i="5"/>
  <c r="E112" i="9"/>
  <c r="E112" i="8"/>
  <c r="E14" i="4"/>
  <c r="E37" i="4" s="1"/>
  <c r="E19" i="4"/>
  <c r="E93" i="4"/>
  <c r="E111" i="4"/>
  <c r="E14" i="3"/>
  <c r="E19" i="3"/>
  <c r="E93" i="3"/>
  <c r="E112" i="3" s="1"/>
  <c r="E111" i="3"/>
  <c r="E14" i="2"/>
  <c r="E37" i="2" s="1"/>
  <c r="E19" i="2"/>
  <c r="E93" i="2"/>
  <c r="E111" i="2"/>
  <c r="E37" i="3" l="1"/>
  <c r="E112" i="4"/>
  <c r="E112" i="2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<sst xmlns="http://schemas.openxmlformats.org/spreadsheetml/2006/main" count="1526" uniqueCount="79">
  <si>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</si>
  <si>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</si>
  <si>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</si>
  <si>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</si>
  <si>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</si>
  <si>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</si>
  <si>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</si>
  <si>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</si>
  <si>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</si>
  <si>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</si>
  <si>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</si>
  <si>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</si>
  <si>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</si>
  <si>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</si>
  <si>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</si>
  <si>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</si>
  <si>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</si>
  <si>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</si>
  <si>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</si>
  <si>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</si>
  <si>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</si>
  <si>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</si>
  <si>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</si>
  <si>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</si>
  <si>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</si>
  <si>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</si>
  <si>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</si>
  <si>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</si>
  <si>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</si>
  <si>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</si>
  <si>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</si>
  <si>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</si>
  <si>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</si>
  <si>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</si>
  <si>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</si>
  <si>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</si>
  <si>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</si>
  <si>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</si>
  <si>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</si>
  <si>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</si>
  <si>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</si>
  <si>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</si>
  <si>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</si>
  <si>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</si>
  <si>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</si>
  <si>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</si>
  <si>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</si>
  <si>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</si>
  <si>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</si>
  <si>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</si>
  <si>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</si>
  <si>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</si>
  <si>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</si>
  <si>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</si>
  <si>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</si>
  <si>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</si>
  <si>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</si>
  <si>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</si>
  <si>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</si>
  <si>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</si>
  <si>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</si>
  <si>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</si>
  <si>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</si>
  <si>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</si>
  <si>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BALANGA</t>
  </si>
  <si>
    <t>CITY OF MALOLOS</t>
  </si>
  <si>
    <t>CITY OF MEYCAUAYAN</t>
  </si>
  <si>
    <t>CITY OF SAN JOSE DEL MONTE</t>
  </si>
  <si>
    <t>CITY OF CABANATUAN</t>
  </si>
  <si>
    <t>CITY OF GAPAN</t>
  </si>
  <si>
    <t>CITY OF MUÑOZ</t>
  </si>
  <si>
    <t>CITY OF PALAYAN</t>
  </si>
  <si>
    <t>CITY OF SAN JOSE</t>
  </si>
  <si>
    <t>CITY OF ANGELES</t>
  </si>
  <si>
    <t>CITY OF SAN FERNANDO</t>
  </si>
  <si>
    <t>CITY OF MABALACAT</t>
  </si>
  <si>
    <t>CITY OF TARLAC</t>
  </si>
  <si>
    <t>CITY OF OLONGAPO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</si>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</sst>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#,##0.0000000"/>
    <numFmt numFmtId="168" formatCode="_(&quot;₱&quot;* #,##0.00_);_(&quot;₱&quot;* \(#,##0.00\);_(&quot;₱&quot;* &quot;-&quot;??_);_(@_)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0"/>
      <color theme="1" tint="4.9989318521683403E-2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0" applyNumberFormat="1" applyFont="1" applyAlignment="1">
      <alignment horizontal="right" wrapText="1"/>
    </xf>
    <xf numFmtId="0" fontId="10" fillId="0" borderId="0" xfId="0" applyFont="1"/>
    <xf numFmtId="4" fontId="3" fillId="0" borderId="4" xfId="8" applyNumberFormat="1" applyFont="1" applyFill="1" applyBorder="1"/>
    <xf numFmtId="4" fontId="3" fillId="0" borderId="4" xfId="9" quotePrefix="1" applyNumberFormat="1" applyFont="1" applyBorder="1" applyAlignment="1">
      <alignment horizontal="right"/>
    </xf>
    <xf numFmtId="4" fontId="3" fillId="0" borderId="0" xfId="3" applyNumberFormat="1" applyFont="1" applyFill="1" applyBorder="1" applyAlignment="1">
      <alignment horizontal="right" wrapText="1"/>
    </xf>
    <xf numFmtId="4" fontId="3" fillId="0" borderId="4" xfId="9" applyNumberFormat="1" applyFont="1" applyBorder="1"/>
    <xf numFmtId="4" fontId="3" fillId="0" borderId="5" xfId="10" applyNumberFormat="1" applyFont="1" applyFill="1" applyBorder="1" applyAlignment="1">
      <alignment horizontal="right" wrapText="1"/>
    </xf>
    <xf numFmtId="4" fontId="3" fillId="0" borderId="6" xfId="10" applyNumberFormat="1" applyFont="1" applyFill="1" applyBorder="1"/>
    <xf numFmtId="4" fontId="10" fillId="2" borderId="0" xfId="8" applyNumberFormat="1" applyFont="1" applyFill="1"/>
    <xf numFmtId="4" fontId="10" fillId="0" borderId="0" xfId="8" applyNumberFormat="1" applyFont="1" applyBorder="1"/>
    <xf numFmtId="4" fontId="3" fillId="0" borderId="0" xfId="5" applyNumberFormat="1" applyFont="1" applyFill="1"/>
    <xf numFmtId="4" fontId="3" fillId="0" borderId="0" xfId="5" quotePrefix="1" applyNumberFormat="1" applyFont="1" applyFill="1" applyAlignment="1">
      <alignment horizontal="right"/>
    </xf>
    <xf numFmtId="4" fontId="10" fillId="0" borderId="7" xfId="8" applyNumberFormat="1" applyFont="1" applyFill="1" applyBorder="1" applyAlignment="1">
      <alignment horizontal="right"/>
    </xf>
    <xf numFmtId="4" fontId="3" fillId="0" borderId="3" xfId="3" applyNumberFormat="1" applyFont="1" applyFill="1" applyBorder="1" applyAlignment="1">
      <alignment horizontal="right" vertical="top" wrapText="1"/>
    </xf>
    <xf numFmtId="4" fontId="3" fillId="0" borderId="3" xfId="3" applyNumberFormat="1" applyFont="1" applyBorder="1" applyAlignment="1">
      <alignment horizontal="right" vertical="top" wrapText="1"/>
    </xf>
    <xf numFmtId="4" fontId="10" fillId="0" borderId="3" xfId="3" applyNumberFormat="1" applyFont="1" applyFill="1" applyBorder="1" applyAlignment="1">
      <alignment horizontal="right" vertical="top" wrapText="1"/>
    </xf>
    <xf numFmtId="4" fontId="10" fillId="0" borderId="0" xfId="3" applyNumberFormat="1" applyFont="1" applyFill="1" applyBorder="1" applyAlignment="1">
      <alignment horizontal="right" vertical="top" wrapText="1"/>
    </xf>
    <xf numFmtId="4" fontId="10" fillId="0" borderId="0" xfId="3" applyNumberFormat="1" applyFont="1" applyFill="1" applyAlignment="1">
      <alignment horizontal="right" vertical="top" wrapText="1"/>
    </xf>
    <xf numFmtId="4" fontId="10" fillId="0" borderId="3" xfId="3" applyNumberFormat="1" applyFont="1" applyBorder="1" applyAlignment="1">
      <alignment horizontal="right" vertical="top" wrapText="1"/>
    </xf>
    <xf numFmtId="4" fontId="10" fillId="0" borderId="0" xfId="3" applyNumberFormat="1" applyFont="1" applyAlignment="1">
      <alignment horizontal="right" vertical="top" wrapText="1"/>
    </xf>
    <xf numFmtId="4" fontId="10" fillId="0" borderId="0" xfId="3" applyNumberFormat="1" applyFont="1" applyAlignment="1">
      <alignment horizontal="right" vertical="center" wrapText="1"/>
    </xf>
    <xf numFmtId="4" fontId="10" fillId="0" borderId="6" xfId="8" applyNumberFormat="1" applyFont="1" applyFill="1" applyBorder="1"/>
    <xf numFmtId="4" fontId="10" fillId="0" borderId="6" xfId="8" applyNumberFormat="1" applyFont="1" applyFill="1" applyBorder="1" applyAlignment="1">
      <alignment horizontal="right"/>
    </xf>
    <xf numFmtId="4" fontId="3" fillId="0" borderId="6" xfId="8" applyNumberFormat="1" applyFont="1" applyFill="1" applyBorder="1" applyAlignment="1">
      <alignment vertical="center"/>
    </xf>
    <xf numFmtId="4" fontId="10" fillId="0" borderId="6" xfId="12" applyNumberFormat="1" applyFont="1" applyFill="1" applyBorder="1"/>
    <xf numFmtId="4" fontId="3" fillId="0" borderId="6" xfId="12" applyNumberFormat="1" applyFont="1" applyFill="1" applyBorder="1"/>
    <xf numFmtId="4" fontId="10" fillId="0" borderId="6" xfId="12" applyNumberFormat="1" applyFont="1" applyFill="1" applyBorder="1" applyAlignment="1">
      <alignment vertical="center"/>
    </xf>
    <xf numFmtId="4" fontId="10" fillId="0" borderId="0" xfId="10" quotePrefix="1" applyNumberFormat="1" applyFont="1" applyAlignment="1">
      <alignment horizontal="right" wrapText="1"/>
    </xf>
    <xf numFmtId="4" fontId="10" fillId="0" borderId="4" xfId="10" applyNumberFormat="1" applyFont="1" applyFill="1" applyBorder="1" applyAlignment="1">
      <alignment horizontal="right" wrapText="1"/>
    </xf>
    <xf numFmtId="4" fontId="10" fillId="0" borderId="0" xfId="12" quotePrefix="1" applyNumberFormat="1" applyFont="1" applyFill="1" applyBorder="1" applyAlignment="1">
      <alignment horizontal="right" wrapText="1"/>
    </xf>
    <xf numFmtId="4" fontId="10" fillId="0" borderId="0" xfId="12" applyNumberFormat="1" applyFont="1" applyFill="1" applyBorder="1" applyAlignment="1">
      <alignment horizontal="right" wrapText="1"/>
    </xf>
    <xf numFmtId="4" fontId="10" fillId="0" borderId="5" xfId="12" applyNumberFormat="1" applyFont="1" applyFill="1" applyBorder="1" applyAlignment="1">
      <alignment horizontal="right" wrapText="1"/>
    </xf>
    <xf numFmtId="4" fontId="10" fillId="0" borderId="5" xfId="10" applyNumberFormat="1" applyFont="1" applyFill="1" applyBorder="1" applyAlignment="1">
      <alignment horizontal="right" wrapText="1"/>
    </xf>
    <xf numFmtId="4" fontId="3" fillId="0" borderId="8" xfId="10" applyNumberFormat="1" applyFont="1" applyFill="1" applyBorder="1" applyAlignment="1">
      <alignment horizontal="right" wrapText="1"/>
    </xf>
    <xf numFmtId="4" fontId="3" fillId="0" borderId="8" xfId="10" applyNumberFormat="1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3" fillId="0" borderId="4" xfId="9" applyNumberFormat="1" applyFont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9" xfId="10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3" fillId="0" borderId="4" xfId="8" applyNumberFormat="1" applyFont="1" applyFill="1" applyBorder="1" applyAlignment="1">
      <alignment horizontal="right"/>
    </xf>
    <xf numFmtId="4" fontId="13" fillId="0" borderId="0" xfId="0" applyNumberFormat="1" applyFont="1" applyAlignment="1">
      <alignment horizontal="right"/>
    </xf>
    <xf numFmtId="4" fontId="3" fillId="0" borderId="8" xfId="3" applyNumberFormat="1" applyFont="1" applyFill="1" applyBorder="1"/>
    <xf numFmtId="4" fontId="3" fillId="0" borderId="8" xfId="3" applyNumberFormat="1" applyFont="1" applyFill="1" applyBorder="1" applyAlignment="1">
      <alignment horizontal="right" wrapText="1"/>
    </xf>
    <xf numFmtId="4" fontId="3" fillId="0" borderId="8" xfId="0" applyNumberFormat="1" applyFont="1" applyBorder="1" applyAlignment="1">
      <alignment horizontal="right" vertical="center" wrapText="1"/>
    </xf>
    <xf numFmtId="4" fontId="10" fillId="0" borderId="0" xfId="11" applyNumberFormat="1" applyFont="1" applyAlignment="1">
      <alignment vertical="center"/>
    </xf>
    <xf numFmtId="4" fontId="10" fillId="0" borderId="0" xfId="8" applyNumberFormat="1" applyFont="1" applyAlignment="1">
      <alignment vertical="center"/>
    </xf>
    <xf numFmtId="4" fontId="10" fillId="0" borderId="0" xfId="8" applyNumberFormat="1" applyFont="1" applyFill="1" applyAlignment="1">
      <alignment vertical="center"/>
    </xf>
    <xf numFmtId="4" fontId="18" fillId="0" borderId="0" xfId="8" applyNumberFormat="1" applyFont="1" applyBorder="1"/>
    <xf numFmtId="4" fontId="18" fillId="0" borderId="0" xfId="8" quotePrefix="1" applyNumberFormat="1" applyFont="1" applyBorder="1" applyAlignment="1">
      <alignment horizontal="right"/>
    </xf>
    <xf numFmtId="4" fontId="10" fillId="0" borderId="3" xfId="8" applyNumberFormat="1" applyFont="1" applyBorder="1"/>
    <xf numFmtId="4" fontId="11" fillId="0" borderId="0" xfId="12" applyNumberFormat="1" applyFont="1" applyFill="1"/>
    <xf numFmtId="4" fontId="3" fillId="0" borderId="0" xfId="12" applyNumberFormat="1" applyFont="1" applyFill="1"/>
    <xf numFmtId="4" fontId="3" fillId="0" borderId="6" xfId="10" applyNumberFormat="1" applyFont="1" applyFill="1" applyBorder="1" applyAlignment="1">
      <alignment horizontal="right"/>
    </xf>
    <xf numFmtId="4" fontId="3" fillId="0" borderId="0" xfId="5" applyNumberFormat="1" applyFont="1" applyFill="1" applyAlignment="1">
      <alignment horizontal="right"/>
    </xf>
    <xf numFmtId="4" fontId="10" fillId="0" borderId="10" xfId="8" applyNumberFormat="1" applyFont="1" applyFill="1" applyBorder="1" applyAlignment="1">
      <alignment horizontal="right"/>
    </xf>
    <xf numFmtId="4" fontId="10" fillId="0" borderId="0" xfId="12" quotePrefix="1" applyNumberFormat="1" applyFont="1" applyAlignment="1">
      <alignment horizontal="right" vertical="center"/>
    </xf>
    <xf numFmtId="4" fontId="10" fillId="0" borderId="0" xfId="12" applyNumberFormat="1" applyFont="1" applyAlignment="1">
      <alignment horizontal="right" vertical="center"/>
    </xf>
    <xf numFmtId="4" fontId="3" fillId="0" borderId="0" xfId="5" applyNumberFormat="1" applyFont="1" applyFill="1" applyAlignment="1">
      <alignment horizontal="right" vertical="center"/>
    </xf>
    <xf numFmtId="4" fontId="3" fillId="0" borderId="0" xfId="5" applyNumberFormat="1" applyFont="1" applyFill="1" applyAlignment="1">
      <alignment horizontal="right" vertical="top"/>
    </xf>
    <xf numFmtId="4" fontId="3" fillId="0" borderId="0" xfId="0" applyNumberFormat="1" applyFont="1"/>
    <xf numFmtId="4" fontId="3" fillId="0" borderId="0" xfId="0" applyNumberFormat="1" applyFont="1" applyAlignment="1">
      <alignment vertical="top"/>
    </xf>
    <xf numFmtId="4" fontId="10" fillId="2" borderId="0" xfId="8" applyNumberFormat="1" applyFont="1" applyFill="1" applyBorder="1"/>
    <xf numFmtId="4" fontId="3" fillId="0" borderId="6" xfId="8" applyNumberFormat="1" applyFont="1" applyFill="1" applyBorder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" fontId="19" fillId="0" borderId="0" xfId="0" applyNumberFormat="1" applyFont="1"/>
    <xf numFmtId="4" fontId="10" fillId="0" borderId="0" xfId="4" applyNumberFormat="1" applyFont="1" applyFill="1" applyAlignment="1">
      <alignment horizontal="right" vertical="center" wrapText="1"/>
    </xf>
    <xf numFmtId="4" fontId="10" fillId="0" borderId="0" xfId="4" applyNumberFormat="1" applyFont="1" applyFill="1" applyBorder="1" applyAlignment="1">
      <alignment horizontal="right" vertical="center" wrapText="1"/>
    </xf>
  </cellXfs>
  <cellStyles count="13">
    <cellStyle name="Comma" xfId="3" builtinId="3"/>
    <cellStyle name="Comma 10 2" xfId="12" xr:uid="{42E410C6-715B-4B4A-92D7-48343E453866}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3" xfId="10" xr:uid="{4F219910-E629-4096-8262-123DE382266E}"/>
    <cellStyle name="Comma 4 2" xfId="9" xr:uid="{49F14F48-D3BF-4CD3-A98F-4083F474DCFB}"/>
    <cellStyle name="Comma 8 2 3 2" xfId="4" xr:uid="{8BCDD873-8068-4497-8B11-FDEFC3880459}"/>
    <cellStyle name="Currency 2" xfId="11" xr:uid="{0741263F-CAEC-4FDA-ADE3-A5D80DBDD60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9" t="s">
        <v>64</v>
      </c>
      <c r="B1" s="99"/>
      <c r="C1" s="99"/>
      <c r="D1" s="99"/>
      <c r="E1" s="99"/>
      <c r="F1" s="99"/>
      <c r="G1" s="99"/>
      <c r="H1" s="99"/>
      <c r="I1" s="99"/>
    </row>
    <row r="2" spans="1:9" ht="15.75" x14ac:dyDescent="0.25">
      <c r="A2" s="100" t="s">
        <v>0</v>
      </c>
      <c r="B2" s="100"/>
      <c r="C2" s="100"/>
      <c r="D2" s="100"/>
      <c r="E2" s="100"/>
      <c r="F2" s="100"/>
      <c r="G2" s="100"/>
      <c r="H2" s="100"/>
      <c r="I2" s="100"/>
    </row>
    <row r="3" spans="1:9" ht="15.75" x14ac:dyDescent="0.25">
      <c r="A3" s="99" t="s">
        <v>78</v>
      </c>
      <c r="B3" s="99"/>
      <c r="C3" s="99"/>
      <c r="D3" s="99"/>
      <c r="E3" s="99"/>
      <c r="F3" s="99"/>
      <c r="G3" s="99"/>
      <c r="H3" s="99"/>
      <c r="I3" s="99"/>
    </row>
    <row r="4" spans="1:9" ht="15.75" x14ac:dyDescent="0.25">
      <c r="A4" s="99"/>
      <c r="B4" s="99"/>
      <c r="C4" s="99"/>
      <c r="D4" s="99"/>
      <c r="E4" s="99"/>
      <c r="F4" s="99"/>
      <c r="G4" s="99"/>
      <c r="H4" s="99"/>
      <c r="I4" s="9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9" t="s">
        <v>2</v>
      </c>
      <c r="B6" s="99"/>
      <c r="C6" s="99"/>
      <c r="D6" s="99"/>
      <c r="E6" s="97" t="s">
        <v>3</v>
      </c>
    </row>
    <row r="7" spans="1:9" ht="15" customHeight="1" x14ac:dyDescent="0.25">
      <c r="A7" s="99"/>
      <c r="B7" s="99"/>
      <c r="C7" s="99"/>
      <c r="D7" s="99"/>
      <c r="E7" s="9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8">
        <f>58218412.92+67362765.13</f>
        <v>125581178.05</v>
      </c>
    </row>
    <row r="12" spans="1:9" ht="15.75" x14ac:dyDescent="0.25">
      <c r="A12" s="8"/>
      <c r="B12" s="8"/>
      <c r="C12" s="8"/>
      <c r="D12" s="8" t="s">
        <v>25</v>
      </c>
      <c r="E12" s="38">
        <v>109033881.43000001</v>
      </c>
    </row>
    <row r="13" spans="1:9" ht="15.75" x14ac:dyDescent="0.25">
      <c r="A13" s="8"/>
      <c r="B13" s="8"/>
      <c r="C13" s="8"/>
      <c r="D13" s="8" t="s">
        <v>26</v>
      </c>
      <c r="E13" s="38">
        <f>5811314.23+1962067+4715712.89</f>
        <v>12489094.120000001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247104153.60000002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8">
        <v>30737024.399999999</v>
      </c>
    </row>
    <row r="17" spans="1:5" ht="15.75" x14ac:dyDescent="0.25">
      <c r="A17" s="8"/>
      <c r="B17" s="8"/>
      <c r="C17" s="8"/>
      <c r="D17" s="8" t="s">
        <v>28</v>
      </c>
      <c r="E17" s="38">
        <v>78201917.609999999</v>
      </c>
    </row>
    <row r="18" spans="1:5" ht="15.75" x14ac:dyDescent="0.25">
      <c r="A18" s="8"/>
      <c r="B18" s="8"/>
      <c r="C18" s="11"/>
      <c r="D18" s="8" t="s">
        <v>29</v>
      </c>
      <c r="E18" s="18">
        <v>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108938942.00999999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8">
        <v>477975170</v>
      </c>
    </row>
    <row r="22" spans="1:5" ht="15.75" x14ac:dyDescent="0.25">
      <c r="A22" s="8"/>
      <c r="B22" s="8"/>
      <c r="C22" s="8" t="s">
        <v>32</v>
      </c>
      <c r="D22" s="8"/>
      <c r="E22" s="38">
        <v>736185.84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38">
        <v>66739.73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8">
        <f>730000+215000</f>
        <v>945000</v>
      </c>
    </row>
    <row r="30" spans="1:5" ht="15.75" x14ac:dyDescent="0.25">
      <c r="A30" s="8"/>
      <c r="B30" s="8"/>
      <c r="C30" s="8"/>
      <c r="D30" s="8" t="s">
        <v>40</v>
      </c>
      <c r="E30" s="36">
        <v>823033.75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836589224.93000007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8">
        <v>151954931.24000001</v>
      </c>
    </row>
    <row r="43" spans="1:5" ht="15.75" x14ac:dyDescent="0.25">
      <c r="A43" s="8"/>
      <c r="B43" s="8"/>
      <c r="C43" s="8"/>
      <c r="D43" s="8" t="s">
        <v>12</v>
      </c>
      <c r="E43" s="38">
        <v>224642961.02000001</v>
      </c>
    </row>
    <row r="44" spans="1:5" ht="15.75" x14ac:dyDescent="0.25">
      <c r="A44" s="8"/>
      <c r="B44" s="8"/>
      <c r="C44" s="8"/>
      <c r="D44" s="8" t="s">
        <v>13</v>
      </c>
      <c r="E44" s="38">
        <v>41070938.100000001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8">
        <f>1066821.41+124112.59</f>
        <v>1190934</v>
      </c>
    </row>
    <row r="47" spans="1:5" ht="15.75" x14ac:dyDescent="0.25">
      <c r="A47" s="8"/>
      <c r="B47" s="8"/>
      <c r="C47" s="8"/>
      <c r="D47" s="8" t="s">
        <v>12</v>
      </c>
      <c r="E47" s="38">
        <f>2203370.37+36130480.41</f>
        <v>38333850.779999994</v>
      </c>
    </row>
    <row r="48" spans="1:5" ht="15.75" x14ac:dyDescent="0.25">
      <c r="A48" s="8"/>
      <c r="B48" s="8"/>
      <c r="C48" s="8"/>
      <c r="D48" s="8" t="s">
        <v>13</v>
      </c>
      <c r="E48" s="38">
        <v>52970549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8">
        <v>32895750.559999999</v>
      </c>
    </row>
    <row r="51" spans="1:5" ht="15.75" x14ac:dyDescent="0.25">
      <c r="A51" s="8"/>
      <c r="B51" s="8"/>
      <c r="C51" s="8"/>
      <c r="D51" s="8" t="s">
        <v>12</v>
      </c>
      <c r="E51" s="38">
        <v>5091228.38</v>
      </c>
    </row>
    <row r="52" spans="1:5" ht="15.75" x14ac:dyDescent="0.25">
      <c r="A52" s="8"/>
      <c r="B52" s="8"/>
      <c r="C52" s="8"/>
      <c r="D52" s="8" t="s">
        <v>13</v>
      </c>
      <c r="E52" s="38">
        <v>414000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38">
        <v>1956204.48</v>
      </c>
    </row>
    <row r="55" spans="1:5" ht="15.75" x14ac:dyDescent="0.25">
      <c r="A55" s="8"/>
      <c r="B55" s="8"/>
      <c r="C55" s="8"/>
      <c r="D55" s="8" t="s">
        <v>12</v>
      </c>
      <c r="E55" s="38">
        <v>244882.03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8">
        <v>11677542.609999999</v>
      </c>
    </row>
    <row r="63" spans="1:5" ht="15.75" x14ac:dyDescent="0.25">
      <c r="A63" s="8"/>
      <c r="B63" s="12"/>
      <c r="C63" s="8"/>
      <c r="D63" s="8" t="s">
        <v>12</v>
      </c>
      <c r="E63" s="38">
        <v>2064753.73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8">
        <v>28872817.170000002</v>
      </c>
    </row>
    <row r="67" spans="1:5" ht="15.75" x14ac:dyDescent="0.25">
      <c r="A67" s="8"/>
      <c r="B67" s="8"/>
      <c r="C67" s="8"/>
      <c r="D67" s="8" t="s">
        <v>12</v>
      </c>
      <c r="E67" s="38">
        <v>10842361.98</v>
      </c>
    </row>
    <row r="68" spans="1:5" ht="15.75" x14ac:dyDescent="0.25">
      <c r="A68" s="8"/>
      <c r="B68" s="8"/>
      <c r="C68" s="8"/>
      <c r="D68" s="8" t="s">
        <v>13</v>
      </c>
      <c r="E68" s="22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8">
        <v>3383295</v>
      </c>
    </row>
    <row r="79" spans="1:5" ht="15.75" x14ac:dyDescent="0.25">
      <c r="A79" s="8"/>
      <c r="B79" s="8"/>
      <c r="C79" s="8"/>
      <c r="D79" s="8" t="s">
        <v>51</v>
      </c>
      <c r="E79" s="38">
        <v>16401546.199999999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8">
        <v>53396198</v>
      </c>
    </row>
    <row r="82" spans="1:9" ht="15.75" x14ac:dyDescent="0.25">
      <c r="A82" s="8"/>
      <c r="B82" s="8"/>
      <c r="C82" s="8"/>
      <c r="D82" s="15" t="s">
        <v>51</v>
      </c>
      <c r="E82" s="38">
        <v>21029341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8">
        <v>15305030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38">
        <f>37386982.19+14337922.33</f>
        <v>51724904.519999996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60</v>
      </c>
      <c r="D93" s="8"/>
      <c r="E93" s="30">
        <f>SUM(E41:E92)</f>
        <v>765464019.79999995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765464019.79999995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4C84-2C7C-4F35-8318-965F155F13F4}">
  <dimension ref="A1:I112"/>
  <sheetViews>
    <sheetView topLeftCell="B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9" t="s">
        <v>73</v>
      </c>
      <c r="B1" s="99"/>
      <c r="C1" s="99"/>
      <c r="D1" s="99"/>
      <c r="E1" s="99"/>
      <c r="F1" s="99"/>
      <c r="G1" s="99"/>
      <c r="H1" s="99"/>
      <c r="I1" s="99"/>
    </row>
    <row r="2" spans="1:9" ht="15.75" x14ac:dyDescent="0.25">
      <c r="A2" s="100" t="s">
        <v>0</v>
      </c>
      <c r="B2" s="100"/>
      <c r="C2" s="100"/>
      <c r="D2" s="100"/>
      <c r="E2" s="100"/>
      <c r="F2" s="100"/>
      <c r="G2" s="100"/>
      <c r="H2" s="100"/>
      <c r="I2" s="100"/>
    </row>
    <row r="3" spans="1:9" ht="15.75" x14ac:dyDescent="0.25">
      <c r="A3" s="99" t="s">
        <v>78</v>
      </c>
      <c r="B3" s="99"/>
      <c r="C3" s="99"/>
      <c r="D3" s="99"/>
      <c r="E3" s="99"/>
      <c r="F3" s="99"/>
      <c r="G3" s="99"/>
      <c r="H3" s="99"/>
      <c r="I3" s="99"/>
    </row>
    <row r="4" spans="1:9" ht="15.75" x14ac:dyDescent="0.25">
      <c r="A4" s="99"/>
      <c r="B4" s="99"/>
      <c r="C4" s="99"/>
      <c r="D4" s="99"/>
      <c r="E4" s="99"/>
      <c r="F4" s="99"/>
      <c r="G4" s="99"/>
      <c r="H4" s="99"/>
      <c r="I4" s="9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9" t="s">
        <v>2</v>
      </c>
      <c r="B6" s="99"/>
      <c r="C6" s="99"/>
      <c r="D6" s="99"/>
      <c r="E6" s="97" t="s">
        <v>3</v>
      </c>
    </row>
    <row r="7" spans="1:9" ht="15" customHeight="1" x14ac:dyDescent="0.25">
      <c r="A7" s="99"/>
      <c r="B7" s="99"/>
      <c r="C7" s="99"/>
      <c r="D7" s="99"/>
      <c r="E7" s="9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52">
        <v>448201768.15999997</v>
      </c>
    </row>
    <row r="12" spans="1:9" ht="15.75" x14ac:dyDescent="0.25">
      <c r="A12" s="8"/>
      <c r="B12" s="8"/>
      <c r="C12" s="8"/>
      <c r="D12" s="8" t="s">
        <v>25</v>
      </c>
      <c r="E12" s="52">
        <v>707954661.16999996</v>
      </c>
    </row>
    <row r="13" spans="1:9" ht="15.75" x14ac:dyDescent="0.25">
      <c r="A13" s="8"/>
      <c r="B13" s="8"/>
      <c r="C13" s="8"/>
      <c r="D13" s="8" t="s">
        <v>26</v>
      </c>
      <c r="E13" s="51">
        <v>18654183.870000001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1174810613.1999998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2">
        <v>117830960.78</v>
      </c>
    </row>
    <row r="17" spans="1:5" ht="15.75" x14ac:dyDescent="0.25">
      <c r="A17" s="8"/>
      <c r="B17" s="8"/>
      <c r="C17" s="8"/>
      <c r="D17" s="8" t="s">
        <v>28</v>
      </c>
      <c r="E17" s="52">
        <v>143494250.84</v>
      </c>
    </row>
    <row r="18" spans="1:5" ht="15.75" x14ac:dyDescent="0.25">
      <c r="A18" s="8"/>
      <c r="B18" s="8"/>
      <c r="C18" s="11"/>
      <c r="D18" s="8" t="s">
        <v>29</v>
      </c>
      <c r="E18" s="48">
        <v>138691.4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261463903.02000001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3">
        <v>944897442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52">
        <v>19196814.640000001</v>
      </c>
    </row>
    <row r="25" spans="1:5" ht="15.75" x14ac:dyDescent="0.25">
      <c r="A25" s="8"/>
      <c r="B25" s="8"/>
      <c r="C25" s="8"/>
      <c r="D25" s="8" t="s">
        <v>35</v>
      </c>
      <c r="E25" s="50">
        <v>20368179.629999999</v>
      </c>
    </row>
    <row r="26" spans="1:5" ht="15.75" x14ac:dyDescent="0.25">
      <c r="A26" s="8"/>
      <c r="B26" s="8"/>
      <c r="C26" s="8"/>
      <c r="D26" s="8" t="s">
        <v>36</v>
      </c>
      <c r="E26" s="60">
        <v>478.33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2">
        <v>45643266.25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51">
        <v>110817.26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2466491514.3299999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0">
        <v>288603583.86000001</v>
      </c>
    </row>
    <row r="43" spans="1:5" ht="15.75" x14ac:dyDescent="0.25">
      <c r="A43" s="8"/>
      <c r="B43" s="8"/>
      <c r="C43" s="8"/>
      <c r="D43" s="8" t="s">
        <v>12</v>
      </c>
      <c r="E43" s="50">
        <v>332626271.01999998</v>
      </c>
    </row>
    <row r="44" spans="1:5" ht="15.75" x14ac:dyDescent="0.25">
      <c r="A44" s="8"/>
      <c r="B44" s="8"/>
      <c r="C44" s="8"/>
      <c r="D44" s="8" t="s">
        <v>13</v>
      </c>
      <c r="E44" s="48">
        <v>11962302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>
        <v>33783676.039999999</v>
      </c>
    </row>
    <row r="47" spans="1:5" ht="15.75" x14ac:dyDescent="0.25">
      <c r="A47" s="8"/>
      <c r="B47" s="8"/>
      <c r="C47" s="8"/>
      <c r="D47" s="8" t="s">
        <v>12</v>
      </c>
      <c r="E47" s="50">
        <v>71558815.75999999</v>
      </c>
    </row>
    <row r="48" spans="1:5" ht="15.75" x14ac:dyDescent="0.25">
      <c r="A48" s="8"/>
      <c r="B48" s="8"/>
      <c r="C48" s="8"/>
      <c r="D48" s="8" t="s">
        <v>13</v>
      </c>
      <c r="E48" s="48">
        <v>57511221.200000003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9">
        <v>172645859.91</v>
      </c>
    </row>
    <row r="51" spans="1:5" ht="15.75" x14ac:dyDescent="0.25">
      <c r="A51" s="8"/>
      <c r="B51" s="8"/>
      <c r="C51" s="8"/>
      <c r="D51" s="8" t="s">
        <v>12</v>
      </c>
      <c r="E51" s="49">
        <v>282648236.38</v>
      </c>
    </row>
    <row r="52" spans="1:5" ht="15.75" x14ac:dyDescent="0.25">
      <c r="A52" s="8"/>
      <c r="B52" s="8"/>
      <c r="C52" s="8"/>
      <c r="D52" s="8" t="s">
        <v>13</v>
      </c>
      <c r="E52" s="48">
        <v>8609310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48">
        <v>2039837.71</v>
      </c>
    </row>
    <row r="56" spans="1:5" ht="15.75" x14ac:dyDescent="0.25">
      <c r="A56" s="8"/>
      <c r="B56" s="8"/>
      <c r="C56" s="13"/>
      <c r="D56" s="8" t="s">
        <v>13</v>
      </c>
      <c r="E56" s="48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48">
        <v>181382136.18000001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9">
        <v>15804933.42</v>
      </c>
    </row>
    <row r="63" spans="1:5" ht="15.75" x14ac:dyDescent="0.25">
      <c r="A63" s="8"/>
      <c r="B63" s="12"/>
      <c r="C63" s="8"/>
      <c r="D63" s="8" t="s">
        <v>12</v>
      </c>
      <c r="E63" s="49">
        <v>27089175.010000002</v>
      </c>
    </row>
    <row r="64" spans="1:5" ht="15.75" x14ac:dyDescent="0.25">
      <c r="A64" s="8"/>
      <c r="B64" s="8"/>
      <c r="C64" s="8"/>
      <c r="D64" s="8" t="s">
        <v>13</v>
      </c>
      <c r="E64" s="48">
        <v>839600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9">
        <v>99591029.090000004</v>
      </c>
    </row>
    <row r="67" spans="1:5" ht="15.75" x14ac:dyDescent="0.25">
      <c r="A67" s="8"/>
      <c r="B67" s="8"/>
      <c r="C67" s="8"/>
      <c r="D67" s="8" t="s">
        <v>12</v>
      </c>
      <c r="E67" s="49">
        <v>85863918.909999996</v>
      </c>
    </row>
    <row r="68" spans="1:5" ht="15.75" x14ac:dyDescent="0.25">
      <c r="A68" s="8"/>
      <c r="B68" s="8"/>
      <c r="C68" s="8"/>
      <c r="D68" s="8" t="s">
        <v>13</v>
      </c>
      <c r="E68" s="48">
        <v>114000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48">
        <v>198305993.68000001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9">
        <v>36593121.969999999</v>
      </c>
    </row>
    <row r="79" spans="1:5" ht="15.75" x14ac:dyDescent="0.25">
      <c r="A79" s="8"/>
      <c r="B79" s="8"/>
      <c r="C79" s="8"/>
      <c r="D79" s="8" t="s">
        <v>51</v>
      </c>
      <c r="E79" s="48">
        <v>10594759.1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9">
        <v>6997819.71</v>
      </c>
    </row>
    <row r="82" spans="1:9" ht="15.75" x14ac:dyDescent="0.25">
      <c r="A82" s="8"/>
      <c r="B82" s="8"/>
      <c r="C82" s="8"/>
      <c r="D82" s="15" t="s">
        <v>51</v>
      </c>
      <c r="E82" s="48">
        <v>134792749.49000001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9">
        <v>13155042.76</v>
      </c>
    </row>
    <row r="88" spans="1:9" ht="15.75" x14ac:dyDescent="0.25">
      <c r="A88" s="8"/>
      <c r="B88" s="8"/>
      <c r="C88" s="8"/>
      <c r="D88" s="8" t="s">
        <v>51</v>
      </c>
      <c r="E88" s="48">
        <v>100000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9">
        <v>23650066.489999998</v>
      </c>
    </row>
    <row r="91" spans="1:9" ht="15.75" x14ac:dyDescent="0.25">
      <c r="A91" s="8"/>
      <c r="B91" s="8"/>
      <c r="C91" s="8"/>
      <c r="D91" s="8" t="s">
        <v>50</v>
      </c>
      <c r="E91" s="49">
        <v>18710857.91</v>
      </c>
    </row>
    <row r="92" spans="1:9" ht="15.75" x14ac:dyDescent="0.25">
      <c r="A92" s="8"/>
      <c r="B92" s="8"/>
      <c r="C92" s="8"/>
      <c r="D92" s="8" t="s">
        <v>51</v>
      </c>
      <c r="E92" s="48">
        <v>126200</v>
      </c>
    </row>
    <row r="93" spans="1:9" ht="15.75" x14ac:dyDescent="0.25">
      <c r="A93" s="12" t="s">
        <v>60</v>
      </c>
      <c r="D93" s="8"/>
      <c r="E93" s="30">
        <f>SUM(E41:E92)</f>
        <v>2115700517.6000004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7">
        <v>5751890.25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6">
        <v>151833687.43000001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6">
        <v>3585316.5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46">
        <v>1790997.25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46">
        <f>13194914.55+4864199.2+78489088.08+99940+616200+22730707.29+1346584.62+5618754.68+11573613.66</f>
        <v>138534002.08000001</v>
      </c>
    </row>
    <row r="111" spans="1:9" ht="15.75" x14ac:dyDescent="0.25">
      <c r="A111" s="12" t="s">
        <v>59</v>
      </c>
      <c r="E111" s="32">
        <f>SUM(E95:E110)</f>
        <v>301495893.50999999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2417196411.1100006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9A7C-21F4-4B18-A3B3-16549B47B3A1}">
  <dimension ref="A1:I112"/>
  <sheetViews>
    <sheetView topLeftCell="B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9" t="s">
        <v>74</v>
      </c>
      <c r="B1" s="99"/>
      <c r="C1" s="99"/>
      <c r="D1" s="99"/>
      <c r="E1" s="99"/>
      <c r="F1" s="99"/>
      <c r="G1" s="99"/>
      <c r="H1" s="99"/>
      <c r="I1" s="99"/>
    </row>
    <row r="2" spans="1:9" ht="15.75" x14ac:dyDescent="0.25">
      <c r="A2" s="100" t="s">
        <v>0</v>
      </c>
      <c r="B2" s="100"/>
      <c r="C2" s="100"/>
      <c r="D2" s="100"/>
      <c r="E2" s="100"/>
      <c r="F2" s="100"/>
      <c r="G2" s="100"/>
      <c r="H2" s="100"/>
      <c r="I2" s="100"/>
    </row>
    <row r="3" spans="1:9" ht="15.75" x14ac:dyDescent="0.25">
      <c r="A3" s="99" t="s">
        <v>78</v>
      </c>
      <c r="B3" s="99"/>
      <c r="C3" s="99"/>
      <c r="D3" s="99"/>
      <c r="E3" s="99"/>
      <c r="F3" s="99"/>
      <c r="G3" s="99"/>
      <c r="H3" s="99"/>
      <c r="I3" s="99"/>
    </row>
    <row r="4" spans="1:9" ht="15.75" x14ac:dyDescent="0.25">
      <c r="A4" s="99"/>
      <c r="B4" s="99"/>
      <c r="C4" s="99"/>
      <c r="D4" s="99"/>
      <c r="E4" s="99"/>
      <c r="F4" s="99"/>
      <c r="G4" s="99"/>
      <c r="H4" s="99"/>
      <c r="I4" s="9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9" t="s">
        <v>2</v>
      </c>
      <c r="B6" s="99"/>
      <c r="C6" s="99"/>
      <c r="D6" s="99"/>
      <c r="E6" s="97" t="s">
        <v>3</v>
      </c>
    </row>
    <row r="7" spans="1:9" ht="15" customHeight="1" x14ac:dyDescent="0.25">
      <c r="A7" s="99"/>
      <c r="B7" s="99"/>
      <c r="C7" s="99"/>
      <c r="D7" s="99"/>
      <c r="E7" s="9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85">
        <v>149612009.34</v>
      </c>
    </row>
    <row r="12" spans="1:9" ht="15.75" x14ac:dyDescent="0.25">
      <c r="A12" s="8"/>
      <c r="B12" s="8"/>
      <c r="C12" s="8"/>
      <c r="D12" s="8" t="s">
        <v>25</v>
      </c>
      <c r="E12" s="85">
        <v>548508428.49000001</v>
      </c>
    </row>
    <row r="13" spans="1:9" ht="15.75" x14ac:dyDescent="0.25">
      <c r="A13" s="8"/>
      <c r="B13" s="8"/>
      <c r="C13" s="8"/>
      <c r="D13" s="8" t="s">
        <v>26</v>
      </c>
      <c r="E13" s="85">
        <v>21965311.199999999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720085749.03000009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85">
        <v>98200717.379999995</v>
      </c>
    </row>
    <row r="17" spans="1:5" ht="15.75" x14ac:dyDescent="0.25">
      <c r="A17" s="8"/>
      <c r="B17" s="8"/>
      <c r="C17" s="8"/>
      <c r="D17" s="8" t="s">
        <v>28</v>
      </c>
      <c r="E17" s="85">
        <v>43928164.770000003</v>
      </c>
    </row>
    <row r="18" spans="1:5" ht="15.75" x14ac:dyDescent="0.25">
      <c r="A18" s="8"/>
      <c r="B18" s="8"/>
      <c r="C18" s="11"/>
      <c r="D18" s="8" t="s">
        <v>29</v>
      </c>
      <c r="E18" s="85">
        <v>25341437.890000001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167470320.04000002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85">
        <v>705278759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52">
        <v>0</v>
      </c>
    </row>
    <row r="25" spans="1:5" ht="15.75" x14ac:dyDescent="0.25">
      <c r="A25" s="8"/>
      <c r="B25" s="8"/>
      <c r="C25" s="8"/>
      <c r="D25" s="8" t="s">
        <v>35</v>
      </c>
      <c r="E25" s="85">
        <v>439489.71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2">
        <v>0</v>
      </c>
    </row>
    <row r="30" spans="1:5" ht="15.75" x14ac:dyDescent="0.25">
      <c r="A30" s="8"/>
      <c r="B30" s="8"/>
      <c r="C30" s="8"/>
      <c r="D30" s="8" t="s">
        <v>40</v>
      </c>
      <c r="E30" s="4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51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1593274317.7800002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85">
        <v>209672681.47999999</v>
      </c>
    </row>
    <row r="43" spans="1:5" ht="15.75" x14ac:dyDescent="0.25">
      <c r="A43" s="8"/>
      <c r="B43" s="8"/>
      <c r="C43" s="8"/>
      <c r="D43" s="8" t="s">
        <v>12</v>
      </c>
      <c r="E43" s="85">
        <v>405288942.05000001</v>
      </c>
    </row>
    <row r="44" spans="1:5" ht="15.75" x14ac:dyDescent="0.25">
      <c r="A44" s="8"/>
      <c r="B44" s="8"/>
      <c r="C44" s="8"/>
      <c r="D44" s="8" t="s">
        <v>13</v>
      </c>
      <c r="E44" s="85">
        <v>129203322.38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85">
        <v>6398598.8499999996</v>
      </c>
    </row>
    <row r="47" spans="1:5" ht="15.75" x14ac:dyDescent="0.25">
      <c r="A47" s="8"/>
      <c r="B47" s="8"/>
      <c r="C47" s="8"/>
      <c r="D47" s="8" t="s">
        <v>12</v>
      </c>
      <c r="E47" s="85">
        <v>95141738.640000015</v>
      </c>
    </row>
    <row r="48" spans="1:5" ht="15.75" x14ac:dyDescent="0.25">
      <c r="A48" s="8"/>
      <c r="B48" s="8"/>
      <c r="C48" s="8"/>
      <c r="D48" s="8" t="s">
        <v>13</v>
      </c>
      <c r="E48" s="85">
        <v>4805861.75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85">
        <v>58591398.210000001</v>
      </c>
    </row>
    <row r="51" spans="1:5" ht="15.75" x14ac:dyDescent="0.25">
      <c r="A51" s="8"/>
      <c r="B51" s="8"/>
      <c r="C51" s="8"/>
      <c r="D51" s="8" t="s">
        <v>12</v>
      </c>
      <c r="E51" s="85">
        <v>59209352.030000001</v>
      </c>
    </row>
    <row r="52" spans="1:5" ht="15.75" x14ac:dyDescent="0.25">
      <c r="A52" s="8"/>
      <c r="B52" s="8"/>
      <c r="C52" s="8"/>
      <c r="D52" s="8" t="s">
        <v>13</v>
      </c>
      <c r="E52" s="4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85">
        <v>5528405.1699999999</v>
      </c>
    </row>
    <row r="56" spans="1:5" ht="15.75" x14ac:dyDescent="0.25">
      <c r="A56" s="8"/>
      <c r="B56" s="8"/>
      <c r="C56" s="13"/>
      <c r="D56" s="8" t="s">
        <v>13</v>
      </c>
      <c r="E56" s="48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85">
        <v>3039250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85">
        <v>34148341.620000005</v>
      </c>
    </row>
    <row r="63" spans="1:5" ht="15.75" x14ac:dyDescent="0.25">
      <c r="A63" s="8"/>
      <c r="B63" s="12"/>
      <c r="C63" s="8"/>
      <c r="D63" s="8" t="s">
        <v>12</v>
      </c>
      <c r="E63" s="85">
        <v>175279916.47</v>
      </c>
    </row>
    <row r="64" spans="1:5" ht="15.75" x14ac:dyDescent="0.25">
      <c r="A64" s="8"/>
      <c r="B64" s="8"/>
      <c r="C64" s="8"/>
      <c r="D64" s="8" t="s">
        <v>13</v>
      </c>
      <c r="E64" s="4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85">
        <v>47392175.359999999</v>
      </c>
    </row>
    <row r="67" spans="1:5" ht="15.75" x14ac:dyDescent="0.25">
      <c r="A67" s="8"/>
      <c r="B67" s="8"/>
      <c r="C67" s="8"/>
      <c r="D67" s="8" t="s">
        <v>12</v>
      </c>
      <c r="E67" s="85">
        <v>130417584.38999999</v>
      </c>
    </row>
    <row r="68" spans="1:5" ht="15.75" x14ac:dyDescent="0.25">
      <c r="A68" s="8"/>
      <c r="B68" s="8"/>
      <c r="C68" s="8"/>
      <c r="D68" s="8" t="s">
        <v>13</v>
      </c>
      <c r="E68" s="85">
        <v>78481349.700000003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85">
        <v>8015971.3899999997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93">
        <v>64526285.109999999</v>
      </c>
    </row>
    <row r="79" spans="1:5" ht="15.75" x14ac:dyDescent="0.25">
      <c r="A79" s="8"/>
      <c r="B79" s="8"/>
      <c r="C79" s="8"/>
      <c r="D79" s="8" t="s">
        <v>51</v>
      </c>
      <c r="E79" s="48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93">
        <v>7596856</v>
      </c>
    </row>
    <row r="82" spans="1:9" ht="15.75" x14ac:dyDescent="0.25">
      <c r="A82" s="8"/>
      <c r="B82" s="8"/>
      <c r="C82" s="8"/>
      <c r="D82" s="15" t="s">
        <v>51</v>
      </c>
      <c r="E82" s="94">
        <v>138079955.47999999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85">
        <v>34849250.079999998</v>
      </c>
    </row>
    <row r="88" spans="1:9" ht="15.75" x14ac:dyDescent="0.25">
      <c r="A88" s="8"/>
      <c r="B88" s="8"/>
      <c r="C88" s="8"/>
      <c r="D88" s="8" t="s">
        <v>51</v>
      </c>
      <c r="E88" s="48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9">
        <v>0</v>
      </c>
    </row>
    <row r="91" spans="1:9" ht="15.75" x14ac:dyDescent="0.25">
      <c r="A91" s="8"/>
      <c r="B91" s="8"/>
      <c r="C91" s="8"/>
      <c r="D91" s="8" t="s">
        <v>50</v>
      </c>
      <c r="E91" s="85">
        <v>8619185.2400000002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0">
        <f>SUM(E41:E92)</f>
        <v>1704286421.3999996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3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6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43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1704286421.3999996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B9F7-2B35-45AC-AD80-293C188170D6}">
  <dimension ref="A1:I112"/>
  <sheetViews>
    <sheetView tabSelected="1" topLeftCell="B106" zoomScale="130" zoomScaleNormal="130" workbookViewId="0">
      <selection activeCell="E114" sqref="E11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9" t="s">
        <v>75</v>
      </c>
      <c r="B1" s="99"/>
      <c r="C1" s="99"/>
      <c r="D1" s="99"/>
      <c r="E1" s="99"/>
      <c r="F1" s="99"/>
      <c r="G1" s="99"/>
      <c r="H1" s="99"/>
      <c r="I1" s="99"/>
    </row>
    <row r="2" spans="1:9" ht="15.75" x14ac:dyDescent="0.25">
      <c r="A2" s="100" t="s">
        <v>0</v>
      </c>
      <c r="B2" s="100"/>
      <c r="C2" s="100"/>
      <c r="D2" s="100"/>
      <c r="E2" s="100"/>
      <c r="F2" s="100"/>
      <c r="G2" s="100"/>
      <c r="H2" s="100"/>
      <c r="I2" s="100"/>
    </row>
    <row r="3" spans="1:9" ht="15.75" x14ac:dyDescent="0.25">
      <c r="A3" s="99" t="s">
        <v>78</v>
      </c>
      <c r="B3" s="99"/>
      <c r="C3" s="99"/>
      <c r="D3" s="99"/>
      <c r="E3" s="99"/>
      <c r="F3" s="99"/>
      <c r="G3" s="99"/>
      <c r="H3" s="99"/>
      <c r="I3" s="99"/>
    </row>
    <row r="4" spans="1:9" ht="15.75" x14ac:dyDescent="0.25">
      <c r="A4" s="99"/>
      <c r="B4" s="99"/>
      <c r="C4" s="99"/>
      <c r="D4" s="99"/>
      <c r="E4" s="99"/>
      <c r="F4" s="99"/>
      <c r="G4" s="99"/>
      <c r="H4" s="99"/>
      <c r="I4" s="9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9" t="s">
        <v>2</v>
      </c>
      <c r="B6" s="99"/>
      <c r="C6" s="99"/>
      <c r="D6" s="99"/>
      <c r="E6" s="97" t="s">
        <v>3</v>
      </c>
    </row>
    <row r="7" spans="1:9" ht="15" customHeight="1" x14ac:dyDescent="0.25">
      <c r="A7" s="99"/>
      <c r="B7" s="99"/>
      <c r="C7" s="99"/>
      <c r="D7" s="99"/>
      <c r="E7" s="9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0</v>
      </c>
    </row>
    <row r="12" spans="1:9" ht="15.75" x14ac:dyDescent="0.25">
      <c r="A12" s="8"/>
      <c r="B12" s="8"/>
      <c r="C12" s="8"/>
      <c r="D12" s="8" t="s">
        <v>25</v>
      </c>
      <c r="E12" s="101">
        <v>0</v>
      </c>
    </row>
    <row r="13" spans="1:9" ht="15.75" x14ac:dyDescent="0.25">
      <c r="A13" s="8"/>
      <c r="B13" s="8"/>
      <c r="C13" s="8"/>
      <c r="D13" s="8" t="s">
        <v>26</v>
      </c>
      <c r="E13" s="101">
        <v>0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0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101">
        <v>0</v>
      </c>
    </row>
    <row r="17" spans="1:5" ht="15.75" x14ac:dyDescent="0.25">
      <c r="A17" s="8"/>
      <c r="B17" s="8"/>
      <c r="C17" s="8"/>
      <c r="D17" s="8" t="s">
        <v>28</v>
      </c>
      <c r="E17" s="101">
        <v>0</v>
      </c>
    </row>
    <row r="18" spans="1:5" ht="15.75" x14ac:dyDescent="0.25">
      <c r="A18" s="8"/>
      <c r="B18" s="8"/>
      <c r="C18" s="11"/>
      <c r="D18" s="8" t="s">
        <v>29</v>
      </c>
      <c r="E18" s="101">
        <v>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0">SUM(E16:E18)</f>
        <v>0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101">
        <v>0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10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101">
        <v>0</v>
      </c>
    </row>
    <row r="26" spans="1:5" ht="15.75" x14ac:dyDescent="0.25">
      <c r="A26" s="8"/>
      <c r="B26" s="8"/>
      <c r="C26" s="8"/>
      <c r="D26" s="8" t="s">
        <v>36</v>
      </c>
      <c r="E26" s="101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01">
        <v>0</v>
      </c>
    </row>
    <row r="30" spans="1:5" ht="15.75" x14ac:dyDescent="0.25">
      <c r="A30" s="8"/>
      <c r="B30" s="8"/>
      <c r="C30" s="8"/>
      <c r="D30" s="8" t="s">
        <v>40</v>
      </c>
      <c r="E30" s="10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0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0</v>
      </c>
    </row>
    <row r="43" spans="1:5" ht="15.75" x14ac:dyDescent="0.25">
      <c r="A43" s="8"/>
      <c r="B43" s="8"/>
      <c r="C43" s="8"/>
      <c r="D43" s="8" t="s">
        <v>12</v>
      </c>
      <c r="E43" s="18">
        <v>0</v>
      </c>
    </row>
    <row r="44" spans="1:5" ht="15.75" x14ac:dyDescent="0.25">
      <c r="A44" s="8"/>
      <c r="B44" s="8"/>
      <c r="C44" s="8"/>
      <c r="D44" s="8" t="s">
        <v>13</v>
      </c>
      <c r="E44" s="18">
        <v>0</v>
      </c>
    </row>
    <row r="45" spans="1:5" ht="15.75" x14ac:dyDescent="0.25">
      <c r="A45" s="8"/>
      <c r="B45" s="12" t="s">
        <v>14</v>
      </c>
      <c r="C45" s="8"/>
      <c r="D45" s="8"/>
      <c r="E45" s="18"/>
    </row>
    <row r="46" spans="1:5" ht="15.75" x14ac:dyDescent="0.25">
      <c r="A46" s="8"/>
      <c r="B46" s="8"/>
      <c r="C46" s="13"/>
      <c r="D46" s="8" t="s">
        <v>11</v>
      </c>
      <c r="E46" s="18">
        <v>0</v>
      </c>
    </row>
    <row r="47" spans="1:5" ht="15.75" x14ac:dyDescent="0.25">
      <c r="A47" s="8"/>
      <c r="B47" s="8"/>
      <c r="C47" s="8"/>
      <c r="D47" s="8" t="s">
        <v>12</v>
      </c>
      <c r="E47" s="18">
        <v>0</v>
      </c>
    </row>
    <row r="48" spans="1:5" ht="15.75" x14ac:dyDescent="0.25">
      <c r="A48" s="8"/>
      <c r="B48" s="8"/>
      <c r="C48" s="8"/>
      <c r="D48" s="8" t="s">
        <v>13</v>
      </c>
      <c r="E48" s="18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0</v>
      </c>
    </row>
    <row r="51" spans="1:5" ht="15.75" x14ac:dyDescent="0.25">
      <c r="A51" s="8"/>
      <c r="B51" s="8"/>
      <c r="C51" s="8"/>
      <c r="D51" s="8" t="s">
        <v>12</v>
      </c>
      <c r="E51" s="18">
        <v>0</v>
      </c>
    </row>
    <row r="52" spans="1:5" ht="15.75" x14ac:dyDescent="0.25">
      <c r="A52" s="8"/>
      <c r="B52" s="8"/>
      <c r="C52" s="8"/>
      <c r="D52" s="8" t="s">
        <v>13</v>
      </c>
      <c r="E52" s="1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21">
        <v>0</v>
      </c>
    </row>
    <row r="55" spans="1:5" ht="15.75" x14ac:dyDescent="0.25">
      <c r="A55" s="8"/>
      <c r="B55" s="8"/>
      <c r="C55" s="8"/>
      <c r="D55" s="8" t="s">
        <v>12</v>
      </c>
      <c r="E55" s="21">
        <v>0</v>
      </c>
    </row>
    <row r="56" spans="1:5" ht="15.75" x14ac:dyDescent="0.25">
      <c r="A56" s="8"/>
      <c r="B56" s="8"/>
      <c r="C56" s="13"/>
      <c r="D56" s="8" t="s">
        <v>13</v>
      </c>
      <c r="E56" s="21">
        <v>0</v>
      </c>
    </row>
    <row r="57" spans="1:5" ht="15.75" x14ac:dyDescent="0.25">
      <c r="A57" s="8"/>
      <c r="B57" s="12" t="s">
        <v>17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11</v>
      </c>
      <c r="E58" s="21">
        <v>0</v>
      </c>
    </row>
    <row r="59" spans="1:5" ht="15.75" x14ac:dyDescent="0.25">
      <c r="A59" s="8"/>
      <c r="B59" s="8"/>
      <c r="C59" s="8"/>
      <c r="D59" s="8" t="s">
        <v>12</v>
      </c>
      <c r="E59" s="21">
        <v>0</v>
      </c>
    </row>
    <row r="60" spans="1:5" ht="15.75" x14ac:dyDescent="0.25">
      <c r="A60" s="8"/>
      <c r="B60" s="8"/>
      <c r="C60" s="8"/>
      <c r="D60" s="8" t="s">
        <v>13</v>
      </c>
      <c r="E60" s="21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0</v>
      </c>
    </row>
    <row r="63" spans="1:5" ht="15.75" x14ac:dyDescent="0.25">
      <c r="A63" s="8"/>
      <c r="B63" s="12"/>
      <c r="C63" s="8"/>
      <c r="D63" s="8" t="s">
        <v>12</v>
      </c>
      <c r="E63" s="18">
        <v>0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0</v>
      </c>
    </row>
    <row r="67" spans="1:5" ht="15.75" x14ac:dyDescent="0.25">
      <c r="A67" s="8"/>
      <c r="B67" s="8"/>
      <c r="C67" s="8"/>
      <c r="D67" s="8" t="s">
        <v>12</v>
      </c>
      <c r="E67" s="18">
        <v>0</v>
      </c>
    </row>
    <row r="68" spans="1:5" ht="15.75" x14ac:dyDescent="0.25">
      <c r="A68" s="8"/>
      <c r="B68" s="8"/>
      <c r="C68" s="8"/>
      <c r="D68" s="8" t="s">
        <v>13</v>
      </c>
      <c r="E68" s="18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7">
        <v>0</v>
      </c>
    </row>
    <row r="71" spans="1:5" ht="15.75" x14ac:dyDescent="0.25">
      <c r="A71" s="8"/>
      <c r="B71" s="8"/>
      <c r="C71" s="8"/>
      <c r="D71" s="8" t="s">
        <v>12</v>
      </c>
      <c r="E71" s="27">
        <v>0</v>
      </c>
    </row>
    <row r="72" spans="1:5" ht="15.75" x14ac:dyDescent="0.25">
      <c r="A72" s="8"/>
      <c r="B72" s="8"/>
      <c r="C72" s="8"/>
      <c r="D72" s="8" t="s">
        <v>13</v>
      </c>
      <c r="E72" s="27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23">
        <v>0</v>
      </c>
    </row>
    <row r="77" spans="1:5" ht="15.75" x14ac:dyDescent="0.25">
      <c r="A77" s="8"/>
      <c r="B77" s="8"/>
      <c r="C77" s="15" t="s">
        <v>54</v>
      </c>
      <c r="D77" s="8"/>
      <c r="E77" s="103"/>
    </row>
    <row r="78" spans="1:5" ht="15.75" x14ac:dyDescent="0.25">
      <c r="A78" s="8"/>
      <c r="B78" s="8"/>
      <c r="C78" s="8"/>
      <c r="D78" s="8" t="s">
        <v>50</v>
      </c>
      <c r="E78" s="18">
        <v>0</v>
      </c>
    </row>
    <row r="79" spans="1:5" ht="15.75" x14ac:dyDescent="0.25">
      <c r="A79" s="8"/>
      <c r="B79" s="8"/>
      <c r="C79" s="8"/>
      <c r="D79" s="8" t="s">
        <v>51</v>
      </c>
      <c r="E79" s="18">
        <v>0</v>
      </c>
    </row>
    <row r="80" spans="1:5" ht="15.75" x14ac:dyDescent="0.25">
      <c r="A80" s="8"/>
      <c r="B80" s="8"/>
      <c r="C80" s="8" t="s">
        <v>55</v>
      </c>
      <c r="D80" s="8"/>
      <c r="E80" s="102"/>
    </row>
    <row r="81" spans="1:9" ht="15.75" x14ac:dyDescent="0.25">
      <c r="A81" s="8"/>
      <c r="B81" s="8"/>
      <c r="C81" s="8"/>
      <c r="D81" s="15" t="s">
        <v>50</v>
      </c>
      <c r="E81" s="18">
        <v>0</v>
      </c>
    </row>
    <row r="82" spans="1:9" ht="15.75" x14ac:dyDescent="0.25">
      <c r="A82" s="8"/>
      <c r="B82" s="8"/>
      <c r="C82" s="8"/>
      <c r="D82" s="15" t="s">
        <v>51</v>
      </c>
      <c r="E82" s="18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18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60</v>
      </c>
      <c r="D93" s="8"/>
      <c r="E93" s="30">
        <f>SUM(E41:E92)</f>
        <v>0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A3739-D956-438B-AC96-DCD180D12DC3}">
  <dimension ref="A1:I112"/>
  <sheetViews>
    <sheetView topLeftCell="B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9" t="s">
        <v>76</v>
      </c>
      <c r="B1" s="99"/>
      <c r="C1" s="99"/>
      <c r="D1" s="99"/>
      <c r="E1" s="99"/>
      <c r="F1" s="99"/>
      <c r="G1" s="99"/>
      <c r="H1" s="99"/>
      <c r="I1" s="99"/>
    </row>
    <row r="2" spans="1:9" ht="15.75" x14ac:dyDescent="0.25">
      <c r="A2" s="100" t="s">
        <v>0</v>
      </c>
      <c r="B2" s="100"/>
      <c r="C2" s="100"/>
      <c r="D2" s="100"/>
      <c r="E2" s="100"/>
      <c r="F2" s="100"/>
      <c r="G2" s="100"/>
      <c r="H2" s="100"/>
      <c r="I2" s="100"/>
    </row>
    <row r="3" spans="1:9" ht="15.75" x14ac:dyDescent="0.25">
      <c r="A3" s="99" t="s">
        <v>1</v>
      </c>
      <c r="B3" s="99"/>
      <c r="C3" s="99"/>
      <c r="D3" s="99"/>
      <c r="E3" s="99"/>
      <c r="F3" s="99"/>
      <c r="G3" s="99"/>
      <c r="H3" s="99"/>
      <c r="I3" s="99"/>
    </row>
    <row r="4" spans="1:9" ht="15.75" x14ac:dyDescent="0.25">
      <c r="A4" s="99"/>
      <c r="B4" s="99"/>
      <c r="C4" s="99"/>
      <c r="D4" s="99"/>
      <c r="E4" s="99"/>
      <c r="F4" s="99"/>
      <c r="G4" s="99"/>
      <c r="H4" s="99"/>
      <c r="I4" s="9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9" t="s">
        <v>2</v>
      </c>
      <c r="B6" s="99"/>
      <c r="C6" s="99"/>
      <c r="D6" s="99"/>
      <c r="E6" s="97" t="s">
        <v>3</v>
      </c>
    </row>
    <row r="7" spans="1:9" ht="15" customHeight="1" x14ac:dyDescent="0.25">
      <c r="A7" s="99"/>
      <c r="B7" s="99"/>
      <c r="C7" s="99"/>
      <c r="D7" s="99"/>
      <c r="E7" s="9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95">
        <v>218455304.66999999</v>
      </c>
    </row>
    <row r="12" spans="1:9" ht="15.75" x14ac:dyDescent="0.25">
      <c r="A12" s="8"/>
      <c r="B12" s="8"/>
      <c r="C12" s="8"/>
      <c r="D12" s="8" t="s">
        <v>25</v>
      </c>
      <c r="E12" s="42">
        <v>321972766.60000002</v>
      </c>
    </row>
    <row r="13" spans="1:9" ht="15.75" x14ac:dyDescent="0.25">
      <c r="A13" s="8"/>
      <c r="B13" s="8"/>
      <c r="C13" s="8"/>
      <c r="D13" s="8" t="s">
        <v>26</v>
      </c>
      <c r="E13" s="42">
        <v>16058460.35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556486531.62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2">
        <v>60889326.960000001</v>
      </c>
    </row>
    <row r="17" spans="1:5" ht="15.75" x14ac:dyDescent="0.25">
      <c r="A17" s="8"/>
      <c r="B17" s="8"/>
      <c r="C17" s="8"/>
      <c r="D17" s="8" t="s">
        <v>28</v>
      </c>
      <c r="E17" s="42">
        <v>59362816.630000003</v>
      </c>
    </row>
    <row r="18" spans="1:5" ht="15.75" x14ac:dyDescent="0.25">
      <c r="A18" s="8"/>
      <c r="B18" s="8"/>
      <c r="C18" s="11"/>
      <c r="D18" s="8" t="s">
        <v>29</v>
      </c>
      <c r="E18" s="48">
        <v>0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120252143.59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2">
        <v>1014377095</v>
      </c>
    </row>
    <row r="22" spans="1:5" ht="15.75" x14ac:dyDescent="0.25">
      <c r="A22" s="8"/>
      <c r="B22" s="8"/>
      <c r="C22" s="8" t="s">
        <v>32</v>
      </c>
      <c r="D22" s="8"/>
      <c r="E22" s="42">
        <v>3269731.8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42">
        <v>64600114.609999999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2">
        <v>520527.49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2">
        <v>0</v>
      </c>
    </row>
    <row r="30" spans="1:5" ht="15.75" x14ac:dyDescent="0.25">
      <c r="A30" s="8"/>
      <c r="B30" s="8"/>
      <c r="C30" s="8"/>
      <c r="D30" s="8" t="s">
        <v>40</v>
      </c>
      <c r="E30" s="42">
        <f>33088715.24+2358566.11</f>
        <v>35447281.350000001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51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1794953425.4599998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2">
        <v>300897193.19999999</v>
      </c>
    </row>
    <row r="43" spans="1:5" ht="15.75" x14ac:dyDescent="0.25">
      <c r="A43" s="8"/>
      <c r="B43" s="8"/>
      <c r="C43" s="8"/>
      <c r="D43" s="8" t="s">
        <v>12</v>
      </c>
      <c r="E43" s="42">
        <v>745364238.35000002</v>
      </c>
    </row>
    <row r="44" spans="1:5" ht="15.75" x14ac:dyDescent="0.25">
      <c r="A44" s="8"/>
      <c r="B44" s="8"/>
      <c r="C44" s="8"/>
      <c r="D44" s="8" t="s">
        <v>13</v>
      </c>
      <c r="E44" s="42">
        <v>90685257.450000003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>
        <v>0</v>
      </c>
    </row>
    <row r="47" spans="1:5" ht="15.75" x14ac:dyDescent="0.25">
      <c r="A47" s="8"/>
      <c r="B47" s="8"/>
      <c r="C47" s="8"/>
      <c r="D47" s="8" t="s">
        <v>12</v>
      </c>
      <c r="E47" s="50">
        <v>0</v>
      </c>
    </row>
    <row r="48" spans="1:5" ht="15.75" x14ac:dyDescent="0.25">
      <c r="A48" s="8"/>
      <c r="B48" s="8"/>
      <c r="C48" s="8"/>
      <c r="D48" s="8" t="s">
        <v>13</v>
      </c>
      <c r="E48" s="48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2">
        <v>72362413.810000002</v>
      </c>
    </row>
    <row r="51" spans="1:5" ht="15.75" x14ac:dyDescent="0.25">
      <c r="A51" s="8"/>
      <c r="B51" s="8"/>
      <c r="C51" s="8"/>
      <c r="D51" s="8" t="s">
        <v>12</v>
      </c>
      <c r="E51" s="42">
        <v>288487.37</v>
      </c>
    </row>
    <row r="52" spans="1:5" ht="15.75" x14ac:dyDescent="0.25">
      <c r="A52" s="8"/>
      <c r="B52" s="8"/>
      <c r="C52" s="8"/>
      <c r="D52" s="8" t="s">
        <v>13</v>
      </c>
      <c r="E52" s="4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49">
        <v>0</v>
      </c>
    </row>
    <row r="56" spans="1:5" ht="15.75" x14ac:dyDescent="0.25">
      <c r="A56" s="8"/>
      <c r="B56" s="8"/>
      <c r="C56" s="13"/>
      <c r="D56" s="8" t="s">
        <v>13</v>
      </c>
      <c r="E56" s="48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4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2">
        <v>10938748.449999999</v>
      </c>
    </row>
    <row r="63" spans="1:5" ht="15.75" x14ac:dyDescent="0.25">
      <c r="A63" s="8"/>
      <c r="B63" s="12"/>
      <c r="C63" s="8"/>
      <c r="D63" s="8" t="s">
        <v>12</v>
      </c>
      <c r="E63" s="42">
        <v>7950000</v>
      </c>
    </row>
    <row r="64" spans="1:5" ht="15.75" x14ac:dyDescent="0.25">
      <c r="A64" s="8"/>
      <c r="B64" s="8"/>
      <c r="C64" s="8"/>
      <c r="D64" s="8" t="s">
        <v>13</v>
      </c>
      <c r="E64" s="4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95">
        <v>82987782.090000004</v>
      </c>
    </row>
    <row r="67" spans="1:5" ht="15.75" x14ac:dyDescent="0.25">
      <c r="A67" s="8"/>
      <c r="B67" s="8"/>
      <c r="C67" s="8"/>
      <c r="D67" s="8" t="s">
        <v>12</v>
      </c>
      <c r="E67" s="42">
        <v>85043821.569999993</v>
      </c>
    </row>
    <row r="68" spans="1:5" ht="15.75" x14ac:dyDescent="0.25">
      <c r="A68" s="8"/>
      <c r="B68" s="8"/>
      <c r="C68" s="8"/>
      <c r="D68" s="8" t="s">
        <v>13</v>
      </c>
      <c r="E68" s="42">
        <v>2726228.79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2">
        <v>39066615.090000004</v>
      </c>
    </row>
    <row r="76" spans="1:5" ht="15.75" x14ac:dyDescent="0.25">
      <c r="A76" s="8"/>
      <c r="B76" s="8"/>
      <c r="C76" s="8"/>
      <c r="D76" s="8" t="s">
        <v>49</v>
      </c>
      <c r="E76" s="4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2">
        <v>20456909.899999999</v>
      </c>
    </row>
    <row r="79" spans="1:5" ht="15.75" x14ac:dyDescent="0.25">
      <c r="A79" s="8"/>
      <c r="B79" s="8"/>
      <c r="C79" s="8"/>
      <c r="D79" s="8" t="s">
        <v>51</v>
      </c>
      <c r="E79" s="42">
        <v>78447146.349999994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9">
        <v>0</v>
      </c>
    </row>
    <row r="82" spans="1:9" ht="15.75" x14ac:dyDescent="0.25">
      <c r="A82" s="8"/>
      <c r="B82" s="8"/>
      <c r="C82" s="8"/>
      <c r="D82" s="15" t="s">
        <v>51</v>
      </c>
      <c r="E82" s="42">
        <v>93733997.129999995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9">
        <v>0</v>
      </c>
    </row>
    <row r="88" spans="1:9" ht="15.75" x14ac:dyDescent="0.25">
      <c r="A88" s="8"/>
      <c r="B88" s="8"/>
      <c r="C88" s="8"/>
      <c r="D88" s="8" t="s">
        <v>51</v>
      </c>
      <c r="E88" s="48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9">
        <v>0</v>
      </c>
    </row>
    <row r="91" spans="1:9" ht="15.75" x14ac:dyDescent="0.25">
      <c r="A91" s="8"/>
      <c r="B91" s="8"/>
      <c r="C91" s="8"/>
      <c r="D91" s="8" t="s">
        <v>50</v>
      </c>
      <c r="E91" s="42">
        <f>50377065.37+5980218</f>
        <v>56357283.369999997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0">
        <f>SUM(E41:E92)</f>
        <v>1687306122.9199996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7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6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42">
        <f>80431367.98+57983356.96</f>
        <v>138414724.94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138414724.94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1825720847.8599997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806D-152C-4997-A4F5-FFFFAE4381FB}">
  <dimension ref="A1:I112"/>
  <sheetViews>
    <sheetView topLeftCell="B37" zoomScale="130" zoomScaleNormal="130" workbookViewId="0">
      <selection activeCell="D17" sqref="D1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9" t="s">
        <v>77</v>
      </c>
      <c r="B1" s="99"/>
      <c r="C1" s="99"/>
      <c r="D1" s="99"/>
      <c r="E1" s="99"/>
      <c r="F1" s="99"/>
      <c r="G1" s="99"/>
      <c r="H1" s="99"/>
      <c r="I1" s="99"/>
    </row>
    <row r="2" spans="1:9" ht="15.75" x14ac:dyDescent="0.25">
      <c r="A2" s="100" t="s">
        <v>0</v>
      </c>
      <c r="B2" s="100"/>
      <c r="C2" s="100"/>
      <c r="D2" s="100"/>
      <c r="E2" s="100"/>
      <c r="F2" s="100"/>
      <c r="G2" s="100"/>
      <c r="H2" s="100"/>
      <c r="I2" s="100"/>
    </row>
    <row r="3" spans="1:9" ht="15.75" x14ac:dyDescent="0.25">
      <c r="A3" s="99" t="s">
        <v>1</v>
      </c>
      <c r="B3" s="99"/>
      <c r="C3" s="99"/>
      <c r="D3" s="99"/>
      <c r="E3" s="99"/>
      <c r="F3" s="99"/>
      <c r="G3" s="99"/>
      <c r="H3" s="99"/>
      <c r="I3" s="99"/>
    </row>
    <row r="4" spans="1:9" ht="15.75" x14ac:dyDescent="0.25">
      <c r="A4" s="99"/>
      <c r="B4" s="99"/>
      <c r="C4" s="99"/>
      <c r="D4" s="99"/>
      <c r="E4" s="99"/>
      <c r="F4" s="99"/>
      <c r="G4" s="99"/>
      <c r="H4" s="99"/>
      <c r="I4" s="9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9" t="s">
        <v>2</v>
      </c>
      <c r="B6" s="99"/>
      <c r="C6" s="99"/>
      <c r="D6" s="99"/>
      <c r="E6" s="97" t="s">
        <v>3</v>
      </c>
    </row>
    <row r="7" spans="1:9" ht="15" customHeight="1" x14ac:dyDescent="0.25">
      <c r="A7" s="99"/>
      <c r="B7" s="99"/>
      <c r="C7" s="99"/>
      <c r="D7" s="99"/>
      <c r="E7" s="9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96">
        <v>156802601.25</v>
      </c>
    </row>
    <row r="12" spans="1:9" ht="15.75" x14ac:dyDescent="0.25">
      <c r="A12" s="8"/>
      <c r="B12" s="8"/>
      <c r="C12" s="8"/>
      <c r="D12" s="8" t="s">
        <v>25</v>
      </c>
      <c r="E12" s="54">
        <v>36563846.079999998</v>
      </c>
    </row>
    <row r="13" spans="1:9" ht="15.75" x14ac:dyDescent="0.25">
      <c r="A13" s="8"/>
      <c r="B13" s="8"/>
      <c r="C13" s="8"/>
      <c r="D13" s="8" t="s">
        <v>26</v>
      </c>
      <c r="E13" s="54">
        <v>215690632.47999999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409057079.80999994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7">
        <v>65977378.130000003</v>
      </c>
    </row>
    <row r="17" spans="1:5" ht="15.75" x14ac:dyDescent="0.25">
      <c r="A17" s="8"/>
      <c r="B17" s="8"/>
      <c r="C17" s="8"/>
      <c r="D17" s="8" t="s">
        <v>28</v>
      </c>
      <c r="E17" s="57">
        <v>417469949.98000002</v>
      </c>
    </row>
    <row r="18" spans="1:5" ht="15.75" x14ac:dyDescent="0.25">
      <c r="A18" s="8"/>
      <c r="B18" s="8"/>
      <c r="C18" s="11"/>
      <c r="D18" s="8" t="s">
        <v>29</v>
      </c>
      <c r="E18" s="57">
        <v>22499819.309999999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505947147.42000002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9">
        <v>761546346</v>
      </c>
    </row>
    <row r="22" spans="1:5" ht="15.75" x14ac:dyDescent="0.25">
      <c r="A22" s="8"/>
      <c r="B22" s="8"/>
      <c r="C22" s="8" t="s">
        <v>32</v>
      </c>
      <c r="D22" s="8"/>
      <c r="E22" s="57">
        <v>2137295.7200000002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57">
        <v>99644034.780000001</v>
      </c>
    </row>
    <row r="25" spans="1:5" ht="15.75" x14ac:dyDescent="0.25">
      <c r="A25" s="8"/>
      <c r="B25" s="8"/>
      <c r="C25" s="8"/>
      <c r="D25" s="8" t="s">
        <v>35</v>
      </c>
      <c r="E25" s="57">
        <v>390807.23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7">
        <v>12612.9</v>
      </c>
    </row>
    <row r="30" spans="1:5" ht="15.75" x14ac:dyDescent="0.25">
      <c r="A30" s="8"/>
      <c r="B30" s="8"/>
      <c r="C30" s="8"/>
      <c r="D30" s="8" t="s">
        <v>40</v>
      </c>
      <c r="E30" s="58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51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1778735323.8600001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4">
        <v>237715263.94</v>
      </c>
    </row>
    <row r="43" spans="1:5" ht="15.75" x14ac:dyDescent="0.25">
      <c r="A43" s="8"/>
      <c r="B43" s="8"/>
      <c r="C43" s="8"/>
      <c r="D43" s="8" t="s">
        <v>12</v>
      </c>
      <c r="E43" s="54">
        <v>228282561.05000001</v>
      </c>
    </row>
    <row r="44" spans="1:5" ht="15.75" x14ac:dyDescent="0.25">
      <c r="A44" s="8"/>
      <c r="B44" s="8"/>
      <c r="C44" s="8"/>
      <c r="D44" s="8" t="s">
        <v>13</v>
      </c>
      <c r="E44" s="54">
        <v>66284200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7">
        <v>223000</v>
      </c>
    </row>
    <row r="47" spans="1:5" ht="15.75" x14ac:dyDescent="0.25">
      <c r="A47" s="8"/>
      <c r="B47" s="8"/>
      <c r="C47" s="8"/>
      <c r="D47" s="8" t="s">
        <v>12</v>
      </c>
      <c r="E47" s="57">
        <v>41094603.609999999</v>
      </c>
    </row>
    <row r="48" spans="1:5" ht="15.75" x14ac:dyDescent="0.25">
      <c r="A48" s="8"/>
      <c r="B48" s="8"/>
      <c r="C48" s="8"/>
      <c r="D48" s="8" t="s">
        <v>13</v>
      </c>
      <c r="E48" s="57">
        <v>10123652.26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57">
        <v>35085191</v>
      </c>
    </row>
    <row r="51" spans="1:5" ht="15.75" x14ac:dyDescent="0.25">
      <c r="A51" s="8"/>
      <c r="B51" s="8"/>
      <c r="C51" s="8"/>
      <c r="D51" s="8" t="s">
        <v>12</v>
      </c>
      <c r="E51" s="57">
        <v>29784200</v>
      </c>
    </row>
    <row r="52" spans="1:5" ht="15.75" x14ac:dyDescent="0.25">
      <c r="A52" s="8"/>
      <c r="B52" s="8"/>
      <c r="C52" s="8"/>
      <c r="D52" s="8" t="s">
        <v>13</v>
      </c>
      <c r="E52" s="4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49">
        <v>0</v>
      </c>
    </row>
    <row r="56" spans="1:5" ht="15.75" x14ac:dyDescent="0.25">
      <c r="A56" s="8"/>
      <c r="B56" s="8"/>
      <c r="C56" s="13"/>
      <c r="D56" s="8" t="s">
        <v>13</v>
      </c>
      <c r="E56" s="48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54">
        <v>53104386</v>
      </c>
    </row>
    <row r="59" spans="1:5" ht="15.75" x14ac:dyDescent="0.25">
      <c r="A59" s="8"/>
      <c r="B59" s="8"/>
      <c r="C59" s="8"/>
      <c r="D59" s="8" t="s">
        <v>12</v>
      </c>
      <c r="E59" s="54">
        <v>7950600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4">
        <v>17777372</v>
      </c>
    </row>
    <row r="63" spans="1:5" ht="15.75" x14ac:dyDescent="0.25">
      <c r="A63" s="8"/>
      <c r="B63" s="12"/>
      <c r="C63" s="8"/>
      <c r="D63" s="8" t="s">
        <v>12</v>
      </c>
      <c r="E63" s="54">
        <v>13311400</v>
      </c>
    </row>
    <row r="64" spans="1:5" ht="15.75" x14ac:dyDescent="0.25">
      <c r="A64" s="8"/>
      <c r="B64" s="8"/>
      <c r="C64" s="8"/>
      <c r="D64" s="8" t="s">
        <v>13</v>
      </c>
      <c r="E64" s="4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54">
        <v>233221241</v>
      </c>
    </row>
    <row r="67" spans="1:5" ht="15.75" x14ac:dyDescent="0.25">
      <c r="A67" s="8"/>
      <c r="B67" s="8"/>
      <c r="C67" s="8"/>
      <c r="D67" s="8" t="s">
        <v>12</v>
      </c>
      <c r="E67" s="54">
        <v>244127933.62</v>
      </c>
    </row>
    <row r="68" spans="1:5" ht="15.75" x14ac:dyDescent="0.25">
      <c r="A68" s="8"/>
      <c r="B68" s="8"/>
      <c r="C68" s="8"/>
      <c r="D68" s="8" t="s">
        <v>13</v>
      </c>
      <c r="E68" s="54">
        <v>11660965.060000001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56">
        <v>23871685.039999999</v>
      </c>
    </row>
    <row r="76" spans="1:5" ht="15.75" x14ac:dyDescent="0.25">
      <c r="A76" s="8"/>
      <c r="B76" s="8"/>
      <c r="C76" s="8"/>
      <c r="D76" s="8" t="s">
        <v>49</v>
      </c>
      <c r="E76" s="54">
        <v>96206991.640000001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54">
        <v>11247249</v>
      </c>
    </row>
    <row r="79" spans="1:5" ht="15.75" x14ac:dyDescent="0.25">
      <c r="A79" s="8"/>
      <c r="B79" s="8"/>
      <c r="C79" s="8"/>
      <c r="D79" s="8" t="s">
        <v>51</v>
      </c>
      <c r="E79" s="54">
        <v>9762333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55">
        <v>0</v>
      </c>
    </row>
    <row r="82" spans="1:9" ht="15.75" x14ac:dyDescent="0.25">
      <c r="A82" s="8"/>
      <c r="B82" s="8"/>
      <c r="C82" s="8"/>
      <c r="D82" s="15" t="s">
        <v>51</v>
      </c>
      <c r="E82" s="54">
        <v>153937400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9">
        <v>0</v>
      </c>
    </row>
    <row r="88" spans="1:9" ht="15.75" x14ac:dyDescent="0.25">
      <c r="A88" s="8"/>
      <c r="B88" s="8"/>
      <c r="C88" s="8"/>
      <c r="D88" s="8" t="s">
        <v>51</v>
      </c>
      <c r="E88" s="48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9">
        <v>0</v>
      </c>
    </row>
    <row r="91" spans="1:9" ht="15.75" x14ac:dyDescent="0.25">
      <c r="A91" s="8"/>
      <c r="B91" s="8"/>
      <c r="C91" s="8"/>
      <c r="D91" s="8" t="s">
        <v>50</v>
      </c>
      <c r="E91" s="55">
        <f>62217223.24+250000</f>
        <v>62467223.240000002</v>
      </c>
    </row>
    <row r="92" spans="1:9" ht="15.75" x14ac:dyDescent="0.25">
      <c r="A92" s="8"/>
      <c r="B92" s="8"/>
      <c r="C92" s="8"/>
      <c r="D92" s="8" t="s">
        <v>51</v>
      </c>
      <c r="E92" s="54">
        <v>0</v>
      </c>
    </row>
    <row r="93" spans="1:9" ht="15.75" x14ac:dyDescent="0.25">
      <c r="A93" s="12" t="s">
        <v>60</v>
      </c>
      <c r="D93" s="8"/>
      <c r="E93" s="30">
        <f>SUM(E41:E92)</f>
        <v>1587239451.46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7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6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1587239451.46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37600-4D64-4CE4-94B0-64FDC45BD66F}">
  <dimension ref="A1:I112"/>
  <sheetViews>
    <sheetView topLeftCell="B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9" t="s">
        <v>65</v>
      </c>
      <c r="B1" s="99"/>
      <c r="C1" s="99"/>
      <c r="D1" s="99"/>
      <c r="E1" s="99"/>
      <c r="F1" s="99"/>
      <c r="G1" s="99"/>
      <c r="H1" s="99"/>
      <c r="I1" s="99"/>
    </row>
    <row r="2" spans="1:9" ht="15.75" x14ac:dyDescent="0.25">
      <c r="A2" s="100" t="s">
        <v>0</v>
      </c>
      <c r="B2" s="100"/>
      <c r="C2" s="100"/>
      <c r="D2" s="100"/>
      <c r="E2" s="100"/>
      <c r="F2" s="100"/>
      <c r="G2" s="100"/>
      <c r="H2" s="100"/>
      <c r="I2" s="100"/>
    </row>
    <row r="3" spans="1:9" ht="15.75" x14ac:dyDescent="0.25">
      <c r="A3" s="99" t="s">
        <v>78</v>
      </c>
      <c r="B3" s="99"/>
      <c r="C3" s="99"/>
      <c r="D3" s="99"/>
      <c r="E3" s="99"/>
      <c r="F3" s="99"/>
      <c r="G3" s="99"/>
      <c r="H3" s="99"/>
      <c r="I3" s="99"/>
    </row>
    <row r="4" spans="1:9" ht="15.75" x14ac:dyDescent="0.25">
      <c r="A4" s="99"/>
      <c r="B4" s="99"/>
      <c r="C4" s="99"/>
      <c r="D4" s="99"/>
      <c r="E4" s="99"/>
      <c r="F4" s="99"/>
      <c r="G4" s="99"/>
      <c r="H4" s="99"/>
      <c r="I4" s="9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9" t="s">
        <v>2</v>
      </c>
      <c r="B6" s="99"/>
      <c r="C6" s="99"/>
      <c r="D6" s="99"/>
      <c r="E6" s="97" t="s">
        <v>3</v>
      </c>
    </row>
    <row r="7" spans="1:9" ht="15" customHeight="1" x14ac:dyDescent="0.25">
      <c r="A7" s="99"/>
      <c r="B7" s="99"/>
      <c r="C7" s="99"/>
      <c r="D7" s="99"/>
      <c r="E7" s="9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1">
        <v>73853270.180000007</v>
      </c>
    </row>
    <row r="12" spans="1:9" ht="15.75" x14ac:dyDescent="0.25">
      <c r="A12" s="8"/>
      <c r="B12" s="8"/>
      <c r="C12" s="8"/>
      <c r="D12" s="8" t="s">
        <v>25</v>
      </c>
      <c r="E12" s="33">
        <v>0</v>
      </c>
    </row>
    <row r="13" spans="1:9" ht="15.75" x14ac:dyDescent="0.25">
      <c r="A13" s="8"/>
      <c r="B13" s="8"/>
      <c r="C13" s="8"/>
      <c r="D13" s="8" t="s">
        <v>26</v>
      </c>
      <c r="E13" s="62">
        <v>30407671.900000002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104260942.08000001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7">
        <v>0</v>
      </c>
    </row>
    <row r="17" spans="1:5" ht="15.75" x14ac:dyDescent="0.25">
      <c r="A17" s="8"/>
      <c r="B17" s="8"/>
      <c r="C17" s="8"/>
      <c r="D17" s="8" t="s">
        <v>28</v>
      </c>
      <c r="E17" s="63">
        <v>210036048.22000003</v>
      </c>
    </row>
    <row r="18" spans="1:5" ht="15.75" x14ac:dyDescent="0.25">
      <c r="A18" s="8"/>
      <c r="B18" s="8"/>
      <c r="C18" s="11"/>
      <c r="D18" s="8" t="s">
        <v>29</v>
      </c>
      <c r="E18" s="63">
        <f>69617805.19-1229305.51</f>
        <v>68388499.679999992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278424547.90000004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64">
        <v>692754694</v>
      </c>
    </row>
    <row r="22" spans="1:5" ht="15.75" x14ac:dyDescent="0.25">
      <c r="A22" s="8"/>
      <c r="B22" s="8"/>
      <c r="C22" s="8" t="s">
        <v>32</v>
      </c>
      <c r="D22" s="8"/>
      <c r="E22" s="65">
        <v>1229305.5099999998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38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5">
        <v>53352472.299999997</v>
      </c>
    </row>
    <row r="30" spans="1:5" ht="15.75" x14ac:dyDescent="0.25">
      <c r="A30" s="8"/>
      <c r="B30" s="8"/>
      <c r="C30" s="8"/>
      <c r="D30" s="8" t="s">
        <v>40</v>
      </c>
      <c r="E30" s="36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1130021961.79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63">
        <v>223607198.94999999</v>
      </c>
    </row>
    <row r="43" spans="1:5" ht="15.75" x14ac:dyDescent="0.25">
      <c r="A43" s="8"/>
      <c r="B43" s="8"/>
      <c r="C43" s="8"/>
      <c r="D43" s="8" t="s">
        <v>12</v>
      </c>
      <c r="E43" s="63">
        <f>376727191.46-9529026.32</f>
        <v>367198165.13999999</v>
      </c>
    </row>
    <row r="44" spans="1:5" ht="15.75" x14ac:dyDescent="0.25">
      <c r="A44" s="8"/>
      <c r="B44" s="8"/>
      <c r="C44" s="8"/>
      <c r="D44" s="8" t="s">
        <v>13</v>
      </c>
      <c r="E44" s="63">
        <v>34672864.049999997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7">
        <v>0</v>
      </c>
    </row>
    <row r="47" spans="1:5" ht="15.75" x14ac:dyDescent="0.25">
      <c r="A47" s="8"/>
      <c r="B47" s="8"/>
      <c r="C47" s="8"/>
      <c r="D47" s="8" t="s">
        <v>12</v>
      </c>
      <c r="E47" s="37">
        <v>0</v>
      </c>
    </row>
    <row r="48" spans="1:5" ht="15.75" x14ac:dyDescent="0.25">
      <c r="A48" s="8"/>
      <c r="B48" s="8"/>
      <c r="C48" s="8"/>
      <c r="D48" s="8" t="s">
        <v>13</v>
      </c>
      <c r="E48" s="37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63">
        <f>103113521.16+14625063.45</f>
        <v>117738584.61</v>
      </c>
    </row>
    <row r="51" spans="1:5" ht="15.75" x14ac:dyDescent="0.25">
      <c r="A51" s="8"/>
      <c r="B51" s="8"/>
      <c r="C51" s="8"/>
      <c r="D51" s="8" t="s">
        <v>12</v>
      </c>
      <c r="E51" s="63">
        <f>32317164.03+44261251</f>
        <v>76578415.030000001</v>
      </c>
    </row>
    <row r="52" spans="1:5" ht="15.75" x14ac:dyDescent="0.25">
      <c r="A52" s="8"/>
      <c r="B52" s="8"/>
      <c r="C52" s="8"/>
      <c r="D52" s="8" t="s">
        <v>13</v>
      </c>
      <c r="E52" s="63">
        <f>585960+127820</f>
        <v>713780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38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7">
        <v>0</v>
      </c>
    </row>
    <row r="63" spans="1:5" ht="15.75" x14ac:dyDescent="0.25">
      <c r="A63" s="8"/>
      <c r="B63" s="12"/>
      <c r="C63" s="8"/>
      <c r="D63" s="8" t="s">
        <v>12</v>
      </c>
      <c r="E63" s="37">
        <v>0</v>
      </c>
    </row>
    <row r="64" spans="1:5" ht="15.75" x14ac:dyDescent="0.25">
      <c r="A64" s="8"/>
      <c r="B64" s="8"/>
      <c r="C64" s="8"/>
      <c r="D64" s="8" t="s">
        <v>13</v>
      </c>
      <c r="E64" s="37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63">
        <f>7127340.48+4067699.1+10952850.33+5700600.26+36079435.2</f>
        <v>63927925.370000005</v>
      </c>
    </row>
    <row r="67" spans="1:5" ht="15.75" x14ac:dyDescent="0.25">
      <c r="A67" s="8"/>
      <c r="B67" s="8"/>
      <c r="C67" s="8"/>
      <c r="D67" s="8" t="s">
        <v>12</v>
      </c>
      <c r="E67" s="63">
        <f>5308912.5+600325.58+15996654.35+4056573.83+8645067.15</f>
        <v>34607533.409999996</v>
      </c>
    </row>
    <row r="68" spans="1:5" ht="15.75" x14ac:dyDescent="0.25">
      <c r="A68" s="8"/>
      <c r="B68" s="8"/>
      <c r="C68" s="8"/>
      <c r="D68" s="8" t="s">
        <v>13</v>
      </c>
      <c r="E68" s="63">
        <f>7980+2283633.57+405579.6</f>
        <v>2697193.17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63">
        <v>9529026.3200000003</v>
      </c>
    </row>
    <row r="72" spans="1:5" ht="15.75" x14ac:dyDescent="0.25">
      <c r="A72" s="8"/>
      <c r="B72" s="8"/>
      <c r="C72" s="8"/>
      <c r="D72" s="8" t="s">
        <v>13</v>
      </c>
      <c r="E72" s="63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7">
        <v>0</v>
      </c>
    </row>
    <row r="79" spans="1:5" ht="15.75" x14ac:dyDescent="0.25">
      <c r="A79" s="8"/>
      <c r="B79" s="8"/>
      <c r="C79" s="8"/>
      <c r="D79" s="8" t="s">
        <v>51</v>
      </c>
      <c r="E79" s="37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8">
        <v>0</v>
      </c>
    </row>
    <row r="82" spans="1:9" ht="15.75" x14ac:dyDescent="0.25">
      <c r="A82" s="8"/>
      <c r="B82" s="8"/>
      <c r="C82" s="8"/>
      <c r="D82" s="15" t="s">
        <v>51</v>
      </c>
      <c r="E82" s="63">
        <v>59442793.350000001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6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7">
        <v>0</v>
      </c>
    </row>
    <row r="91" spans="1:9" ht="15.75" x14ac:dyDescent="0.25">
      <c r="A91" s="8"/>
      <c r="B91" s="8"/>
      <c r="C91" s="8"/>
      <c r="D91" s="8" t="s">
        <v>50</v>
      </c>
      <c r="E91" s="38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60</v>
      </c>
      <c r="D93" s="8"/>
      <c r="E93" s="30">
        <f>SUM(E41:E92)</f>
        <v>990713479.39999986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3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990713479.39999986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19C2-42FE-4CFD-9E93-248087368D6E}">
  <dimension ref="A1:I112"/>
  <sheetViews>
    <sheetView topLeftCell="B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9" t="s">
        <v>66</v>
      </c>
      <c r="B1" s="99"/>
      <c r="C1" s="99"/>
      <c r="D1" s="99"/>
      <c r="E1" s="99"/>
      <c r="F1" s="99"/>
      <c r="G1" s="99"/>
      <c r="H1" s="99"/>
      <c r="I1" s="99"/>
    </row>
    <row r="2" spans="1:9" ht="15.75" x14ac:dyDescent="0.25">
      <c r="A2" s="100" t="s">
        <v>0</v>
      </c>
      <c r="B2" s="100"/>
      <c r="C2" s="100"/>
      <c r="D2" s="100"/>
      <c r="E2" s="100"/>
      <c r="F2" s="100"/>
      <c r="G2" s="100"/>
      <c r="H2" s="100"/>
      <c r="I2" s="100"/>
    </row>
    <row r="3" spans="1:9" ht="15.75" x14ac:dyDescent="0.25">
      <c r="A3" s="99" t="s">
        <v>78</v>
      </c>
      <c r="B3" s="99"/>
      <c r="C3" s="99"/>
      <c r="D3" s="99"/>
      <c r="E3" s="99"/>
      <c r="F3" s="99"/>
      <c r="G3" s="99"/>
      <c r="H3" s="99"/>
      <c r="I3" s="99"/>
    </row>
    <row r="4" spans="1:9" ht="15.75" x14ac:dyDescent="0.25">
      <c r="A4" s="99"/>
      <c r="B4" s="99"/>
      <c r="C4" s="99"/>
      <c r="D4" s="99"/>
      <c r="E4" s="99"/>
      <c r="F4" s="99"/>
      <c r="G4" s="99"/>
      <c r="H4" s="99"/>
      <c r="I4" s="9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9" t="s">
        <v>2</v>
      </c>
      <c r="B6" s="99"/>
      <c r="C6" s="99"/>
      <c r="D6" s="99"/>
      <c r="E6" s="97" t="s">
        <v>3</v>
      </c>
    </row>
    <row r="7" spans="1:9" ht="15" customHeight="1" x14ac:dyDescent="0.25">
      <c r="A7" s="99"/>
      <c r="B7" s="99"/>
      <c r="C7" s="99"/>
      <c r="D7" s="99"/>
      <c r="E7" s="9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7">
        <v>255962561.06</v>
      </c>
    </row>
    <row r="12" spans="1:9" ht="15.75" x14ac:dyDescent="0.25">
      <c r="A12" s="8"/>
      <c r="B12" s="8"/>
      <c r="C12" s="8"/>
      <c r="D12" s="8" t="s">
        <v>25</v>
      </c>
      <c r="E12" s="67">
        <v>545118606.00999999</v>
      </c>
    </row>
    <row r="13" spans="1:9" ht="15.75" x14ac:dyDescent="0.25">
      <c r="A13" s="8"/>
      <c r="B13" s="8"/>
      <c r="C13" s="8"/>
      <c r="D13" s="8" t="s">
        <v>26</v>
      </c>
      <c r="E13" s="67">
        <v>6238703.3099999996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807319870.37999988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67">
        <v>57682328.68</v>
      </c>
    </row>
    <row r="17" spans="1:5" ht="15.75" x14ac:dyDescent="0.25">
      <c r="A17" s="8"/>
      <c r="B17" s="8"/>
      <c r="C17" s="8"/>
      <c r="D17" s="8" t="s">
        <v>28</v>
      </c>
      <c r="E17" s="67">
        <v>23302343.98</v>
      </c>
    </row>
    <row r="18" spans="1:5" ht="15.75" x14ac:dyDescent="0.25">
      <c r="A18" s="8"/>
      <c r="B18" s="8"/>
      <c r="C18" s="11"/>
      <c r="D18" s="8" t="s">
        <v>29</v>
      </c>
      <c r="E18" s="67">
        <v>24116842.210000001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105101514.87</v>
      </c>
    </row>
    <row r="20" spans="1:5" ht="15.75" x14ac:dyDescent="0.25">
      <c r="A20" s="8"/>
      <c r="B20" s="8" t="s">
        <v>30</v>
      </c>
      <c r="C20" s="8"/>
      <c r="D20" s="8"/>
      <c r="E20" s="68"/>
    </row>
    <row r="21" spans="1:5" ht="15.75" x14ac:dyDescent="0.25">
      <c r="A21" s="8"/>
      <c r="B21" s="8"/>
      <c r="C21" s="8" t="s">
        <v>31</v>
      </c>
      <c r="D21" s="8"/>
      <c r="E21" s="67">
        <v>593504116</v>
      </c>
    </row>
    <row r="22" spans="1:5" ht="15.75" x14ac:dyDescent="0.25">
      <c r="A22" s="8"/>
      <c r="B22" s="8"/>
      <c r="C22" s="8" t="s">
        <v>32</v>
      </c>
      <c r="D22" s="8"/>
      <c r="E22" s="66">
        <v>1557920.35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7">
        <v>5985795.5099999998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69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9">
        <v>0</v>
      </c>
    </row>
    <row r="30" spans="1:5" ht="15.75" x14ac:dyDescent="0.25">
      <c r="A30" s="8"/>
      <c r="B30" s="8"/>
      <c r="C30" s="8"/>
      <c r="D30" s="8" t="s">
        <v>40</v>
      </c>
      <c r="E30" s="67">
        <v>10455950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68"/>
    </row>
    <row r="33" spans="1:5" ht="15.75" x14ac:dyDescent="0.25">
      <c r="A33" s="8"/>
      <c r="B33" s="8"/>
      <c r="C33" s="8"/>
      <c r="D33" s="8" t="s">
        <v>43</v>
      </c>
      <c r="E33" s="67">
        <v>31428.57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7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1523956595.6799998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68"/>
    </row>
    <row r="42" spans="1:5" ht="15.75" x14ac:dyDescent="0.25">
      <c r="A42" s="8"/>
      <c r="B42" s="8"/>
      <c r="C42" s="8"/>
      <c r="D42" s="8" t="s">
        <v>11</v>
      </c>
      <c r="E42" s="67">
        <v>135744982.06</v>
      </c>
    </row>
    <row r="43" spans="1:5" ht="15.75" x14ac:dyDescent="0.25">
      <c r="A43" s="8"/>
      <c r="B43" s="8"/>
      <c r="C43" s="8"/>
      <c r="D43" s="8" t="s">
        <v>12</v>
      </c>
      <c r="E43" s="67">
        <v>275280904.25999999</v>
      </c>
    </row>
    <row r="44" spans="1:5" ht="16.5" thickBot="1" x14ac:dyDescent="0.3">
      <c r="A44" s="8"/>
      <c r="B44" s="8"/>
      <c r="C44" s="8"/>
      <c r="D44" s="8" t="s">
        <v>13</v>
      </c>
      <c r="E44" s="71">
        <v>79509691.489999995</v>
      </c>
    </row>
    <row r="45" spans="1:5" ht="15.75" x14ac:dyDescent="0.25">
      <c r="A45" s="8"/>
      <c r="B45" s="12" t="s">
        <v>14</v>
      </c>
      <c r="C45" s="8"/>
      <c r="D45" s="8"/>
      <c r="E45" s="68"/>
    </row>
    <row r="46" spans="1:5" ht="15.75" x14ac:dyDescent="0.25">
      <c r="A46" s="8"/>
      <c r="B46" s="8"/>
      <c r="C46" s="13"/>
      <c r="D46" s="8" t="s">
        <v>11</v>
      </c>
      <c r="E46" s="67">
        <v>2406766.33</v>
      </c>
    </row>
    <row r="47" spans="1:5" ht="15.75" x14ac:dyDescent="0.25">
      <c r="A47" s="8"/>
      <c r="B47" s="8"/>
      <c r="C47" s="8"/>
      <c r="D47" s="8" t="s">
        <v>12</v>
      </c>
      <c r="E47" s="67">
        <v>7486630.4199999999</v>
      </c>
    </row>
    <row r="48" spans="1:5" ht="15.75" x14ac:dyDescent="0.25">
      <c r="A48" s="8"/>
      <c r="B48" s="8"/>
      <c r="C48" s="8"/>
      <c r="D48" s="8" t="s">
        <v>13</v>
      </c>
      <c r="E48" s="67">
        <v>80880512.939999998</v>
      </c>
    </row>
    <row r="49" spans="1:5" ht="15.75" x14ac:dyDescent="0.25">
      <c r="A49" s="8"/>
      <c r="B49" s="12" t="s">
        <v>15</v>
      </c>
      <c r="C49" s="8"/>
      <c r="D49" s="8"/>
      <c r="E49" s="70"/>
    </row>
    <row r="50" spans="1:5" ht="15.75" x14ac:dyDescent="0.25">
      <c r="A50" s="14"/>
      <c r="B50" s="14"/>
      <c r="C50" s="14"/>
      <c r="D50" s="8" t="s">
        <v>11</v>
      </c>
      <c r="E50" s="67">
        <v>38441465.759999998</v>
      </c>
    </row>
    <row r="51" spans="1:5" ht="15.75" x14ac:dyDescent="0.25">
      <c r="A51" s="8"/>
      <c r="B51" s="8"/>
      <c r="C51" s="8"/>
      <c r="D51" s="8" t="s">
        <v>12</v>
      </c>
      <c r="E51" s="67">
        <v>48751118.899999999</v>
      </c>
    </row>
    <row r="52" spans="1:5" ht="15.75" x14ac:dyDescent="0.25">
      <c r="A52" s="8"/>
      <c r="B52" s="8"/>
      <c r="C52" s="8"/>
      <c r="D52" s="8" t="s">
        <v>13</v>
      </c>
      <c r="E52" s="67">
        <v>1277937</v>
      </c>
    </row>
    <row r="53" spans="1:5" ht="15.75" x14ac:dyDescent="0.25">
      <c r="A53" s="8"/>
      <c r="B53" s="12" t="s">
        <v>16</v>
      </c>
      <c r="C53" s="8"/>
      <c r="D53" s="8"/>
      <c r="E53" s="70"/>
    </row>
    <row r="54" spans="1:5" ht="15.75" x14ac:dyDescent="0.25">
      <c r="A54" s="8"/>
      <c r="B54" s="8"/>
      <c r="C54" s="8"/>
      <c r="D54" s="8" t="s">
        <v>11</v>
      </c>
      <c r="E54" s="67">
        <v>2588363.44</v>
      </c>
    </row>
    <row r="55" spans="1:5" ht="15.75" x14ac:dyDescent="0.25">
      <c r="A55" s="8"/>
      <c r="B55" s="8"/>
      <c r="C55" s="8"/>
      <c r="D55" s="8" t="s">
        <v>12</v>
      </c>
      <c r="E55" s="67">
        <v>1822429.0299999998</v>
      </c>
    </row>
    <row r="56" spans="1:5" ht="15.75" x14ac:dyDescent="0.25">
      <c r="A56" s="8"/>
      <c r="B56" s="8"/>
      <c r="C56" s="13"/>
      <c r="D56" s="8" t="s">
        <v>13</v>
      </c>
      <c r="E56" s="67">
        <v>59900</v>
      </c>
    </row>
    <row r="57" spans="1:5" ht="15.75" x14ac:dyDescent="0.25">
      <c r="A57" s="8"/>
      <c r="B57" s="12" t="s">
        <v>17</v>
      </c>
      <c r="C57" s="8"/>
      <c r="D57" s="8"/>
      <c r="E57" s="72"/>
    </row>
    <row r="58" spans="1:5" ht="15.75" x14ac:dyDescent="0.25">
      <c r="A58" s="8"/>
      <c r="B58" s="8"/>
      <c r="C58" s="8"/>
      <c r="D58" s="8" t="s">
        <v>11</v>
      </c>
      <c r="E58" s="73">
        <v>0</v>
      </c>
    </row>
    <row r="59" spans="1:5" ht="15.75" x14ac:dyDescent="0.25">
      <c r="A59" s="8"/>
      <c r="B59" s="8"/>
      <c r="C59" s="8"/>
      <c r="D59" s="8" t="s">
        <v>12</v>
      </c>
      <c r="E59" s="67">
        <v>10845972.559999999</v>
      </c>
    </row>
    <row r="60" spans="1:5" ht="15.75" x14ac:dyDescent="0.25">
      <c r="A60" s="8"/>
      <c r="B60" s="8"/>
      <c r="C60" s="8"/>
      <c r="D60" s="8" t="s">
        <v>13</v>
      </c>
      <c r="E60" s="67">
        <v>10000000</v>
      </c>
    </row>
    <row r="61" spans="1:5" ht="15.75" x14ac:dyDescent="0.25">
      <c r="A61" s="8"/>
      <c r="B61" s="12" t="s">
        <v>18</v>
      </c>
      <c r="C61" s="8"/>
      <c r="D61" s="8"/>
      <c r="E61" s="72"/>
    </row>
    <row r="62" spans="1:5" ht="15.75" x14ac:dyDescent="0.25">
      <c r="A62" s="8"/>
      <c r="B62" s="8"/>
      <c r="C62" s="8"/>
      <c r="D62" s="8" t="s">
        <v>11</v>
      </c>
      <c r="E62" s="67">
        <v>14087956.48</v>
      </c>
    </row>
    <row r="63" spans="1:5" ht="15.75" x14ac:dyDescent="0.25">
      <c r="A63" s="8"/>
      <c r="B63" s="12"/>
      <c r="C63" s="8"/>
      <c r="D63" s="8" t="s">
        <v>12</v>
      </c>
      <c r="E63" s="67">
        <v>46431997.920000032</v>
      </c>
    </row>
    <row r="64" spans="1:5" ht="15.75" x14ac:dyDescent="0.25">
      <c r="A64" s="8"/>
      <c r="B64" s="8"/>
      <c r="C64" s="8"/>
      <c r="D64" s="8" t="s">
        <v>13</v>
      </c>
      <c r="E64" s="67">
        <v>826950</v>
      </c>
    </row>
    <row r="65" spans="1:5" ht="15.75" x14ac:dyDescent="0.25">
      <c r="A65" s="8"/>
      <c r="B65" s="12" t="s">
        <v>19</v>
      </c>
      <c r="C65" s="8"/>
      <c r="D65" s="8"/>
      <c r="E65" s="70"/>
    </row>
    <row r="66" spans="1:5" ht="15.75" x14ac:dyDescent="0.25">
      <c r="A66" s="8"/>
      <c r="B66" s="8"/>
      <c r="C66" s="8"/>
      <c r="D66" s="8" t="s">
        <v>11</v>
      </c>
      <c r="E66" s="67">
        <v>18529334.59</v>
      </c>
    </row>
    <row r="67" spans="1:5" ht="15.75" x14ac:dyDescent="0.25">
      <c r="A67" s="8"/>
      <c r="B67" s="8"/>
      <c r="C67" s="8"/>
      <c r="D67" s="8" t="s">
        <v>12</v>
      </c>
      <c r="E67" s="67">
        <v>90450131.120000005</v>
      </c>
    </row>
    <row r="68" spans="1:5" ht="15.75" x14ac:dyDescent="0.25">
      <c r="A68" s="8"/>
      <c r="B68" s="8"/>
      <c r="C68" s="8"/>
      <c r="D68" s="8" t="s">
        <v>13</v>
      </c>
      <c r="E68" s="67">
        <v>17771934</v>
      </c>
    </row>
    <row r="69" spans="1:5" ht="15.75" x14ac:dyDescent="0.25">
      <c r="A69" s="8"/>
      <c r="B69" s="12" t="s">
        <v>20</v>
      </c>
      <c r="C69" s="8"/>
      <c r="D69" s="8"/>
      <c r="E69" s="68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9">
        <v>0</v>
      </c>
    </row>
    <row r="73" spans="1:5" ht="15.75" x14ac:dyDescent="0.25">
      <c r="A73" s="8"/>
      <c r="B73" s="12" t="s">
        <v>21</v>
      </c>
      <c r="C73" s="8"/>
      <c r="D73" s="8"/>
      <c r="E73" s="68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70">
        <v>0</v>
      </c>
    </row>
    <row r="76" spans="1:5" ht="15.75" x14ac:dyDescent="0.25">
      <c r="A76" s="8"/>
      <c r="B76" s="8"/>
      <c r="C76" s="8"/>
      <c r="D76" s="8" t="s">
        <v>49</v>
      </c>
      <c r="E76" s="70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67">
        <v>5826842.7999999998</v>
      </c>
    </row>
    <row r="79" spans="1:5" ht="15.75" x14ac:dyDescent="0.25">
      <c r="A79" s="8"/>
      <c r="B79" s="8"/>
      <c r="C79" s="8"/>
      <c r="D79" s="8" t="s">
        <v>51</v>
      </c>
      <c r="E79" s="67">
        <v>24899192.219999999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67">
        <v>17177377.050000001</v>
      </c>
    </row>
    <row r="82" spans="1:9" ht="15.75" x14ac:dyDescent="0.25">
      <c r="A82" s="8"/>
      <c r="B82" s="8"/>
      <c r="C82" s="8"/>
      <c r="D82" s="15" t="s">
        <v>51</v>
      </c>
      <c r="E82" s="67">
        <v>21699359.760000002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7">
        <v>8164886.9199999999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7">
        <v>3708839.63</v>
      </c>
    </row>
    <row r="91" spans="1:9" ht="16.5" thickBot="1" x14ac:dyDescent="0.3">
      <c r="A91" s="8"/>
      <c r="B91" s="8"/>
      <c r="C91" s="8"/>
      <c r="D91" s="8" t="s">
        <v>50</v>
      </c>
      <c r="E91" s="71">
        <v>10709232.649999999</v>
      </c>
    </row>
    <row r="92" spans="1:9" ht="15.75" x14ac:dyDescent="0.25">
      <c r="A92" s="8"/>
      <c r="B92" s="8"/>
      <c r="C92" s="8"/>
      <c r="D92" s="8" t="s">
        <v>51</v>
      </c>
      <c r="E92" s="73">
        <v>0</v>
      </c>
    </row>
    <row r="93" spans="1:9" ht="15.75" x14ac:dyDescent="0.25">
      <c r="A93" s="12" t="s">
        <v>60</v>
      </c>
      <c r="D93" s="8"/>
      <c r="E93" s="30">
        <f>SUM(E41:E92)</f>
        <v>975380709.32999992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7">
        <v>439521776.87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0">
        <v>0</v>
      </c>
    </row>
    <row r="99" spans="1:9" ht="15.75" customHeight="1" x14ac:dyDescent="0.25">
      <c r="B99" s="12" t="s">
        <v>15</v>
      </c>
      <c r="C99" s="8"/>
      <c r="D99" s="8"/>
      <c r="E99" s="68"/>
    </row>
    <row r="100" spans="1:9" ht="15.75" customHeight="1" x14ac:dyDescent="0.25">
      <c r="B100" s="8"/>
      <c r="C100" s="8"/>
      <c r="D100" s="8" t="s">
        <v>13</v>
      </c>
      <c r="E100" s="70">
        <v>0</v>
      </c>
    </row>
    <row r="101" spans="1:9" ht="15.75" customHeight="1" x14ac:dyDescent="0.25">
      <c r="B101" s="12" t="s">
        <v>16</v>
      </c>
      <c r="C101" s="8"/>
      <c r="D101" s="8"/>
      <c r="E101" s="68"/>
    </row>
    <row r="102" spans="1:9" ht="15.75" x14ac:dyDescent="0.25">
      <c r="B102" s="8"/>
      <c r="C102" s="13"/>
      <c r="D102" s="8" t="s">
        <v>13</v>
      </c>
      <c r="E102" s="70">
        <v>0</v>
      </c>
    </row>
    <row r="103" spans="1:9" ht="15.75" x14ac:dyDescent="0.25">
      <c r="B103" s="12" t="s">
        <v>17</v>
      </c>
      <c r="C103" s="8"/>
      <c r="D103" s="8"/>
      <c r="E103" s="68"/>
    </row>
    <row r="104" spans="1:9" ht="15.75" x14ac:dyDescent="0.25">
      <c r="B104" s="8"/>
      <c r="C104" s="8"/>
      <c r="D104" s="8" t="s">
        <v>13</v>
      </c>
      <c r="E104" s="70">
        <v>0</v>
      </c>
    </row>
    <row r="105" spans="1:9" ht="15.75" x14ac:dyDescent="0.25">
      <c r="B105" s="12" t="s">
        <v>18</v>
      </c>
      <c r="C105" s="8"/>
      <c r="D105" s="8"/>
      <c r="E105" s="68"/>
    </row>
    <row r="106" spans="1:9" ht="15.75" x14ac:dyDescent="0.25">
      <c r="B106" s="8"/>
      <c r="C106" s="8"/>
      <c r="D106" s="8" t="s">
        <v>13</v>
      </c>
      <c r="E106" s="70">
        <v>0</v>
      </c>
    </row>
    <row r="107" spans="1:9" ht="15.75" x14ac:dyDescent="0.25">
      <c r="B107" s="12" t="s">
        <v>19</v>
      </c>
      <c r="C107" s="8"/>
      <c r="D107" s="8"/>
      <c r="E107" s="68"/>
    </row>
    <row r="108" spans="1:9" ht="15.75" x14ac:dyDescent="0.25">
      <c r="B108" s="8"/>
      <c r="C108" s="8"/>
      <c r="D108" s="8" t="s">
        <v>13</v>
      </c>
      <c r="E108" s="70">
        <v>0</v>
      </c>
    </row>
    <row r="109" spans="1:9" ht="15.75" x14ac:dyDescent="0.25">
      <c r="A109" s="12"/>
      <c r="B109" s="12" t="s">
        <v>62</v>
      </c>
      <c r="C109" s="8"/>
      <c r="D109" s="8"/>
      <c r="E109" s="68"/>
    </row>
    <row r="110" spans="1:9" ht="15.75" x14ac:dyDescent="0.25">
      <c r="B110" s="8"/>
      <c r="C110" s="8"/>
      <c r="D110" s="8" t="s">
        <v>13</v>
      </c>
      <c r="E110" s="70">
        <v>0</v>
      </c>
    </row>
    <row r="111" spans="1:9" ht="15.75" x14ac:dyDescent="0.25">
      <c r="A111" s="12" t="s">
        <v>59</v>
      </c>
      <c r="E111" s="74">
        <f>SUM(E95:E110)</f>
        <v>439521776.87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1414902486.1999998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78B0-E7A8-4F7D-82D6-247EEEA2474D}">
  <dimension ref="A1:I112"/>
  <sheetViews>
    <sheetView topLeftCell="B9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9" t="s">
        <v>67</v>
      </c>
      <c r="B1" s="99"/>
      <c r="C1" s="99"/>
      <c r="D1" s="99"/>
      <c r="E1" s="99"/>
      <c r="F1" s="99"/>
      <c r="G1" s="99"/>
      <c r="H1" s="99"/>
      <c r="I1" s="99"/>
    </row>
    <row r="2" spans="1:9" ht="15.75" x14ac:dyDescent="0.25">
      <c r="A2" s="100" t="s">
        <v>0</v>
      </c>
      <c r="B2" s="100"/>
      <c r="C2" s="100"/>
      <c r="D2" s="100"/>
      <c r="E2" s="100"/>
      <c r="F2" s="100"/>
      <c r="G2" s="100"/>
      <c r="H2" s="100"/>
      <c r="I2" s="100"/>
    </row>
    <row r="3" spans="1:9" ht="15.75" x14ac:dyDescent="0.25">
      <c r="A3" s="99" t="s">
        <v>78</v>
      </c>
      <c r="B3" s="99"/>
      <c r="C3" s="99"/>
      <c r="D3" s="99"/>
      <c r="E3" s="99"/>
      <c r="F3" s="99"/>
      <c r="G3" s="99"/>
      <c r="H3" s="99"/>
      <c r="I3" s="99"/>
    </row>
    <row r="4" spans="1:9" ht="15.75" x14ac:dyDescent="0.25">
      <c r="A4" s="99"/>
      <c r="B4" s="99"/>
      <c r="C4" s="99"/>
      <c r="D4" s="99"/>
      <c r="E4" s="99"/>
      <c r="F4" s="99"/>
      <c r="G4" s="99"/>
      <c r="H4" s="99"/>
      <c r="I4" s="9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9" t="s">
        <v>2</v>
      </c>
      <c r="B6" s="99"/>
      <c r="C6" s="99"/>
      <c r="D6" s="99"/>
      <c r="E6" s="97" t="s">
        <v>3</v>
      </c>
    </row>
    <row r="7" spans="1:9" ht="15" customHeight="1" x14ac:dyDescent="0.25">
      <c r="A7" s="99"/>
      <c r="B7" s="99"/>
      <c r="C7" s="99"/>
      <c r="D7" s="99"/>
      <c r="E7" s="9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75">
        <v>199254414.59999999</v>
      </c>
    </row>
    <row r="12" spans="1:9" ht="15.75" x14ac:dyDescent="0.25">
      <c r="A12" s="8"/>
      <c r="B12" s="8"/>
      <c r="C12" s="8"/>
      <c r="D12" s="8" t="s">
        <v>25</v>
      </c>
      <c r="E12" s="75">
        <v>271012440.47000003</v>
      </c>
    </row>
    <row r="13" spans="1:9" ht="15.75" x14ac:dyDescent="0.25">
      <c r="A13" s="8"/>
      <c r="B13" s="8"/>
      <c r="C13" s="8"/>
      <c r="D13" s="8" t="s">
        <v>26</v>
      </c>
      <c r="E13" s="75">
        <v>35088806.109999999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505355661.18000007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75">
        <v>86701422.760000005</v>
      </c>
    </row>
    <row r="17" spans="1:5" ht="15.75" x14ac:dyDescent="0.25">
      <c r="A17" s="8"/>
      <c r="B17" s="8"/>
      <c r="C17" s="8"/>
      <c r="D17" s="8" t="s">
        <v>28</v>
      </c>
      <c r="E17" s="75">
        <v>87978920.609999999</v>
      </c>
    </row>
    <row r="18" spans="1:5" ht="15.75" x14ac:dyDescent="0.25">
      <c r="A18" s="8"/>
      <c r="B18" s="8"/>
      <c r="C18" s="11"/>
      <c r="D18" s="8" t="s">
        <v>29</v>
      </c>
      <c r="E18" s="75">
        <v>2929362.31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177609705.68000001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76">
        <v>1245898265</v>
      </c>
    </row>
    <row r="22" spans="1:5" ht="15.75" x14ac:dyDescent="0.25">
      <c r="A22" s="8"/>
      <c r="B22" s="8"/>
      <c r="C22" s="8" t="s">
        <v>32</v>
      </c>
      <c r="D22" s="8"/>
      <c r="E22" s="75">
        <v>1317241.93</v>
      </c>
    </row>
    <row r="23" spans="1:5" ht="15.75" x14ac:dyDescent="0.25">
      <c r="A23" s="8"/>
      <c r="B23" s="8"/>
      <c r="C23" s="8" t="s">
        <v>33</v>
      </c>
      <c r="D23" s="8"/>
      <c r="E23" s="40"/>
    </row>
    <row r="24" spans="1:5" ht="15.75" x14ac:dyDescent="0.25">
      <c r="A24" s="8"/>
      <c r="B24" s="8"/>
      <c r="C24" s="8"/>
      <c r="D24" s="8" t="s">
        <v>34</v>
      </c>
      <c r="E24" s="35">
        <v>0</v>
      </c>
    </row>
    <row r="25" spans="1:5" ht="15.75" x14ac:dyDescent="0.25">
      <c r="A25" s="8"/>
      <c r="B25" s="8"/>
      <c r="C25" s="8"/>
      <c r="D25" s="8" t="s">
        <v>35</v>
      </c>
      <c r="E25" s="75">
        <v>1442929.68</v>
      </c>
    </row>
    <row r="26" spans="1:5" ht="15.75" x14ac:dyDescent="0.25">
      <c r="A26" s="8"/>
      <c r="B26" s="8"/>
      <c r="C26" s="8"/>
      <c r="D26" s="8" t="s">
        <v>36</v>
      </c>
      <c r="E26" s="38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5">
        <v>26021830.300000001</v>
      </c>
    </row>
    <row r="30" spans="1:5" ht="15.75" x14ac:dyDescent="0.25">
      <c r="A30" s="8"/>
      <c r="B30" s="8"/>
      <c r="C30" s="8"/>
      <c r="D30" s="8" t="s">
        <v>40</v>
      </c>
      <c r="E30" s="36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1957645633.7700002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75">
        <f>188809894.8-E54</f>
        <v>187593078.85000002</v>
      </c>
    </row>
    <row r="43" spans="1:5" ht="15.75" x14ac:dyDescent="0.25">
      <c r="A43" s="8"/>
      <c r="B43" s="8"/>
      <c r="C43" s="8"/>
      <c r="D43" s="8" t="s">
        <v>12</v>
      </c>
      <c r="E43" s="75">
        <v>387990697.62916696</v>
      </c>
    </row>
    <row r="44" spans="1:5" ht="15.75" x14ac:dyDescent="0.25">
      <c r="A44" s="8"/>
      <c r="B44" s="8"/>
      <c r="C44" s="8"/>
      <c r="D44" s="8" t="s">
        <v>13</v>
      </c>
      <c r="E44" s="35">
        <v>0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75">
        <v>2466733.1799999997</v>
      </c>
    </row>
    <row r="47" spans="1:5" ht="15.75" x14ac:dyDescent="0.25">
      <c r="A47" s="8"/>
      <c r="B47" s="8"/>
      <c r="C47" s="8"/>
      <c r="D47" s="8" t="s">
        <v>12</v>
      </c>
      <c r="E47" s="75">
        <v>92108497.472625703</v>
      </c>
    </row>
    <row r="48" spans="1:5" ht="15.75" x14ac:dyDescent="0.25">
      <c r="A48" s="8"/>
      <c r="B48" s="8"/>
      <c r="C48" s="8"/>
      <c r="D48" s="8" t="s">
        <v>13</v>
      </c>
      <c r="E48" s="37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75">
        <v>158658687.12</v>
      </c>
    </row>
    <row r="51" spans="1:5" ht="15.75" x14ac:dyDescent="0.25">
      <c r="A51" s="8"/>
      <c r="B51" s="8"/>
      <c r="C51" s="8"/>
      <c r="D51" s="8" t="s">
        <v>12</v>
      </c>
      <c r="E51" s="75">
        <v>94529030.731560737</v>
      </c>
    </row>
    <row r="52" spans="1:5" ht="15.75" x14ac:dyDescent="0.25">
      <c r="A52" s="8"/>
      <c r="B52" s="8"/>
      <c r="C52" s="8"/>
      <c r="D52" s="8" t="s">
        <v>13</v>
      </c>
      <c r="E52" s="35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75">
        <v>1216815.95</v>
      </c>
    </row>
    <row r="55" spans="1:5" ht="15.75" x14ac:dyDescent="0.25">
      <c r="A55" s="8"/>
      <c r="B55" s="8"/>
      <c r="C55" s="8"/>
      <c r="D55" s="8" t="s">
        <v>12</v>
      </c>
      <c r="E55" s="40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75">
        <v>7919770.299999998</v>
      </c>
    </row>
    <row r="63" spans="1:5" ht="15.75" x14ac:dyDescent="0.25">
      <c r="A63" s="8"/>
      <c r="B63" s="12"/>
      <c r="C63" s="8"/>
      <c r="D63" s="8" t="s">
        <v>12</v>
      </c>
      <c r="E63" s="75">
        <v>28051275.394068349</v>
      </c>
    </row>
    <row r="64" spans="1:5" ht="15.75" x14ac:dyDescent="0.25">
      <c r="A64" s="8"/>
      <c r="B64" s="8"/>
      <c r="C64" s="8"/>
      <c r="D64" s="8" t="s">
        <v>13</v>
      </c>
      <c r="E64" s="35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75">
        <v>61691184.870000005</v>
      </c>
    </row>
    <row r="67" spans="1:5" ht="15.75" x14ac:dyDescent="0.25">
      <c r="A67" s="8"/>
      <c r="B67" s="8"/>
      <c r="C67" s="8"/>
      <c r="D67" s="8" t="s">
        <v>12</v>
      </c>
      <c r="E67" s="75">
        <v>372489590.5625785</v>
      </c>
    </row>
    <row r="68" spans="1:5" ht="15.75" x14ac:dyDescent="0.25">
      <c r="A68" s="8"/>
      <c r="B68" s="8"/>
      <c r="C68" s="8"/>
      <c r="D68" s="8" t="s">
        <v>13</v>
      </c>
      <c r="E68" s="35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77">
        <v>13907149.68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75">
        <v>6493557.75</v>
      </c>
    </row>
    <row r="79" spans="1:5" ht="15.75" x14ac:dyDescent="0.25">
      <c r="A79" s="8"/>
      <c r="B79" s="8"/>
      <c r="C79" s="8"/>
      <c r="D79" s="8" t="s">
        <v>51</v>
      </c>
      <c r="E79" s="75">
        <v>4708600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0</v>
      </c>
    </row>
    <row r="82" spans="1:9" ht="15.75" x14ac:dyDescent="0.25">
      <c r="A82" s="8"/>
      <c r="B82" s="8"/>
      <c r="C82" s="8"/>
      <c r="D82" s="15" t="s">
        <v>51</v>
      </c>
      <c r="E82" s="75">
        <v>119145907.12999986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75">
        <v>1316486.3999999999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0</v>
      </c>
    </row>
    <row r="91" spans="1:9" ht="15.75" x14ac:dyDescent="0.25">
      <c r="A91" s="8"/>
      <c r="B91" s="8"/>
      <c r="C91" s="8"/>
      <c r="D91" s="8" t="s">
        <v>50</v>
      </c>
      <c r="E91" s="40">
        <v>0</v>
      </c>
    </row>
    <row r="92" spans="1:9" ht="15.75" x14ac:dyDescent="0.25">
      <c r="A92" s="8"/>
      <c r="B92" s="8"/>
      <c r="C92" s="8"/>
      <c r="D92" s="8" t="s">
        <v>51</v>
      </c>
      <c r="E92" s="35">
        <v>0</v>
      </c>
    </row>
    <row r="93" spans="1:9" ht="15.75" x14ac:dyDescent="0.25">
      <c r="A93" s="12" t="s">
        <v>60</v>
      </c>
      <c r="D93" s="8"/>
      <c r="E93" s="30">
        <f>SUM(E41:E92)</f>
        <v>1540287063.0200002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5">
        <v>120600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5">
        <v>2802715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75">
        <v>4746368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75">
        <v>3698756.14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75">
        <v>613300</v>
      </c>
    </row>
    <row r="111" spans="1:9" ht="15.75" x14ac:dyDescent="0.25">
      <c r="A111" s="12" t="s">
        <v>59</v>
      </c>
      <c r="E111" s="32">
        <f>SUM(E95:E110)</f>
        <v>11981739.140000001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1552268802.1600003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C9A0-690A-4F8B-858D-BECC4EBC23EB}">
  <dimension ref="A1:I112"/>
  <sheetViews>
    <sheetView topLeftCell="B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9" t="s">
        <v>68</v>
      </c>
      <c r="B1" s="99"/>
      <c r="C1" s="99"/>
      <c r="D1" s="99"/>
      <c r="E1" s="99"/>
      <c r="F1" s="99"/>
      <c r="G1" s="99"/>
      <c r="H1" s="99"/>
      <c r="I1" s="99"/>
    </row>
    <row r="2" spans="1:9" ht="15.75" x14ac:dyDescent="0.25">
      <c r="A2" s="100" t="s">
        <v>0</v>
      </c>
      <c r="B2" s="100"/>
      <c r="C2" s="100"/>
      <c r="D2" s="100"/>
      <c r="E2" s="100"/>
      <c r="F2" s="100"/>
      <c r="G2" s="100"/>
      <c r="H2" s="100"/>
      <c r="I2" s="100"/>
    </row>
    <row r="3" spans="1:9" ht="15.75" x14ac:dyDescent="0.25">
      <c r="A3" s="99" t="s">
        <v>78</v>
      </c>
      <c r="B3" s="99"/>
      <c r="C3" s="99"/>
      <c r="D3" s="99"/>
      <c r="E3" s="99"/>
      <c r="F3" s="99"/>
      <c r="G3" s="99"/>
      <c r="H3" s="99"/>
      <c r="I3" s="99"/>
    </row>
    <row r="4" spans="1:9" ht="15.75" x14ac:dyDescent="0.25">
      <c r="A4" s="99"/>
      <c r="B4" s="99"/>
      <c r="C4" s="99"/>
      <c r="D4" s="99"/>
      <c r="E4" s="99"/>
      <c r="F4" s="99"/>
      <c r="G4" s="99"/>
      <c r="H4" s="99"/>
      <c r="I4" s="9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9" t="s">
        <v>2</v>
      </c>
      <c r="B6" s="99"/>
      <c r="C6" s="99"/>
      <c r="D6" s="99"/>
      <c r="E6" s="97" t="s">
        <v>3</v>
      </c>
    </row>
    <row r="7" spans="1:9" ht="15" customHeight="1" x14ac:dyDescent="0.25">
      <c r="A7" s="99"/>
      <c r="B7" s="99"/>
      <c r="C7" s="99"/>
      <c r="D7" s="99"/>
      <c r="E7" s="9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4"/>
    </row>
    <row r="11" spans="1:9" ht="15.75" customHeight="1" x14ac:dyDescent="0.25">
      <c r="A11" s="8"/>
      <c r="B11" s="8"/>
      <c r="C11" s="8"/>
      <c r="D11" s="8" t="s">
        <v>24</v>
      </c>
      <c r="E11" s="78">
        <f>178999110.38+175449340.61</f>
        <v>354448450.99000001</v>
      </c>
    </row>
    <row r="12" spans="1:9" ht="15.75" x14ac:dyDescent="0.25">
      <c r="A12" s="8"/>
      <c r="B12" s="8"/>
      <c r="C12" s="8"/>
      <c r="D12" s="8" t="s">
        <v>25</v>
      </c>
      <c r="E12" s="79">
        <v>273649512.35000002</v>
      </c>
    </row>
    <row r="13" spans="1:9" ht="15.75" x14ac:dyDescent="0.25">
      <c r="A13" s="8"/>
      <c r="B13" s="8"/>
      <c r="C13" s="8"/>
      <c r="D13" s="8" t="s">
        <v>26</v>
      </c>
      <c r="E13" s="79">
        <v>7195791.3600000003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635293754.70000005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79">
        <v>60672193.5</v>
      </c>
    </row>
    <row r="17" spans="1:5" ht="15.75" x14ac:dyDescent="0.25">
      <c r="A17" s="8"/>
      <c r="B17" s="8"/>
      <c r="C17" s="8"/>
      <c r="D17" s="8" t="s">
        <v>28</v>
      </c>
      <c r="E17" s="79">
        <v>47106418.049999997</v>
      </c>
    </row>
    <row r="18" spans="1:5" ht="15.75" x14ac:dyDescent="0.25">
      <c r="A18" s="8"/>
      <c r="B18" s="8"/>
      <c r="C18" s="11"/>
      <c r="D18" s="8" t="s">
        <v>29</v>
      </c>
      <c r="E18" s="79">
        <f>468659.91+175970.09</f>
        <v>644630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108423241.55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79">
        <v>956105379</v>
      </c>
    </row>
    <row r="22" spans="1:5" ht="15.75" x14ac:dyDescent="0.25">
      <c r="A22" s="8"/>
      <c r="B22" s="8"/>
      <c r="C22" s="8" t="s">
        <v>32</v>
      </c>
      <c r="D22" s="8"/>
      <c r="E22" s="79">
        <v>72873.31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38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9">
        <v>0</v>
      </c>
    </row>
    <row r="30" spans="1:5" ht="15.75" x14ac:dyDescent="0.25">
      <c r="A30" s="8"/>
      <c r="B30" s="8"/>
      <c r="C30" s="8"/>
      <c r="D30" s="8" t="s">
        <v>40</v>
      </c>
      <c r="E30" s="36">
        <v>0</v>
      </c>
    </row>
    <row r="31" spans="1:5" ht="15.75" x14ac:dyDescent="0.25">
      <c r="A31" s="8"/>
      <c r="B31" s="8"/>
      <c r="C31" s="8" t="s">
        <v>41</v>
      </c>
      <c r="D31" s="8"/>
      <c r="E31" s="79">
        <f>37110320.98+11855884.52</f>
        <v>48966205.5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1748861454.0599999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79">
        <v>272342624.26999998</v>
      </c>
    </row>
    <row r="43" spans="1:5" ht="15.75" x14ac:dyDescent="0.25">
      <c r="A43" s="8"/>
      <c r="B43" s="8"/>
      <c r="C43" s="8"/>
      <c r="D43" s="8" t="s">
        <v>12</v>
      </c>
      <c r="E43" s="79">
        <v>286522546.20999998</v>
      </c>
    </row>
    <row r="44" spans="1:5" ht="15.75" x14ac:dyDescent="0.25">
      <c r="A44" s="8"/>
      <c r="B44" s="8"/>
      <c r="C44" s="8"/>
      <c r="D44" s="8" t="s">
        <v>13</v>
      </c>
      <c r="E44" s="79">
        <v>18366134.789999999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79">
        <v>1196958.1399999999</v>
      </c>
    </row>
    <row r="47" spans="1:5" ht="15.75" x14ac:dyDescent="0.25">
      <c r="A47" s="8"/>
      <c r="B47" s="8"/>
      <c r="C47" s="8"/>
      <c r="D47" s="8" t="s">
        <v>12</v>
      </c>
      <c r="E47" s="79">
        <v>49301207.219999999</v>
      </c>
    </row>
    <row r="48" spans="1:5" ht="15.75" x14ac:dyDescent="0.25">
      <c r="A48" s="8"/>
      <c r="B48" s="8"/>
      <c r="C48" s="8"/>
      <c r="D48" s="8" t="s">
        <v>13</v>
      </c>
      <c r="E48" s="79">
        <v>135234800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79">
        <v>129262265.82000001</v>
      </c>
    </row>
    <row r="51" spans="1:5" ht="15.75" x14ac:dyDescent="0.25">
      <c r="A51" s="8"/>
      <c r="B51" s="8"/>
      <c r="C51" s="8"/>
      <c r="D51" s="8" t="s">
        <v>12</v>
      </c>
      <c r="E51" s="79">
        <v>70653477.230000004</v>
      </c>
    </row>
    <row r="52" spans="1:5" ht="15.75" x14ac:dyDescent="0.25">
      <c r="A52" s="8"/>
      <c r="B52" s="8"/>
      <c r="C52" s="8"/>
      <c r="D52" s="8" t="s">
        <v>13</v>
      </c>
      <c r="E52" s="79">
        <v>1397570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38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79">
        <v>18605932.740000002</v>
      </c>
    </row>
    <row r="63" spans="1:5" ht="15.75" x14ac:dyDescent="0.25">
      <c r="A63" s="8"/>
      <c r="B63" s="12"/>
      <c r="C63" s="8"/>
      <c r="D63" s="8" t="s">
        <v>12</v>
      </c>
      <c r="E63" s="79">
        <v>75481066.790000007</v>
      </c>
    </row>
    <row r="64" spans="1:5" ht="15.75" x14ac:dyDescent="0.25">
      <c r="A64" s="8"/>
      <c r="B64" s="8"/>
      <c r="C64" s="8"/>
      <c r="D64" s="8" t="s">
        <v>13</v>
      </c>
      <c r="E64" s="79">
        <v>3966450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79">
        <v>65143273.130000003</v>
      </c>
    </row>
    <row r="67" spans="1:5" ht="15.75" x14ac:dyDescent="0.25">
      <c r="A67" s="8"/>
      <c r="B67" s="8"/>
      <c r="C67" s="8"/>
      <c r="D67" s="8" t="s">
        <v>12</v>
      </c>
      <c r="E67" s="79">
        <v>124572365.59</v>
      </c>
    </row>
    <row r="68" spans="1:5" ht="15.75" x14ac:dyDescent="0.25">
      <c r="A68" s="8"/>
      <c r="B68" s="8"/>
      <c r="C68" s="8"/>
      <c r="D68" s="8" t="s">
        <v>13</v>
      </c>
      <c r="E68" s="79">
        <v>44119692.619999997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79">
        <f>8567047.38+10524458.37</f>
        <v>19091505.75</v>
      </c>
    </row>
    <row r="76" spans="1:5" ht="15.75" x14ac:dyDescent="0.25">
      <c r="A76" s="8"/>
      <c r="B76" s="8"/>
      <c r="C76" s="8"/>
      <c r="D76" s="8" t="s">
        <v>49</v>
      </c>
      <c r="E76" s="41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79">
        <v>70038310</v>
      </c>
    </row>
    <row r="79" spans="1:5" ht="15.75" x14ac:dyDescent="0.25">
      <c r="A79" s="8"/>
      <c r="B79" s="8"/>
      <c r="C79" s="8"/>
      <c r="D79" s="8" t="s">
        <v>51</v>
      </c>
      <c r="E79" s="79">
        <v>1443000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1">
        <v>0</v>
      </c>
    </row>
    <row r="82" spans="1:9" ht="15.75" x14ac:dyDescent="0.25">
      <c r="A82" s="8"/>
      <c r="B82" s="8"/>
      <c r="C82" s="8"/>
      <c r="D82" s="15" t="s">
        <v>51</v>
      </c>
      <c r="E82" s="79">
        <v>87146448.870000005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79">
        <v>2689660.97</v>
      </c>
    </row>
    <row r="88" spans="1:9" ht="15.75" x14ac:dyDescent="0.25">
      <c r="A88" s="8"/>
      <c r="B88" s="8"/>
      <c r="C88" s="8"/>
      <c r="D88" s="8" t="s">
        <v>51</v>
      </c>
      <c r="E88" s="79">
        <v>120690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79">
        <v>559459</v>
      </c>
    </row>
    <row r="91" spans="1:9" ht="15.75" x14ac:dyDescent="0.25">
      <c r="A91" s="8"/>
      <c r="B91" s="8"/>
      <c r="C91" s="8"/>
      <c r="D91" s="8" t="s">
        <v>50</v>
      </c>
      <c r="E91" s="79">
        <f>28331972.42+184200</f>
        <v>28516172.420000002</v>
      </c>
    </row>
    <row r="92" spans="1:9" ht="15.75" x14ac:dyDescent="0.25">
      <c r="A92" s="8"/>
      <c r="B92" s="8"/>
      <c r="C92" s="8"/>
      <c r="D92" s="8" t="s">
        <v>51</v>
      </c>
      <c r="E92" s="80">
        <v>1781354.5</v>
      </c>
    </row>
    <row r="93" spans="1:9" ht="15.75" x14ac:dyDescent="0.25">
      <c r="A93" s="12" t="s">
        <v>60</v>
      </c>
      <c r="D93" s="8"/>
      <c r="E93" s="30">
        <f>SUM(E41:E92)</f>
        <v>1507552966.0600002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9">
        <v>262450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1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79">
        <v>633529005.95000005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79">
        <f>32700795.47+1781354.5+550000</f>
        <v>35032149.969999999</v>
      </c>
    </row>
    <row r="111" spans="1:9" ht="15.75" x14ac:dyDescent="0.25">
      <c r="A111" s="12" t="s">
        <v>59</v>
      </c>
      <c r="E111" s="32">
        <f>SUM(E95:E110)</f>
        <v>668823605.92000008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2176376571.9800005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F4282-3640-472C-A49C-6F6831D3469E}">
  <dimension ref="A1:I112"/>
  <sheetViews>
    <sheetView topLeftCell="B19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9" t="s">
        <v>69</v>
      </c>
      <c r="B1" s="99"/>
      <c r="C1" s="99"/>
      <c r="D1" s="99"/>
      <c r="E1" s="99"/>
      <c r="F1" s="99"/>
      <c r="G1" s="99"/>
      <c r="H1" s="99"/>
      <c r="I1" s="99"/>
    </row>
    <row r="2" spans="1:9" ht="15.75" x14ac:dyDescent="0.25">
      <c r="A2" s="100" t="s">
        <v>0</v>
      </c>
      <c r="B2" s="100"/>
      <c r="C2" s="100"/>
      <c r="D2" s="100"/>
      <c r="E2" s="100"/>
      <c r="F2" s="100"/>
      <c r="G2" s="100"/>
      <c r="H2" s="100"/>
      <c r="I2" s="100"/>
    </row>
    <row r="3" spans="1:9" ht="15.75" x14ac:dyDescent="0.25">
      <c r="A3" s="99" t="s">
        <v>78</v>
      </c>
      <c r="B3" s="99"/>
      <c r="C3" s="99"/>
      <c r="D3" s="99"/>
      <c r="E3" s="99"/>
      <c r="F3" s="99"/>
      <c r="G3" s="99"/>
      <c r="H3" s="99"/>
      <c r="I3" s="99"/>
    </row>
    <row r="4" spans="1:9" ht="15.75" x14ac:dyDescent="0.25">
      <c r="A4" s="99"/>
      <c r="B4" s="99"/>
      <c r="C4" s="99"/>
      <c r="D4" s="99"/>
      <c r="E4" s="99"/>
      <c r="F4" s="99"/>
      <c r="G4" s="99"/>
      <c r="H4" s="99"/>
      <c r="I4" s="9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9" t="s">
        <v>2</v>
      </c>
      <c r="B6" s="99"/>
      <c r="C6" s="99"/>
      <c r="D6" s="99"/>
      <c r="E6" s="97" t="s">
        <v>3</v>
      </c>
    </row>
    <row r="7" spans="1:9" ht="15" customHeight="1" x14ac:dyDescent="0.25">
      <c r="A7" s="99"/>
      <c r="B7" s="99"/>
      <c r="C7" s="99"/>
      <c r="D7" s="99"/>
      <c r="E7" s="9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81">
        <v>22446280.049999997</v>
      </c>
    </row>
    <row r="12" spans="1:9" ht="15.75" x14ac:dyDescent="0.25">
      <c r="A12" s="8"/>
      <c r="B12" s="8"/>
      <c r="C12" s="8"/>
      <c r="D12" s="8" t="s">
        <v>25</v>
      </c>
      <c r="E12" s="81">
        <v>56587799.109999999</v>
      </c>
    </row>
    <row r="13" spans="1:9" ht="15.75" x14ac:dyDescent="0.25">
      <c r="A13" s="8"/>
      <c r="B13" s="8"/>
      <c r="C13" s="8"/>
      <c r="D13" s="8" t="s">
        <v>26</v>
      </c>
      <c r="E13" s="81">
        <v>1743729.9000000004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80777809.060000002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81">
        <v>18154576.120000001</v>
      </c>
    </row>
    <row r="17" spans="1:5" ht="15.75" x14ac:dyDescent="0.25">
      <c r="A17" s="8"/>
      <c r="B17" s="8"/>
      <c r="C17" s="8"/>
      <c r="D17" s="8" t="s">
        <v>28</v>
      </c>
      <c r="E17" s="81">
        <v>24350685.600000001</v>
      </c>
    </row>
    <row r="18" spans="1:5" ht="15.75" x14ac:dyDescent="0.25">
      <c r="A18" s="8"/>
      <c r="B18" s="8"/>
      <c r="C18" s="11"/>
      <c r="D18" s="8" t="s">
        <v>29</v>
      </c>
      <c r="E18" s="81">
        <v>131375.98999915124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42636637.709999152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81">
        <v>545665975</v>
      </c>
    </row>
    <row r="22" spans="1:5" ht="15.75" x14ac:dyDescent="0.25">
      <c r="A22" s="8"/>
      <c r="B22" s="8"/>
      <c r="C22" s="8" t="s">
        <v>32</v>
      </c>
      <c r="D22" s="8"/>
      <c r="E22" s="81">
        <v>810451.68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35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38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9">
        <v>0</v>
      </c>
    </row>
    <row r="30" spans="1:5" ht="15.75" x14ac:dyDescent="0.25">
      <c r="A30" s="8"/>
      <c r="B30" s="8"/>
      <c r="C30" s="8"/>
      <c r="D30" s="8" t="s">
        <v>40</v>
      </c>
      <c r="E30" s="82">
        <v>135373.94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670026247.38999915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2">
        <v>120232084.935</v>
      </c>
    </row>
    <row r="43" spans="1:5" ht="15.75" x14ac:dyDescent="0.25">
      <c r="A43" s="8"/>
      <c r="B43" s="8"/>
      <c r="C43" s="8"/>
      <c r="D43" s="8" t="s">
        <v>12</v>
      </c>
      <c r="E43" s="42">
        <v>143560070.54999998</v>
      </c>
    </row>
    <row r="44" spans="1:5" ht="15.75" x14ac:dyDescent="0.25">
      <c r="A44" s="8"/>
      <c r="B44" s="8"/>
      <c r="C44" s="8"/>
      <c r="D44" s="8" t="s">
        <v>13</v>
      </c>
      <c r="E44" s="42">
        <v>9311800.620000001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2">
        <v>14297561.160000002</v>
      </c>
    </row>
    <row r="47" spans="1:5" ht="15.75" x14ac:dyDescent="0.25">
      <c r="A47" s="8"/>
      <c r="B47" s="8"/>
      <c r="C47" s="8"/>
      <c r="D47" s="8" t="s">
        <v>12</v>
      </c>
      <c r="E47" s="42">
        <v>18186649.309999999</v>
      </c>
    </row>
    <row r="48" spans="1:5" ht="15.75" x14ac:dyDescent="0.25">
      <c r="A48" s="8"/>
      <c r="B48" s="8"/>
      <c r="C48" s="8"/>
      <c r="D48" s="8" t="s">
        <v>13</v>
      </c>
      <c r="E48" s="42">
        <v>484023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2">
        <v>19141624.749999996</v>
      </c>
    </row>
    <row r="51" spans="1:5" ht="15.75" x14ac:dyDescent="0.25">
      <c r="A51" s="8"/>
      <c r="B51" s="8"/>
      <c r="C51" s="8"/>
      <c r="D51" s="8" t="s">
        <v>12</v>
      </c>
      <c r="E51" s="42">
        <v>10688544.649999999</v>
      </c>
    </row>
    <row r="52" spans="1:5" ht="15.75" x14ac:dyDescent="0.25">
      <c r="A52" s="8"/>
      <c r="B52" s="8"/>
      <c r="C52" s="8"/>
      <c r="D52" s="8" t="s">
        <v>13</v>
      </c>
      <c r="E52" s="42">
        <v>46322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38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2">
        <v>5294814.82</v>
      </c>
    </row>
    <row r="63" spans="1:5" ht="15.75" x14ac:dyDescent="0.25">
      <c r="A63" s="8"/>
      <c r="B63" s="12"/>
      <c r="C63" s="8"/>
      <c r="D63" s="8" t="s">
        <v>12</v>
      </c>
      <c r="E63" s="42">
        <v>9279304.0010000002</v>
      </c>
    </row>
    <row r="64" spans="1:5" ht="15.75" x14ac:dyDescent="0.25">
      <c r="A64" s="8"/>
      <c r="B64" s="8"/>
      <c r="C64" s="8"/>
      <c r="D64" s="8" t="s">
        <v>13</v>
      </c>
      <c r="E64" s="82">
        <v>12500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2">
        <v>39605623.399999999</v>
      </c>
    </row>
    <row r="67" spans="1:5" ht="15.75" x14ac:dyDescent="0.25">
      <c r="A67" s="8"/>
      <c r="B67" s="8"/>
      <c r="C67" s="8"/>
      <c r="D67" s="8" t="s">
        <v>12</v>
      </c>
      <c r="E67" s="42">
        <v>77193008.480000004</v>
      </c>
    </row>
    <row r="68" spans="1:5" ht="15.75" x14ac:dyDescent="0.25">
      <c r="A68" s="8"/>
      <c r="B68" s="8"/>
      <c r="C68" s="8"/>
      <c r="D68" s="8" t="s">
        <v>13</v>
      </c>
      <c r="E68" s="42">
        <v>15483843.030000001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2">
        <v>17126302.34</v>
      </c>
    </row>
    <row r="76" spans="1:5" ht="15.75" x14ac:dyDescent="0.25">
      <c r="A76" s="8"/>
      <c r="B76" s="8"/>
      <c r="C76" s="8"/>
      <c r="D76" s="8" t="s">
        <v>49</v>
      </c>
      <c r="E76" s="42">
        <v>40430017.799999997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2">
        <v>405422</v>
      </c>
    </row>
    <row r="79" spans="1:5" ht="15.75" x14ac:dyDescent="0.25">
      <c r="A79" s="8"/>
      <c r="B79" s="8"/>
      <c r="C79" s="8"/>
      <c r="D79" s="8" t="s">
        <v>51</v>
      </c>
      <c r="E79" s="42">
        <v>29613000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0</v>
      </c>
    </row>
    <row r="82" spans="1:9" ht="15.75" x14ac:dyDescent="0.25">
      <c r="A82" s="8"/>
      <c r="B82" s="8"/>
      <c r="C82" s="8"/>
      <c r="D82" s="15" t="s">
        <v>51</v>
      </c>
      <c r="E82" s="42">
        <v>94004301.949999988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6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0</v>
      </c>
    </row>
    <row r="91" spans="1:9" ht="15.75" x14ac:dyDescent="0.25">
      <c r="A91" s="8"/>
      <c r="B91" s="8"/>
      <c r="C91" s="8"/>
      <c r="D91" s="8" t="s">
        <v>50</v>
      </c>
      <c r="E91" s="42">
        <v>8535379</v>
      </c>
    </row>
    <row r="92" spans="1:9" ht="15.75" x14ac:dyDescent="0.25">
      <c r="A92" s="8"/>
      <c r="B92" s="8"/>
      <c r="C92" s="8"/>
      <c r="D92" s="8" t="s">
        <v>51</v>
      </c>
      <c r="E92" s="35">
        <v>0</v>
      </c>
    </row>
    <row r="93" spans="1:9" ht="15.75" x14ac:dyDescent="0.25">
      <c r="A93" s="12" t="s">
        <v>60</v>
      </c>
      <c r="D93" s="8"/>
      <c r="E93" s="30">
        <f>SUM(E41:E92)</f>
        <v>672932197.796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83">
        <v>9800000</v>
      </c>
    </row>
    <row r="111" spans="1:9" ht="15.75" x14ac:dyDescent="0.25">
      <c r="A111" s="12" t="s">
        <v>59</v>
      </c>
      <c r="E111" s="32">
        <f>SUM(E95:E110)</f>
        <v>9800000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682732197.796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0C1C-90B7-4202-8411-3D9F74B0451A}">
  <dimension ref="A1:I112"/>
  <sheetViews>
    <sheetView topLeftCell="B8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9" t="s">
        <v>70</v>
      </c>
      <c r="B1" s="99"/>
      <c r="C1" s="99"/>
      <c r="D1" s="99"/>
      <c r="E1" s="99"/>
      <c r="F1" s="99"/>
      <c r="G1" s="99"/>
      <c r="H1" s="99"/>
      <c r="I1" s="99"/>
    </row>
    <row r="2" spans="1:9" ht="15.75" x14ac:dyDescent="0.25">
      <c r="A2" s="100" t="s">
        <v>0</v>
      </c>
      <c r="B2" s="100"/>
      <c r="C2" s="100"/>
      <c r="D2" s="100"/>
      <c r="E2" s="100"/>
      <c r="F2" s="100"/>
      <c r="G2" s="100"/>
      <c r="H2" s="100"/>
      <c r="I2" s="100"/>
    </row>
    <row r="3" spans="1:9" ht="15.75" x14ac:dyDescent="0.25">
      <c r="A3" s="99" t="s">
        <v>78</v>
      </c>
      <c r="B3" s="99"/>
      <c r="C3" s="99"/>
      <c r="D3" s="99"/>
      <c r="E3" s="99"/>
      <c r="F3" s="99"/>
      <c r="G3" s="99"/>
      <c r="H3" s="99"/>
      <c r="I3" s="99"/>
    </row>
    <row r="4" spans="1:9" ht="15.75" x14ac:dyDescent="0.25">
      <c r="A4" s="99"/>
      <c r="B4" s="99"/>
      <c r="C4" s="99"/>
      <c r="D4" s="99"/>
      <c r="E4" s="99"/>
      <c r="F4" s="99"/>
      <c r="G4" s="99"/>
      <c r="H4" s="99"/>
      <c r="I4" s="9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9" t="s">
        <v>2</v>
      </c>
      <c r="B6" s="99"/>
      <c r="C6" s="99"/>
      <c r="D6" s="99"/>
      <c r="E6" s="97" t="s">
        <v>3</v>
      </c>
    </row>
    <row r="7" spans="1:9" ht="15" customHeight="1" x14ac:dyDescent="0.25">
      <c r="A7" s="99"/>
      <c r="B7" s="99"/>
      <c r="C7" s="99"/>
      <c r="D7" s="99"/>
      <c r="E7" s="9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84">
        <v>30641546.77</v>
      </c>
    </row>
    <row r="12" spans="1:9" ht="15.75" x14ac:dyDescent="0.25">
      <c r="A12" s="8"/>
      <c r="B12" s="8"/>
      <c r="C12" s="8"/>
      <c r="D12" s="8" t="s">
        <v>25</v>
      </c>
      <c r="E12" s="84">
        <v>27652875.079999998</v>
      </c>
    </row>
    <row r="13" spans="1:9" ht="15.75" x14ac:dyDescent="0.25">
      <c r="A13" s="8"/>
      <c r="B13" s="8"/>
      <c r="C13" s="8"/>
      <c r="D13" s="8" t="s">
        <v>26</v>
      </c>
      <c r="E13" s="84">
        <v>3541909.44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61836331.289999992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84">
        <v>8334376.6299999999</v>
      </c>
    </row>
    <row r="17" spans="1:5" ht="15.75" x14ac:dyDescent="0.25">
      <c r="A17" s="8"/>
      <c r="B17" s="8"/>
      <c r="C17" s="8"/>
      <c r="D17" s="8" t="s">
        <v>28</v>
      </c>
      <c r="E17" s="84">
        <v>17432597.449999999</v>
      </c>
    </row>
    <row r="18" spans="1:5" ht="15.75" x14ac:dyDescent="0.25">
      <c r="A18" s="8"/>
      <c r="B18" s="8"/>
      <c r="C18" s="11"/>
      <c r="D18" s="8" t="s">
        <v>29</v>
      </c>
      <c r="E18" s="84">
        <v>218423.05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25985397.129999999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84">
        <v>497881951</v>
      </c>
    </row>
    <row r="22" spans="1:5" ht="15.75" x14ac:dyDescent="0.25">
      <c r="A22" s="8"/>
      <c r="B22" s="8"/>
      <c r="C22" s="8" t="s">
        <v>32</v>
      </c>
      <c r="D22" s="8"/>
      <c r="E22" s="85">
        <v>270144.40000000002</v>
      </c>
    </row>
    <row r="23" spans="1:5" ht="15.75" x14ac:dyDescent="0.25">
      <c r="A23" s="8"/>
      <c r="B23" s="8"/>
      <c r="C23" s="8" t="s">
        <v>33</v>
      </c>
      <c r="D23" s="8"/>
      <c r="E23" s="40"/>
    </row>
    <row r="24" spans="1:5" ht="15.75" x14ac:dyDescent="0.25">
      <c r="A24" s="8"/>
      <c r="B24" s="8"/>
      <c r="C24" s="8"/>
      <c r="D24" s="8" t="s">
        <v>34</v>
      </c>
      <c r="E24" s="35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38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0">
        <v>0</v>
      </c>
    </row>
    <row r="30" spans="1:5" ht="15.75" x14ac:dyDescent="0.25">
      <c r="A30" s="8"/>
      <c r="B30" s="8"/>
      <c r="C30" s="8"/>
      <c r="D30" s="8" t="s">
        <v>40</v>
      </c>
      <c r="E30" s="44">
        <v>0</v>
      </c>
    </row>
    <row r="31" spans="1:5" ht="15.75" x14ac:dyDescent="0.25">
      <c r="A31" s="8"/>
      <c r="B31" s="8"/>
      <c r="C31" s="8" t="s">
        <v>41</v>
      </c>
      <c r="D31" s="8"/>
      <c r="E31" s="4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85">
        <v>40958411.32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626932235.13999999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85">
        <v>105580490.65000001</v>
      </c>
    </row>
    <row r="43" spans="1:5" ht="15.75" x14ac:dyDescent="0.25">
      <c r="A43" s="8"/>
      <c r="B43" s="8"/>
      <c r="C43" s="8"/>
      <c r="D43" s="8" t="s">
        <v>12</v>
      </c>
      <c r="E43" s="85">
        <v>58946123.619999997</v>
      </c>
    </row>
    <row r="44" spans="1:5" ht="15.75" x14ac:dyDescent="0.25">
      <c r="A44" s="8"/>
      <c r="B44" s="8"/>
      <c r="C44" s="8"/>
      <c r="D44" s="8" t="s">
        <v>13</v>
      </c>
      <c r="E44" s="85">
        <v>27215173.780000001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85">
        <v>1304803.08</v>
      </c>
    </row>
    <row r="47" spans="1:5" ht="15.75" x14ac:dyDescent="0.25">
      <c r="A47" s="8"/>
      <c r="B47" s="8"/>
      <c r="C47" s="8"/>
      <c r="D47" s="8" t="s">
        <v>12</v>
      </c>
      <c r="E47" s="85">
        <v>5418284</v>
      </c>
    </row>
    <row r="48" spans="1:5" ht="15.75" x14ac:dyDescent="0.25">
      <c r="A48" s="8"/>
      <c r="B48" s="8"/>
      <c r="C48" s="8"/>
      <c r="D48" s="8" t="s">
        <v>13</v>
      </c>
      <c r="E48" s="85">
        <v>8531484.1099999994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85">
        <v>36188492.460000001</v>
      </c>
    </row>
    <row r="51" spans="1:5" ht="15.75" x14ac:dyDescent="0.25">
      <c r="A51" s="8"/>
      <c r="B51" s="8"/>
      <c r="C51" s="8"/>
      <c r="D51" s="8" t="s">
        <v>12</v>
      </c>
      <c r="E51" s="85">
        <v>3720358.69</v>
      </c>
    </row>
    <row r="52" spans="1:5" ht="15.75" x14ac:dyDescent="0.25">
      <c r="A52" s="8"/>
      <c r="B52" s="8"/>
      <c r="C52" s="8"/>
      <c r="D52" s="8" t="s">
        <v>13</v>
      </c>
      <c r="E52" s="85">
        <v>45000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85">
        <v>1658656.74</v>
      </c>
    </row>
    <row r="55" spans="1:5" ht="15.75" x14ac:dyDescent="0.25">
      <c r="A55" s="8"/>
      <c r="B55" s="8"/>
      <c r="C55" s="8"/>
      <c r="D55" s="8" t="s">
        <v>12</v>
      </c>
      <c r="E55" s="85">
        <v>3268664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85">
        <v>5129738.55</v>
      </c>
    </row>
    <row r="63" spans="1:5" ht="15.75" x14ac:dyDescent="0.25">
      <c r="A63" s="8"/>
      <c r="B63" s="12"/>
      <c r="C63" s="8"/>
      <c r="D63" s="8" t="s">
        <v>12</v>
      </c>
      <c r="E63" s="85">
        <v>12552273</v>
      </c>
    </row>
    <row r="64" spans="1:5" ht="15.75" x14ac:dyDescent="0.25">
      <c r="A64" s="8"/>
      <c r="B64" s="8"/>
      <c r="C64" s="8"/>
      <c r="D64" s="8" t="s">
        <v>13</v>
      </c>
      <c r="E64" s="85">
        <v>78500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85">
        <v>57437169.159999996</v>
      </c>
    </row>
    <row r="67" spans="1:5" ht="15.75" x14ac:dyDescent="0.25">
      <c r="A67" s="8"/>
      <c r="B67" s="8"/>
      <c r="C67" s="8"/>
      <c r="D67" s="8" t="s">
        <v>12</v>
      </c>
      <c r="E67" s="85">
        <v>21203478.77</v>
      </c>
    </row>
    <row r="68" spans="1:5" ht="15.75" x14ac:dyDescent="0.25">
      <c r="A68" s="8"/>
      <c r="B68" s="8"/>
      <c r="C68" s="8"/>
      <c r="D68" s="8" t="s">
        <v>13</v>
      </c>
      <c r="E68" s="85">
        <v>274433127.38999999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85">
        <v>57487970.759999998</v>
      </c>
    </row>
    <row r="76" spans="1:5" ht="15.75" x14ac:dyDescent="0.25">
      <c r="A76" s="8"/>
      <c r="B76" s="8"/>
      <c r="C76" s="8"/>
      <c r="D76" s="8" t="s">
        <v>49</v>
      </c>
      <c r="E76" s="43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3">
        <v>0</v>
      </c>
    </row>
    <row r="79" spans="1:5" ht="15.75" x14ac:dyDescent="0.25">
      <c r="A79" s="8"/>
      <c r="B79" s="8"/>
      <c r="C79" s="8"/>
      <c r="D79" s="8" t="s">
        <v>51</v>
      </c>
      <c r="E79" s="85">
        <v>31347331.280000001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0</v>
      </c>
    </row>
    <row r="82" spans="1:9" ht="15.75" x14ac:dyDescent="0.25">
      <c r="A82" s="8"/>
      <c r="B82" s="8"/>
      <c r="C82" s="8"/>
      <c r="D82" s="15" t="s">
        <v>51</v>
      </c>
      <c r="E82" s="85">
        <v>66794636.299999997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85">
        <v>7568328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85">
        <v>22557680.57</v>
      </c>
    </row>
    <row r="91" spans="1:9" ht="15.75" x14ac:dyDescent="0.25">
      <c r="A91" s="8"/>
      <c r="B91" s="8"/>
      <c r="C91" s="8"/>
      <c r="D91" s="8" t="s">
        <v>50</v>
      </c>
      <c r="E91" s="85">
        <v>28616358.739999998</v>
      </c>
    </row>
    <row r="92" spans="1:9" ht="15.75" x14ac:dyDescent="0.25">
      <c r="A92" s="8"/>
      <c r="B92" s="8"/>
      <c r="C92" s="8"/>
      <c r="D92" s="8" t="s">
        <v>51</v>
      </c>
      <c r="E92" s="35">
        <v>0</v>
      </c>
    </row>
    <row r="93" spans="1:9" ht="15.75" x14ac:dyDescent="0.25">
      <c r="A93" s="12" t="s">
        <v>60</v>
      </c>
      <c r="D93" s="8"/>
      <c r="E93" s="30">
        <f>SUM(E41:E92)</f>
        <v>837084123.64999998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4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0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3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837084123.64999998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AAD8-3AAC-4AB7-B7E3-D8C64B16AEA6}">
  <dimension ref="A1:I112"/>
  <sheetViews>
    <sheetView topLeftCell="B9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9" t="s">
        <v>71</v>
      </c>
      <c r="B1" s="99"/>
      <c r="C1" s="99"/>
      <c r="D1" s="99"/>
      <c r="E1" s="99"/>
      <c r="F1" s="99"/>
      <c r="G1" s="99"/>
      <c r="H1" s="99"/>
      <c r="I1" s="99"/>
    </row>
    <row r="2" spans="1:9" ht="15.75" x14ac:dyDescent="0.25">
      <c r="A2" s="100" t="s">
        <v>0</v>
      </c>
      <c r="B2" s="100"/>
      <c r="C2" s="100"/>
      <c r="D2" s="100"/>
      <c r="E2" s="100"/>
      <c r="F2" s="100"/>
      <c r="G2" s="100"/>
      <c r="H2" s="100"/>
      <c r="I2" s="100"/>
    </row>
    <row r="3" spans="1:9" ht="15.75" x14ac:dyDescent="0.25">
      <c r="A3" s="99" t="s">
        <v>78</v>
      </c>
      <c r="B3" s="99"/>
      <c r="C3" s="99"/>
      <c r="D3" s="99"/>
      <c r="E3" s="99"/>
      <c r="F3" s="99"/>
      <c r="G3" s="99"/>
      <c r="H3" s="99"/>
      <c r="I3" s="99"/>
    </row>
    <row r="4" spans="1:9" ht="15.75" x14ac:dyDescent="0.25">
      <c r="A4" s="99"/>
      <c r="B4" s="99"/>
      <c r="C4" s="99"/>
      <c r="D4" s="99"/>
      <c r="E4" s="99"/>
      <c r="F4" s="99"/>
      <c r="G4" s="99"/>
      <c r="H4" s="99"/>
      <c r="I4" s="9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9" t="s">
        <v>2</v>
      </c>
      <c r="B6" s="99"/>
      <c r="C6" s="99"/>
      <c r="D6" s="99"/>
      <c r="E6" s="97" t="s">
        <v>3</v>
      </c>
    </row>
    <row r="7" spans="1:9" ht="15" customHeight="1" x14ac:dyDescent="0.25">
      <c r="A7" s="99"/>
      <c r="B7" s="99"/>
      <c r="C7" s="99"/>
      <c r="D7" s="99"/>
      <c r="E7" s="9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45">
        <v>14668124.460000001</v>
      </c>
    </row>
    <row r="12" spans="1:9" ht="15.75" x14ac:dyDescent="0.25">
      <c r="A12" s="8"/>
      <c r="B12" s="8"/>
      <c r="C12" s="8"/>
      <c r="D12" s="8" t="s">
        <v>25</v>
      </c>
      <c r="E12" s="45">
        <v>5537273.54</v>
      </c>
    </row>
    <row r="13" spans="1:9" ht="15.75" x14ac:dyDescent="0.25">
      <c r="A13" s="8"/>
      <c r="B13" s="8"/>
      <c r="C13" s="8"/>
      <c r="D13" s="8" t="s">
        <v>26</v>
      </c>
      <c r="E13" s="45">
        <v>647333.46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20852731.460000001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5">
        <v>4776309.16</v>
      </c>
    </row>
    <row r="17" spans="1:5" ht="15.75" x14ac:dyDescent="0.25">
      <c r="A17" s="8"/>
      <c r="B17" s="8"/>
      <c r="C17" s="8"/>
      <c r="D17" s="8" t="s">
        <v>28</v>
      </c>
      <c r="E17" s="45">
        <v>2518864.96</v>
      </c>
    </row>
    <row r="18" spans="1:5" ht="15.75" x14ac:dyDescent="0.25">
      <c r="A18" s="8"/>
      <c r="B18" s="8"/>
      <c r="C18" s="11"/>
      <c r="D18" s="8" t="s">
        <v>29</v>
      </c>
      <c r="E18" s="45">
        <v>1619665.91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8914840.0299999993</v>
      </c>
    </row>
    <row r="20" spans="1:5" ht="15.75" x14ac:dyDescent="0.25">
      <c r="A20" s="8"/>
      <c r="B20" s="8" t="s">
        <v>30</v>
      </c>
      <c r="C20" s="8"/>
      <c r="D20" s="8"/>
      <c r="E20" s="68"/>
    </row>
    <row r="21" spans="1:5" ht="15.75" x14ac:dyDescent="0.25">
      <c r="A21" s="8"/>
      <c r="B21" s="8"/>
      <c r="C21" s="8" t="s">
        <v>31</v>
      </c>
      <c r="D21" s="8"/>
      <c r="E21" s="45">
        <v>380344255</v>
      </c>
    </row>
    <row r="22" spans="1:5" ht="15.75" x14ac:dyDescent="0.25">
      <c r="A22" s="8"/>
      <c r="B22" s="8"/>
      <c r="C22" s="8" t="s">
        <v>32</v>
      </c>
      <c r="D22" s="8"/>
      <c r="E22" s="45">
        <v>105484.82</v>
      </c>
    </row>
    <row r="23" spans="1:5" ht="15.75" x14ac:dyDescent="0.25">
      <c r="A23" s="8"/>
      <c r="B23" s="8"/>
      <c r="C23" s="8" t="s">
        <v>33</v>
      </c>
      <c r="D23" s="8"/>
      <c r="E23" s="86"/>
    </row>
    <row r="24" spans="1:5" ht="15.75" x14ac:dyDescent="0.25">
      <c r="A24" s="8"/>
      <c r="B24" s="8"/>
      <c r="C24" s="8"/>
      <c r="D24" s="8" t="s">
        <v>34</v>
      </c>
      <c r="E24" s="73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69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5">
        <v>0</v>
      </c>
    </row>
    <row r="30" spans="1:5" ht="15.75" x14ac:dyDescent="0.25">
      <c r="A30" s="8"/>
      <c r="B30" s="8"/>
      <c r="C30" s="8"/>
      <c r="D30" s="8" t="s">
        <v>40</v>
      </c>
      <c r="E30" s="44">
        <v>0</v>
      </c>
    </row>
    <row r="31" spans="1:5" ht="15.75" x14ac:dyDescent="0.25">
      <c r="A31" s="8"/>
      <c r="B31" s="8"/>
      <c r="C31" s="8" t="s">
        <v>41</v>
      </c>
      <c r="D31" s="8"/>
      <c r="E31" s="44">
        <v>0</v>
      </c>
    </row>
    <row r="32" spans="1:5" ht="15.75" x14ac:dyDescent="0.25">
      <c r="A32" s="8"/>
      <c r="B32" s="8"/>
      <c r="C32" s="8" t="s">
        <v>42</v>
      </c>
      <c r="D32" s="8"/>
      <c r="E32" s="68"/>
    </row>
    <row r="33" spans="1:5" ht="15.75" x14ac:dyDescent="0.25">
      <c r="A33" s="8"/>
      <c r="B33" s="8"/>
      <c r="C33" s="8"/>
      <c r="D33" s="8" t="s">
        <v>43</v>
      </c>
      <c r="E33" s="45">
        <v>400300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70">
        <v>0</v>
      </c>
    </row>
    <row r="36" spans="1:5" ht="15.75" x14ac:dyDescent="0.25">
      <c r="A36" s="8"/>
      <c r="B36" s="8" t="s">
        <v>46</v>
      </c>
      <c r="C36" s="8"/>
      <c r="D36" s="8"/>
      <c r="E36" s="87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410617611.31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68"/>
    </row>
    <row r="42" spans="1:5" ht="15.75" x14ac:dyDescent="0.25">
      <c r="A42" s="8"/>
      <c r="B42" s="8"/>
      <c r="C42" s="8"/>
      <c r="D42" s="8" t="s">
        <v>11</v>
      </c>
      <c r="E42" s="45">
        <v>93456187.730000004</v>
      </c>
    </row>
    <row r="43" spans="1:5" ht="15.75" x14ac:dyDescent="0.25">
      <c r="A43" s="8"/>
      <c r="B43" s="8"/>
      <c r="C43" s="8"/>
      <c r="D43" s="8" t="s">
        <v>12</v>
      </c>
      <c r="E43" s="45">
        <v>36136736.57</v>
      </c>
    </row>
    <row r="44" spans="1:5" ht="15.75" x14ac:dyDescent="0.25">
      <c r="A44" s="8"/>
      <c r="B44" s="8"/>
      <c r="C44" s="8"/>
      <c r="D44" s="8" t="s">
        <v>13</v>
      </c>
      <c r="E44" s="45">
        <v>33437254.890000001</v>
      </c>
    </row>
    <row r="45" spans="1:5" ht="15.75" x14ac:dyDescent="0.25">
      <c r="A45" s="8"/>
      <c r="B45" s="12" t="s">
        <v>14</v>
      </c>
      <c r="C45" s="8"/>
      <c r="D45" s="8"/>
      <c r="E45" s="68"/>
    </row>
    <row r="46" spans="1:5" ht="15.75" x14ac:dyDescent="0.25">
      <c r="A46" s="8"/>
      <c r="B46" s="8"/>
      <c r="C46" s="13"/>
      <c r="D46" s="8" t="s">
        <v>11</v>
      </c>
      <c r="E46" s="87">
        <v>0</v>
      </c>
    </row>
    <row r="47" spans="1:5" ht="15.75" x14ac:dyDescent="0.25">
      <c r="A47" s="8"/>
      <c r="B47" s="8"/>
      <c r="C47" s="8"/>
      <c r="D47" s="8" t="s">
        <v>12</v>
      </c>
      <c r="E47" s="45">
        <v>1366054.16</v>
      </c>
    </row>
    <row r="48" spans="1:5" ht="15.75" x14ac:dyDescent="0.25">
      <c r="A48" s="8"/>
      <c r="B48" s="8"/>
      <c r="C48" s="8"/>
      <c r="D48" s="8" t="s">
        <v>13</v>
      </c>
      <c r="E48" s="45">
        <v>30000</v>
      </c>
    </row>
    <row r="49" spans="1:5" ht="15.75" x14ac:dyDescent="0.25">
      <c r="A49" s="8"/>
      <c r="B49" s="12" t="s">
        <v>15</v>
      </c>
      <c r="C49" s="8"/>
      <c r="D49" s="8"/>
      <c r="E49" s="70"/>
    </row>
    <row r="50" spans="1:5" ht="15.75" x14ac:dyDescent="0.25">
      <c r="A50" s="14"/>
      <c r="B50" s="14"/>
      <c r="C50" s="14"/>
      <c r="D50" s="8" t="s">
        <v>11</v>
      </c>
      <c r="E50" s="45">
        <v>22299025.57</v>
      </c>
    </row>
    <row r="51" spans="1:5" ht="15.75" x14ac:dyDescent="0.25">
      <c r="A51" s="8"/>
      <c r="B51" s="8"/>
      <c r="C51" s="8"/>
      <c r="D51" s="8" t="s">
        <v>12</v>
      </c>
      <c r="E51" s="45">
        <v>3248976.79</v>
      </c>
    </row>
    <row r="52" spans="1:5" ht="15.75" x14ac:dyDescent="0.25">
      <c r="A52" s="8"/>
      <c r="B52" s="8"/>
      <c r="C52" s="8"/>
      <c r="D52" s="8" t="s">
        <v>13</v>
      </c>
      <c r="E52" s="45">
        <v>1793000</v>
      </c>
    </row>
    <row r="53" spans="1:5" ht="15.75" x14ac:dyDescent="0.25">
      <c r="A53" s="8"/>
      <c r="B53" s="12" t="s">
        <v>16</v>
      </c>
      <c r="C53" s="8"/>
      <c r="D53" s="8"/>
      <c r="E53" s="70"/>
    </row>
    <row r="54" spans="1:5" ht="15.75" x14ac:dyDescent="0.25">
      <c r="A54" s="8"/>
      <c r="B54" s="8"/>
      <c r="C54" s="8"/>
      <c r="D54" s="8" t="s">
        <v>11</v>
      </c>
      <c r="E54" s="45">
        <v>567275.30000000005</v>
      </c>
    </row>
    <row r="55" spans="1:5" ht="15.75" x14ac:dyDescent="0.25">
      <c r="A55" s="8"/>
      <c r="B55" s="8"/>
      <c r="C55" s="8"/>
      <c r="D55" s="8" t="s">
        <v>12</v>
      </c>
      <c r="E55" s="45">
        <v>273372.7</v>
      </c>
    </row>
    <row r="56" spans="1:5" ht="15.75" x14ac:dyDescent="0.25">
      <c r="A56" s="8"/>
      <c r="B56" s="8"/>
      <c r="C56" s="13"/>
      <c r="D56" s="8" t="s">
        <v>13</v>
      </c>
      <c r="E56" s="45">
        <v>127427.13</v>
      </c>
    </row>
    <row r="57" spans="1:5" ht="15.75" x14ac:dyDescent="0.25">
      <c r="A57" s="8"/>
      <c r="B57" s="12" t="s">
        <v>17</v>
      </c>
      <c r="C57" s="8"/>
      <c r="D57" s="8"/>
      <c r="E57" s="72"/>
    </row>
    <row r="58" spans="1:5" ht="15.75" x14ac:dyDescent="0.25">
      <c r="A58" s="8"/>
      <c r="B58" s="8"/>
      <c r="C58" s="8"/>
      <c r="D58" s="8" t="s">
        <v>11</v>
      </c>
      <c r="E58" s="73">
        <v>0</v>
      </c>
    </row>
    <row r="59" spans="1:5" ht="15.75" x14ac:dyDescent="0.25">
      <c r="A59" s="8"/>
      <c r="B59" s="8"/>
      <c r="C59" s="8"/>
      <c r="D59" s="8" t="s">
        <v>12</v>
      </c>
      <c r="E59" s="73">
        <v>0</v>
      </c>
    </row>
    <row r="60" spans="1:5" ht="15.75" x14ac:dyDescent="0.25">
      <c r="A60" s="8"/>
      <c r="B60" s="8"/>
      <c r="C60" s="8"/>
      <c r="D60" s="8" t="s">
        <v>13</v>
      </c>
      <c r="E60" s="72">
        <v>0</v>
      </c>
    </row>
    <row r="61" spans="1:5" ht="15.75" x14ac:dyDescent="0.25">
      <c r="A61" s="8"/>
      <c r="B61" s="12" t="s">
        <v>18</v>
      </c>
      <c r="C61" s="8"/>
      <c r="D61" s="8"/>
      <c r="E61" s="72"/>
    </row>
    <row r="62" spans="1:5" ht="15.75" x14ac:dyDescent="0.25">
      <c r="A62" s="8"/>
      <c r="B62" s="8"/>
      <c r="C62" s="8"/>
      <c r="D62" s="8" t="s">
        <v>11</v>
      </c>
      <c r="E62" s="45">
        <v>9183578.4000000004</v>
      </c>
    </row>
    <row r="63" spans="1:5" ht="15.75" x14ac:dyDescent="0.25">
      <c r="A63" s="8"/>
      <c r="B63" s="12"/>
      <c r="C63" s="8"/>
      <c r="D63" s="8" t="s">
        <v>12</v>
      </c>
      <c r="E63" s="45">
        <v>643559.59</v>
      </c>
    </row>
    <row r="64" spans="1:5" ht="15.75" x14ac:dyDescent="0.25">
      <c r="A64" s="8"/>
      <c r="B64" s="8"/>
      <c r="C64" s="8"/>
      <c r="D64" s="8" t="s">
        <v>13</v>
      </c>
      <c r="E64" s="45">
        <v>100345</v>
      </c>
    </row>
    <row r="65" spans="1:5" ht="15.75" x14ac:dyDescent="0.25">
      <c r="A65" s="8"/>
      <c r="B65" s="12" t="s">
        <v>19</v>
      </c>
      <c r="C65" s="8"/>
      <c r="D65" s="8"/>
      <c r="E65" s="70"/>
    </row>
    <row r="66" spans="1:5" ht="15.75" x14ac:dyDescent="0.25">
      <c r="A66" s="8"/>
      <c r="B66" s="8"/>
      <c r="C66" s="8"/>
      <c r="D66" s="8" t="s">
        <v>11</v>
      </c>
      <c r="E66" s="45">
        <v>29949253.670000002</v>
      </c>
    </row>
    <row r="67" spans="1:5" ht="15.75" x14ac:dyDescent="0.25">
      <c r="A67" s="8"/>
      <c r="B67" s="8"/>
      <c r="C67" s="8"/>
      <c r="D67" s="8" t="s">
        <v>12</v>
      </c>
      <c r="E67" s="45">
        <v>5310626.95</v>
      </c>
    </row>
    <row r="68" spans="1:5" ht="15.75" x14ac:dyDescent="0.25">
      <c r="A68" s="8"/>
      <c r="B68" s="8"/>
      <c r="C68" s="8"/>
      <c r="D68" s="8" t="s">
        <v>13</v>
      </c>
      <c r="E68" s="45">
        <v>913487.5</v>
      </c>
    </row>
    <row r="69" spans="1:5" ht="15.75" x14ac:dyDescent="0.25">
      <c r="A69" s="8"/>
      <c r="B69" s="12" t="s">
        <v>20</v>
      </c>
      <c r="C69" s="8"/>
      <c r="D69" s="8"/>
      <c r="E69" s="68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9">
        <v>0</v>
      </c>
    </row>
    <row r="73" spans="1:5" ht="15.75" x14ac:dyDescent="0.25">
      <c r="A73" s="8"/>
      <c r="B73" s="12" t="s">
        <v>21</v>
      </c>
      <c r="C73" s="8"/>
      <c r="D73" s="8"/>
      <c r="E73" s="68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87">
        <v>0</v>
      </c>
    </row>
    <row r="76" spans="1:5" ht="15.75" x14ac:dyDescent="0.25">
      <c r="A76" s="8"/>
      <c r="B76" s="8"/>
      <c r="C76" s="8"/>
      <c r="D76" s="8" t="s">
        <v>49</v>
      </c>
      <c r="E76" s="87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5">
        <v>16435155.41</v>
      </c>
    </row>
    <row r="79" spans="1:5" ht="15.75" x14ac:dyDescent="0.25">
      <c r="A79" s="8"/>
      <c r="B79" s="8"/>
      <c r="C79" s="8"/>
      <c r="D79" s="8" t="s">
        <v>51</v>
      </c>
      <c r="E79" s="45">
        <v>4242804.59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5">
        <v>1514222.53</v>
      </c>
    </row>
    <row r="82" spans="1:9" ht="15.75" x14ac:dyDescent="0.25">
      <c r="A82" s="8"/>
      <c r="B82" s="8"/>
      <c r="C82" s="8"/>
      <c r="D82" s="15" t="s">
        <v>51</v>
      </c>
      <c r="E82" s="45">
        <v>20850477.050000001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5">
        <v>8593745.75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5">
        <v>5147261.66</v>
      </c>
    </row>
    <row r="91" spans="1:9" ht="15.75" x14ac:dyDescent="0.25">
      <c r="A91" s="8"/>
      <c r="B91" s="8"/>
      <c r="C91" s="8"/>
      <c r="D91" s="8" t="s">
        <v>50</v>
      </c>
      <c r="E91" s="45">
        <v>61173820.109999999</v>
      </c>
    </row>
    <row r="92" spans="1:9" ht="15.75" x14ac:dyDescent="0.25">
      <c r="A92" s="8"/>
      <c r="B92" s="8"/>
      <c r="C92" s="8"/>
      <c r="D92" s="8" t="s">
        <v>51</v>
      </c>
      <c r="E92" s="45">
        <v>20510604.41</v>
      </c>
    </row>
    <row r="93" spans="1:9" ht="15.75" x14ac:dyDescent="0.25">
      <c r="A93" s="12" t="s">
        <v>60</v>
      </c>
      <c r="D93" s="8"/>
      <c r="E93" s="30">
        <f>SUM(E41:E92)</f>
        <v>377304253.46000004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5">
        <v>5914117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88">
        <v>1498414.33</v>
      </c>
    </row>
    <row r="99" spans="1:9" ht="15.75" customHeight="1" x14ac:dyDescent="0.25">
      <c r="B99" s="12" t="s">
        <v>15</v>
      </c>
      <c r="C99" s="8"/>
      <c r="D99" s="8"/>
      <c r="E99" s="68"/>
    </row>
    <row r="100" spans="1:9" ht="15.75" customHeight="1" x14ac:dyDescent="0.25">
      <c r="B100" s="8"/>
      <c r="C100" s="8"/>
      <c r="D100" s="8" t="s">
        <v>13</v>
      </c>
      <c r="E100" s="86">
        <v>0</v>
      </c>
    </row>
    <row r="101" spans="1:9" ht="15.75" customHeight="1" x14ac:dyDescent="0.25">
      <c r="B101" s="12" t="s">
        <v>16</v>
      </c>
      <c r="C101" s="8"/>
      <c r="D101" s="8"/>
      <c r="E101" s="68"/>
    </row>
    <row r="102" spans="1:9" ht="15.75" x14ac:dyDescent="0.25">
      <c r="B102" s="8"/>
      <c r="C102" s="13"/>
      <c r="D102" s="8" t="s">
        <v>13</v>
      </c>
      <c r="E102" s="70">
        <v>0</v>
      </c>
    </row>
    <row r="103" spans="1:9" ht="15.75" x14ac:dyDescent="0.25">
      <c r="B103" s="12" t="s">
        <v>17</v>
      </c>
      <c r="C103" s="8"/>
      <c r="D103" s="8"/>
      <c r="E103" s="68"/>
    </row>
    <row r="104" spans="1:9" ht="15.75" x14ac:dyDescent="0.25">
      <c r="B104" s="8"/>
      <c r="C104" s="8"/>
      <c r="D104" s="8" t="s">
        <v>13</v>
      </c>
      <c r="E104" s="70">
        <v>0</v>
      </c>
    </row>
    <row r="105" spans="1:9" ht="15.75" x14ac:dyDescent="0.25">
      <c r="B105" s="12" t="s">
        <v>18</v>
      </c>
      <c r="C105" s="8"/>
      <c r="D105" s="8"/>
      <c r="E105" s="68"/>
    </row>
    <row r="106" spans="1:9" ht="15.75" x14ac:dyDescent="0.25">
      <c r="B106" s="8"/>
      <c r="C106" s="8"/>
      <c r="D106" s="8" t="s">
        <v>13</v>
      </c>
      <c r="E106" s="70">
        <v>0</v>
      </c>
    </row>
    <row r="107" spans="1:9" ht="15.75" x14ac:dyDescent="0.25">
      <c r="B107" s="12" t="s">
        <v>19</v>
      </c>
      <c r="C107" s="8"/>
      <c r="D107" s="8"/>
      <c r="E107" s="68"/>
    </row>
    <row r="108" spans="1:9" ht="15.75" x14ac:dyDescent="0.25">
      <c r="B108" s="8"/>
      <c r="C108" s="8"/>
      <c r="D108" s="8" t="s">
        <v>13</v>
      </c>
      <c r="E108" s="45">
        <v>3093149.81</v>
      </c>
    </row>
    <row r="109" spans="1:9" ht="15.75" x14ac:dyDescent="0.25">
      <c r="A109" s="12"/>
      <c r="B109" s="12" t="s">
        <v>62</v>
      </c>
      <c r="C109" s="8"/>
      <c r="D109" s="8"/>
      <c r="E109" s="68"/>
    </row>
    <row r="110" spans="1:9" ht="15.75" x14ac:dyDescent="0.25">
      <c r="B110" s="8"/>
      <c r="C110" s="8"/>
      <c r="D110" s="8" t="s">
        <v>13</v>
      </c>
      <c r="E110" s="45">
        <v>25402586.350000001</v>
      </c>
    </row>
    <row r="111" spans="1:9" ht="15.75" x14ac:dyDescent="0.25">
      <c r="A111" s="12" t="s">
        <v>59</v>
      </c>
      <c r="E111" s="32">
        <f>SUM(E95:E110)</f>
        <v>35908267.490000002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413212520.95000005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BDE5-DDB9-4759-B6DE-829A8B77E139}">
  <dimension ref="A1:I112"/>
  <sheetViews>
    <sheetView topLeftCell="B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9" t="s">
        <v>72</v>
      </c>
      <c r="B1" s="99"/>
      <c r="C1" s="99"/>
      <c r="D1" s="99"/>
      <c r="E1" s="99"/>
      <c r="F1" s="99"/>
      <c r="G1" s="99"/>
      <c r="H1" s="99"/>
      <c r="I1" s="99"/>
    </row>
    <row r="2" spans="1:9" ht="15.75" x14ac:dyDescent="0.25">
      <c r="A2" s="100" t="s">
        <v>0</v>
      </c>
      <c r="B2" s="100"/>
      <c r="C2" s="100"/>
      <c r="D2" s="100"/>
      <c r="E2" s="100"/>
      <c r="F2" s="100"/>
      <c r="G2" s="100"/>
      <c r="H2" s="100"/>
      <c r="I2" s="100"/>
    </row>
    <row r="3" spans="1:9" ht="15.75" x14ac:dyDescent="0.25">
      <c r="A3" s="99" t="s">
        <v>78</v>
      </c>
      <c r="B3" s="99"/>
      <c r="C3" s="99"/>
      <c r="D3" s="99"/>
      <c r="E3" s="99"/>
      <c r="F3" s="99"/>
      <c r="G3" s="99"/>
      <c r="H3" s="99"/>
      <c r="I3" s="99"/>
    </row>
    <row r="4" spans="1:9" ht="15.75" x14ac:dyDescent="0.25">
      <c r="A4" s="99"/>
      <c r="B4" s="99"/>
      <c r="C4" s="99"/>
      <c r="D4" s="99"/>
      <c r="E4" s="99"/>
      <c r="F4" s="99"/>
      <c r="G4" s="99"/>
      <c r="H4" s="99"/>
      <c r="I4" s="9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9" t="s">
        <v>2</v>
      </c>
      <c r="B6" s="99"/>
      <c r="C6" s="99"/>
      <c r="D6" s="99"/>
      <c r="E6" s="97" t="s">
        <v>3</v>
      </c>
    </row>
    <row r="7" spans="1:9" ht="15" customHeight="1" x14ac:dyDescent="0.25">
      <c r="A7" s="99"/>
      <c r="B7" s="99"/>
      <c r="C7" s="99"/>
      <c r="D7" s="99"/>
      <c r="E7" s="9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90">
        <f>33880474.99+46938474.79</f>
        <v>80818949.780000001</v>
      </c>
    </row>
    <row r="12" spans="1:9" ht="15.75" x14ac:dyDescent="0.25">
      <c r="A12" s="8"/>
      <c r="B12" s="8"/>
      <c r="C12" s="8"/>
      <c r="D12" s="8" t="s">
        <v>25</v>
      </c>
      <c r="E12" s="45">
        <v>0</v>
      </c>
    </row>
    <row r="13" spans="1:9" ht="15.75" x14ac:dyDescent="0.25">
      <c r="A13" s="8"/>
      <c r="B13" s="8"/>
      <c r="C13" s="8"/>
      <c r="D13" s="8" t="s">
        <v>26</v>
      </c>
      <c r="E13" s="90">
        <v>79512577.980000004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160331527.75999999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90">
        <v>16656856.800000001</v>
      </c>
    </row>
    <row r="17" spans="1:5" ht="15.75" x14ac:dyDescent="0.25">
      <c r="A17" s="8"/>
      <c r="B17" s="8"/>
      <c r="C17" s="8"/>
      <c r="D17" s="8" t="s">
        <v>28</v>
      </c>
      <c r="E17" s="91">
        <v>0</v>
      </c>
    </row>
    <row r="18" spans="1:5" ht="15.75" x14ac:dyDescent="0.25">
      <c r="A18" s="8"/>
      <c r="B18" s="8"/>
      <c r="C18" s="11"/>
      <c r="D18" s="8" t="s">
        <v>29</v>
      </c>
      <c r="E18" s="90">
        <f>49831393.29+1596025.65+15051326.23</f>
        <v>66478745.170000002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83135601.969999999</v>
      </c>
    </row>
    <row r="20" spans="1:5" ht="15.75" x14ac:dyDescent="0.25">
      <c r="A20" s="8"/>
      <c r="B20" s="8" t="s">
        <v>30</v>
      </c>
      <c r="C20" s="8"/>
      <c r="D20" s="8"/>
      <c r="E20" s="68"/>
    </row>
    <row r="21" spans="1:5" ht="15.75" x14ac:dyDescent="0.25">
      <c r="A21" s="8"/>
      <c r="B21" s="8"/>
      <c r="C21" s="8" t="s">
        <v>31</v>
      </c>
      <c r="D21" s="8"/>
      <c r="E21" s="90">
        <v>611492682</v>
      </c>
    </row>
    <row r="22" spans="1:5" ht="15.75" x14ac:dyDescent="0.25">
      <c r="A22" s="8"/>
      <c r="B22" s="8"/>
      <c r="C22" s="8" t="s">
        <v>32</v>
      </c>
      <c r="D22" s="8"/>
      <c r="E22" s="90">
        <v>16773.05</v>
      </c>
    </row>
    <row r="23" spans="1:5" ht="15.75" x14ac:dyDescent="0.25">
      <c r="A23" s="8"/>
      <c r="B23" s="8"/>
      <c r="C23" s="8" t="s">
        <v>33</v>
      </c>
      <c r="D23" s="8"/>
      <c r="E23" s="91"/>
    </row>
    <row r="24" spans="1:5" ht="15.75" x14ac:dyDescent="0.25">
      <c r="A24" s="8"/>
      <c r="B24" s="8"/>
      <c r="C24" s="8"/>
      <c r="D24" s="8" t="s">
        <v>34</v>
      </c>
      <c r="E24" s="73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69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92">
        <v>0</v>
      </c>
    </row>
    <row r="30" spans="1:5" ht="15.75" x14ac:dyDescent="0.25">
      <c r="A30" s="8"/>
      <c r="B30" s="8"/>
      <c r="C30" s="8"/>
      <c r="D30" s="8" t="s">
        <v>40</v>
      </c>
      <c r="E30" s="44">
        <v>0</v>
      </c>
    </row>
    <row r="31" spans="1:5" ht="15.75" x14ac:dyDescent="0.25">
      <c r="A31" s="8"/>
      <c r="B31" s="8"/>
      <c r="C31" s="8" t="s">
        <v>41</v>
      </c>
      <c r="D31" s="8"/>
      <c r="E31" s="44">
        <v>0</v>
      </c>
    </row>
    <row r="32" spans="1:5" ht="15.75" x14ac:dyDescent="0.25">
      <c r="A32" s="8"/>
      <c r="B32" s="8"/>
      <c r="C32" s="8" t="s">
        <v>42</v>
      </c>
      <c r="D32" s="8"/>
      <c r="E32" s="68"/>
    </row>
    <row r="33" spans="1:5" ht="15.75" x14ac:dyDescent="0.25">
      <c r="A33" s="8"/>
      <c r="B33" s="8"/>
      <c r="C33" s="8"/>
      <c r="D33" s="8" t="s">
        <v>43</v>
      </c>
      <c r="E33" s="45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90">
        <v>23000</v>
      </c>
    </row>
    <row r="36" spans="1:5" ht="15.75" x14ac:dyDescent="0.25">
      <c r="A36" s="8"/>
      <c r="B36" s="8" t="s">
        <v>46</v>
      </c>
      <c r="C36" s="8"/>
      <c r="D36" s="8"/>
      <c r="E36" s="87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854999584.77999997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68"/>
    </row>
    <row r="42" spans="1:5" ht="15.75" x14ac:dyDescent="0.25">
      <c r="A42" s="8"/>
      <c r="B42" s="8"/>
      <c r="C42" s="8"/>
      <c r="D42" s="8" t="s">
        <v>11</v>
      </c>
      <c r="E42" s="90">
        <v>164422403.06</v>
      </c>
    </row>
    <row r="43" spans="1:5" ht="15.75" x14ac:dyDescent="0.25">
      <c r="A43" s="8"/>
      <c r="B43" s="8"/>
      <c r="C43" s="8"/>
      <c r="D43" s="8" t="s">
        <v>12</v>
      </c>
      <c r="E43" s="90">
        <v>78177014.129999995</v>
      </c>
    </row>
    <row r="44" spans="1:5" ht="15.75" x14ac:dyDescent="0.25">
      <c r="A44" s="8"/>
      <c r="B44" s="8"/>
      <c r="C44" s="8"/>
      <c r="D44" s="8" t="s">
        <v>13</v>
      </c>
      <c r="E44" s="90">
        <v>7078888.8899999997</v>
      </c>
    </row>
    <row r="45" spans="1:5" ht="15.75" x14ac:dyDescent="0.25">
      <c r="A45" s="8"/>
      <c r="B45" s="12" t="s">
        <v>14</v>
      </c>
      <c r="C45" s="8"/>
      <c r="D45" s="8"/>
      <c r="E45" s="68"/>
    </row>
    <row r="46" spans="1:5" ht="15.75" x14ac:dyDescent="0.25">
      <c r="A46" s="8"/>
      <c r="B46" s="8"/>
      <c r="C46" s="13"/>
      <c r="D46" s="8" t="s">
        <v>11</v>
      </c>
      <c r="E46" s="90">
        <v>18674734.800000001</v>
      </c>
    </row>
    <row r="47" spans="1:5" ht="15.75" x14ac:dyDescent="0.25">
      <c r="A47" s="8"/>
      <c r="B47" s="8"/>
      <c r="C47" s="8"/>
      <c r="D47" s="8" t="s">
        <v>12</v>
      </c>
      <c r="E47" s="90">
        <v>14482408.74</v>
      </c>
    </row>
    <row r="48" spans="1:5" ht="15.75" x14ac:dyDescent="0.25">
      <c r="A48" s="8"/>
      <c r="B48" s="8"/>
      <c r="C48" s="8"/>
      <c r="D48" s="8" t="s">
        <v>13</v>
      </c>
      <c r="E48" s="90">
        <v>9109843.7200000007</v>
      </c>
    </row>
    <row r="49" spans="1:5" ht="15.75" x14ac:dyDescent="0.25">
      <c r="A49" s="8"/>
      <c r="B49" s="12" t="s">
        <v>15</v>
      </c>
      <c r="C49" s="8"/>
      <c r="D49" s="8"/>
      <c r="E49" s="70"/>
    </row>
    <row r="50" spans="1:5" ht="15.75" x14ac:dyDescent="0.25">
      <c r="A50" s="14"/>
      <c r="B50" s="14"/>
      <c r="C50" s="14"/>
      <c r="D50" s="8" t="s">
        <v>11</v>
      </c>
      <c r="E50" s="90">
        <v>39238614.600000001</v>
      </c>
    </row>
    <row r="51" spans="1:5" ht="15.75" x14ac:dyDescent="0.25">
      <c r="A51" s="8"/>
      <c r="B51" s="8"/>
      <c r="C51" s="8"/>
      <c r="D51" s="8" t="s">
        <v>12</v>
      </c>
      <c r="E51" s="90">
        <v>12340275.810000001</v>
      </c>
    </row>
    <row r="52" spans="1:5" ht="15.75" x14ac:dyDescent="0.25">
      <c r="A52" s="8"/>
      <c r="B52" s="8"/>
      <c r="C52" s="8"/>
      <c r="D52" s="8" t="s">
        <v>13</v>
      </c>
      <c r="E52" s="90">
        <v>873601.22</v>
      </c>
    </row>
    <row r="53" spans="1:5" ht="15.75" x14ac:dyDescent="0.25">
      <c r="A53" s="8"/>
      <c r="B53" s="12" t="s">
        <v>16</v>
      </c>
      <c r="C53" s="8"/>
      <c r="D53" s="8"/>
      <c r="E53" s="70"/>
    </row>
    <row r="54" spans="1:5" ht="15.75" x14ac:dyDescent="0.25">
      <c r="A54" s="8"/>
      <c r="B54" s="8"/>
      <c r="C54" s="8"/>
      <c r="D54" s="8" t="s">
        <v>11</v>
      </c>
      <c r="E54" s="90">
        <v>912058.08</v>
      </c>
    </row>
    <row r="55" spans="1:5" ht="15.75" x14ac:dyDescent="0.25">
      <c r="A55" s="8"/>
      <c r="B55" s="8"/>
      <c r="C55" s="8"/>
      <c r="D55" s="8" t="s">
        <v>12</v>
      </c>
      <c r="E55" s="90">
        <v>2026179.86</v>
      </c>
    </row>
    <row r="56" spans="1:5" ht="15.75" x14ac:dyDescent="0.25">
      <c r="A56" s="8"/>
      <c r="B56" s="8"/>
      <c r="C56" s="13"/>
      <c r="D56" s="8" t="s">
        <v>13</v>
      </c>
      <c r="E56" s="89">
        <v>111891</v>
      </c>
    </row>
    <row r="57" spans="1:5" ht="15.75" x14ac:dyDescent="0.25">
      <c r="A57" s="8"/>
      <c r="B57" s="12" t="s">
        <v>17</v>
      </c>
      <c r="C57" s="8"/>
      <c r="D57" s="8"/>
      <c r="E57" s="72"/>
    </row>
    <row r="58" spans="1:5" ht="15.75" x14ac:dyDescent="0.25">
      <c r="A58" s="8"/>
      <c r="B58" s="8"/>
      <c r="C58" s="8"/>
      <c r="D58" s="8" t="s">
        <v>11</v>
      </c>
      <c r="E58" s="73">
        <v>0</v>
      </c>
    </row>
    <row r="59" spans="1:5" ht="15.75" x14ac:dyDescent="0.25">
      <c r="A59" s="8"/>
      <c r="B59" s="8"/>
      <c r="C59" s="8"/>
      <c r="D59" s="8" t="s">
        <v>12</v>
      </c>
      <c r="E59" s="73">
        <v>0</v>
      </c>
    </row>
    <row r="60" spans="1:5" ht="15.75" x14ac:dyDescent="0.25">
      <c r="A60" s="8"/>
      <c r="B60" s="8"/>
      <c r="C60" s="8"/>
      <c r="D60" s="8" t="s">
        <v>13</v>
      </c>
      <c r="E60" s="72">
        <v>0</v>
      </c>
    </row>
    <row r="61" spans="1:5" ht="15.75" x14ac:dyDescent="0.25">
      <c r="A61" s="8"/>
      <c r="B61" s="12" t="s">
        <v>18</v>
      </c>
      <c r="C61" s="8"/>
      <c r="D61" s="8"/>
      <c r="E61" s="72"/>
    </row>
    <row r="62" spans="1:5" ht="15.75" x14ac:dyDescent="0.25">
      <c r="A62" s="8"/>
      <c r="B62" s="8"/>
      <c r="C62" s="8"/>
      <c r="D62" s="8" t="s">
        <v>11</v>
      </c>
      <c r="E62" s="90">
        <v>13987621.039999999</v>
      </c>
    </row>
    <row r="63" spans="1:5" ht="15.75" x14ac:dyDescent="0.25">
      <c r="A63" s="8"/>
      <c r="B63" s="12"/>
      <c r="C63" s="8"/>
      <c r="D63" s="8" t="s">
        <v>12</v>
      </c>
      <c r="E63" s="90">
        <v>12703020.24</v>
      </c>
    </row>
    <row r="64" spans="1:5" ht="15.75" x14ac:dyDescent="0.25">
      <c r="A64" s="8"/>
      <c r="B64" s="8"/>
      <c r="C64" s="8"/>
      <c r="D64" s="8" t="s">
        <v>13</v>
      </c>
      <c r="E64" s="90">
        <v>1561130.79</v>
      </c>
    </row>
    <row r="65" spans="1:5" ht="15.75" x14ac:dyDescent="0.25">
      <c r="A65" s="8"/>
      <c r="B65" s="12" t="s">
        <v>19</v>
      </c>
      <c r="C65" s="8"/>
      <c r="D65" s="8"/>
      <c r="E65" s="70"/>
    </row>
    <row r="66" spans="1:5" ht="15.75" x14ac:dyDescent="0.25">
      <c r="A66" s="8"/>
      <c r="B66" s="8"/>
      <c r="C66" s="8"/>
      <c r="D66" s="8" t="s">
        <v>11</v>
      </c>
      <c r="E66" s="90">
        <v>93271454.049999997</v>
      </c>
    </row>
    <row r="67" spans="1:5" ht="15.75" x14ac:dyDescent="0.25">
      <c r="A67" s="8"/>
      <c r="B67" s="8"/>
      <c r="C67" s="8"/>
      <c r="D67" s="8" t="s">
        <v>12</v>
      </c>
      <c r="E67" s="90">
        <v>68873500.170000002</v>
      </c>
    </row>
    <row r="68" spans="1:5" ht="15.75" x14ac:dyDescent="0.25">
      <c r="A68" s="8"/>
      <c r="B68" s="8"/>
      <c r="C68" s="8"/>
      <c r="D68" s="8" t="s">
        <v>13</v>
      </c>
      <c r="E68" s="90">
        <v>1526202.91</v>
      </c>
    </row>
    <row r="69" spans="1:5" ht="15.75" x14ac:dyDescent="0.25">
      <c r="A69" s="8"/>
      <c r="B69" s="12" t="s">
        <v>20</v>
      </c>
      <c r="C69" s="8"/>
      <c r="D69" s="8"/>
      <c r="E69" s="68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9">
        <v>0</v>
      </c>
    </row>
    <row r="73" spans="1:5" ht="15.75" x14ac:dyDescent="0.25">
      <c r="A73" s="8"/>
      <c r="B73" s="12" t="s">
        <v>21</v>
      </c>
      <c r="C73" s="8"/>
      <c r="D73" s="8"/>
      <c r="E73" s="68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90">
        <v>27701176.010000002</v>
      </c>
    </row>
    <row r="76" spans="1:5" ht="15.75" x14ac:dyDescent="0.25">
      <c r="A76" s="8"/>
      <c r="B76" s="8"/>
      <c r="C76" s="8"/>
      <c r="D76" s="8" t="s">
        <v>49</v>
      </c>
      <c r="E76" s="91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90">
        <v>16527161.9</v>
      </c>
    </row>
    <row r="79" spans="1:5" ht="15.75" x14ac:dyDescent="0.25">
      <c r="A79" s="8"/>
      <c r="B79" s="8"/>
      <c r="C79" s="8"/>
      <c r="D79" s="8" t="s">
        <v>51</v>
      </c>
      <c r="E79" s="90">
        <v>19666250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90">
        <v>95348593.239999995</v>
      </c>
    </row>
    <row r="82" spans="1:9" ht="15.75" x14ac:dyDescent="0.25">
      <c r="A82" s="8"/>
      <c r="B82" s="8"/>
      <c r="C82" s="8"/>
      <c r="D82" s="15" t="s">
        <v>51</v>
      </c>
      <c r="E82" s="90">
        <v>21496622.149999999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90">
        <v>6360251.8899999997</v>
      </c>
    </row>
    <row r="88" spans="1:9" ht="15.75" x14ac:dyDescent="0.25">
      <c r="A88" s="8"/>
      <c r="B88" s="8"/>
      <c r="C88" s="8"/>
      <c r="D88" s="8" t="s">
        <v>51</v>
      </c>
      <c r="E88" s="90">
        <v>137983.4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90">
        <f>354635.84+5952000</f>
        <v>6306635.8399999999</v>
      </c>
    </row>
    <row r="91" spans="1:9" ht="15.75" x14ac:dyDescent="0.25">
      <c r="A91" s="8"/>
      <c r="B91" s="8"/>
      <c r="C91" s="8"/>
      <c r="D91" s="8" t="s">
        <v>50</v>
      </c>
      <c r="E91" s="90">
        <v>123012115.14</v>
      </c>
    </row>
    <row r="92" spans="1:9" ht="15.75" x14ac:dyDescent="0.25">
      <c r="A92" s="8"/>
      <c r="B92" s="8"/>
      <c r="C92" s="8"/>
      <c r="D92" s="8" t="s">
        <v>51</v>
      </c>
      <c r="E92" s="91">
        <v>0</v>
      </c>
    </row>
    <row r="93" spans="1:9" ht="15.75" x14ac:dyDescent="0.25">
      <c r="A93" s="12" t="s">
        <v>60</v>
      </c>
      <c r="D93" s="8"/>
      <c r="E93" s="30">
        <f>SUM(E41:E92)</f>
        <v>855927632.68000007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90">
        <v>1168367.56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91">
        <v>0</v>
      </c>
    </row>
    <row r="99" spans="1:9" ht="15.75" customHeight="1" x14ac:dyDescent="0.25">
      <c r="B99" s="12" t="s">
        <v>15</v>
      </c>
      <c r="C99" s="8"/>
      <c r="D99" s="8"/>
      <c r="E99" s="68"/>
    </row>
    <row r="100" spans="1:9" ht="15.75" customHeight="1" x14ac:dyDescent="0.25">
      <c r="B100" s="8"/>
      <c r="C100" s="8"/>
      <c r="D100" s="8" t="s">
        <v>13</v>
      </c>
      <c r="E100" s="90">
        <v>20735</v>
      </c>
    </row>
    <row r="101" spans="1:9" ht="15.75" customHeight="1" x14ac:dyDescent="0.25">
      <c r="B101" s="12" t="s">
        <v>16</v>
      </c>
      <c r="C101" s="8"/>
      <c r="D101" s="8"/>
      <c r="E101" s="68"/>
    </row>
    <row r="102" spans="1:9" ht="15.75" x14ac:dyDescent="0.25">
      <c r="B102" s="8"/>
      <c r="C102" s="13"/>
      <c r="D102" s="8" t="s">
        <v>13</v>
      </c>
      <c r="E102" s="90">
        <v>900</v>
      </c>
    </row>
    <row r="103" spans="1:9" ht="15.75" x14ac:dyDescent="0.25">
      <c r="B103" s="12" t="s">
        <v>17</v>
      </c>
      <c r="C103" s="8"/>
      <c r="D103" s="8"/>
      <c r="E103" s="68"/>
    </row>
    <row r="104" spans="1:9" ht="15.75" x14ac:dyDescent="0.25">
      <c r="B104" s="8"/>
      <c r="C104" s="8"/>
      <c r="D104" s="8" t="s">
        <v>13</v>
      </c>
      <c r="E104" s="70">
        <v>0</v>
      </c>
    </row>
    <row r="105" spans="1:9" ht="15.75" x14ac:dyDescent="0.25">
      <c r="B105" s="12" t="s">
        <v>18</v>
      </c>
      <c r="C105" s="8"/>
      <c r="D105" s="8"/>
      <c r="E105" s="68"/>
    </row>
    <row r="106" spans="1:9" ht="15.75" x14ac:dyDescent="0.25">
      <c r="B106" s="8"/>
      <c r="C106" s="8"/>
      <c r="D106" s="8" t="s">
        <v>13</v>
      </c>
      <c r="E106" s="90">
        <v>142990</v>
      </c>
    </row>
    <row r="107" spans="1:9" ht="15.75" x14ac:dyDescent="0.25">
      <c r="B107" s="12" t="s">
        <v>19</v>
      </c>
      <c r="C107" s="8"/>
      <c r="D107" s="8"/>
      <c r="E107" s="68"/>
    </row>
    <row r="108" spans="1:9" ht="15.75" x14ac:dyDescent="0.25">
      <c r="B108" s="8"/>
      <c r="C108" s="8"/>
      <c r="D108" s="8" t="s">
        <v>13</v>
      </c>
      <c r="E108" s="90">
        <v>6149609.4100000001</v>
      </c>
    </row>
    <row r="109" spans="1:9" ht="15.75" x14ac:dyDescent="0.25">
      <c r="A109" s="12"/>
      <c r="B109" s="12" t="s">
        <v>62</v>
      </c>
      <c r="C109" s="8"/>
      <c r="D109" s="8"/>
      <c r="E109" s="68"/>
    </row>
    <row r="110" spans="1:9" ht="15.75" x14ac:dyDescent="0.25">
      <c r="B110" s="8"/>
      <c r="C110" s="8"/>
      <c r="D110" s="8" t="s">
        <v>13</v>
      </c>
      <c r="E110" s="90">
        <f>10320769.44+17346471.84</f>
        <v>27667241.280000001</v>
      </c>
    </row>
    <row r="111" spans="1:9" ht="15.75" x14ac:dyDescent="0.25">
      <c r="A111" s="12" t="s">
        <v>59</v>
      </c>
      <c r="E111" s="32">
        <f>SUM(E95:E110)</f>
        <v>35149843.25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891077475.93000007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Balanga</vt:lpstr>
      <vt:lpstr>Malolos</vt:lpstr>
      <vt:lpstr>Meycauayan</vt:lpstr>
      <vt:lpstr>San Jose Del Monte</vt:lpstr>
      <vt:lpstr>Cabanatuan</vt:lpstr>
      <vt:lpstr>Gapan</vt:lpstr>
      <vt:lpstr>Muñoz</vt:lpstr>
      <vt:lpstr>Palayan</vt:lpstr>
      <vt:lpstr>San Jose</vt:lpstr>
      <vt:lpstr>Angeles</vt:lpstr>
      <vt:lpstr>San Fernando</vt:lpstr>
      <vt:lpstr>Mabalacat</vt:lpstr>
      <vt:lpstr>Tarlac</vt:lpstr>
      <vt:lpstr>Olongapo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2021-10-24T08:11:13Z</dcterms:modified>
</cp:coreProperties>
</file>