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ngx\thesis\SCBA\2020\Cities\temp\"/>
    </mc:Choice>
  </mc:AlternateContent>
  <xr:revisionPtr revIDLastSave="0" documentId="13_ncr:1_{30BACF97-E5E0-4D1C-9B04-087B1A6512C6}" xr6:coauthVersionLast="47" xr6:coauthVersionMax="47" xr10:uidLastSave="{00000000-0000-0000-0000-000000000000}"/>
  <bookViews>
    <workbookView xWindow="3000" yWindow="630" windowWidth="22230" windowHeight="11400" tabRatio="639" firstSheet="1" activeTab="1" xr2:uid="{00000000-000D-0000-FFFF-FFFF00000000}"/>
  </bookViews>
  <sheets>
    <sheet name="Sheet1" sheetId="12" state="hidden" r:id="rId1"/>
    <sheet name="SCBAA" sheetId="9" r:id="rId2"/>
    <sheet name="Recalculations" sheetId="11" state="hidden" r:id="rId3"/>
    <sheet name="ANNEX A" sheetId="1" state="hidden" r:id="rId4"/>
    <sheet name="ANNEX B" sheetId="4" state="hidden" r:id="rId5"/>
    <sheet name="ANNEX C" sheetId="8" state="hidden" r:id="rId6"/>
    <sheet name="ANNEX D" sheetId="6" state="hidden" r:id="rId7"/>
  </sheets>
  <definedNames>
    <definedName name="_xlnm._FilterDatabase" localSheetId="1" hidden="1">SCBAA!$A$42:$M$102</definedName>
    <definedName name="OLE_LINK1" localSheetId="2">Recalculations!$C$237</definedName>
    <definedName name="OLE_LINK2" localSheetId="0">Sheet1!$B$86</definedName>
    <definedName name="_xlnm.Print_Area" localSheetId="3">'ANNEX A'!$A$1:$I$212</definedName>
    <definedName name="_xlnm.Print_Area" localSheetId="4">'ANNEX B'!$A$1:$G$238</definedName>
    <definedName name="_xlnm.Print_Area" localSheetId="5">'ANNEX C'!$A$1:$J$49</definedName>
    <definedName name="_xlnm.Print_Area" localSheetId="6">'ANNEX D'!$A$1:$G$27</definedName>
    <definedName name="_xlnm.Print_Area" localSheetId="1">SCBAA!$A$1:$I$105</definedName>
    <definedName name="_xlnm.Print_Titles" localSheetId="3">'ANNEX A'!$7:$9</definedName>
    <definedName name="_xlnm.Print_Titles" localSheetId="1">SCBAA!$1:$7</definedName>
  </definedNames>
  <calcPr calcId="181029"/>
</workbook>
</file>

<file path=xl/calcChain.xml><?xml version="1.0" encoding="utf-8"?>
<calcChain xmlns="http://schemas.openxmlformats.org/spreadsheetml/2006/main">
  <c r="G94" i="9" l="1"/>
  <c r="H91" i="9"/>
  <c r="H90" i="9"/>
  <c r="H100" i="9" l="1"/>
  <c r="H101" i="9" s="1"/>
  <c r="F91" i="9"/>
  <c r="F100" i="9" s="1"/>
  <c r="E91" i="9"/>
  <c r="E100" i="9" s="1"/>
  <c r="I93" i="9"/>
  <c r="I94" i="9"/>
  <c r="I95" i="9"/>
  <c r="I96" i="9"/>
  <c r="I97" i="9"/>
  <c r="I98" i="9"/>
  <c r="I99" i="9"/>
  <c r="G93" i="9"/>
  <c r="G95" i="9"/>
  <c r="G96" i="9"/>
  <c r="G97" i="9"/>
  <c r="G98" i="9"/>
  <c r="G99" i="9"/>
  <c r="G92" i="9"/>
  <c r="I92" i="9"/>
  <c r="F90" i="9"/>
  <c r="E90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43" i="9"/>
  <c r="I12" i="9"/>
  <c r="I13" i="9"/>
  <c r="I15" i="9"/>
  <c r="I16" i="9"/>
  <c r="I17" i="9"/>
  <c r="I18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11" i="9"/>
  <c r="H19" i="9"/>
  <c r="H14" i="9"/>
  <c r="G12" i="9"/>
  <c r="G13" i="9"/>
  <c r="G16" i="9"/>
  <c r="G17" i="9"/>
  <c r="G18" i="9"/>
  <c r="G21" i="9"/>
  <c r="G22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11" i="9"/>
  <c r="F19" i="9"/>
  <c r="F14" i="9"/>
  <c r="E19" i="9"/>
  <c r="I19" i="9" l="1"/>
  <c r="F39" i="9"/>
  <c r="G19" i="9"/>
  <c r="I91" i="9"/>
  <c r="I100" i="9" s="1"/>
  <c r="E101" i="9"/>
  <c r="I14" i="9"/>
  <c r="G91" i="9"/>
  <c r="G100" i="9" s="1"/>
  <c r="F101" i="9"/>
  <c r="G90" i="9"/>
  <c r="H39" i="9"/>
  <c r="E14" i="9"/>
  <c r="G101" i="9" l="1"/>
  <c r="F102" i="9"/>
  <c r="G14" i="9"/>
  <c r="E39" i="9"/>
  <c r="E102" i="9" s="1"/>
  <c r="I39" i="9"/>
  <c r="G39" i="9" l="1"/>
  <c r="E1049" i="11"/>
  <c r="D1049" i="11"/>
  <c r="G102" i="9" l="1"/>
  <c r="D1031" i="11"/>
  <c r="D1033" i="11" s="1"/>
  <c r="H1008" i="11"/>
  <c r="I1008" i="11" s="1"/>
  <c r="H1007" i="11"/>
  <c r="I1007" i="11" s="1"/>
  <c r="H1006" i="11"/>
  <c r="I1006" i="11" s="1"/>
  <c r="H1005" i="11"/>
  <c r="I1005" i="11" s="1"/>
  <c r="H1004" i="11"/>
  <c r="I1004" i="11" s="1"/>
  <c r="H1003" i="11"/>
  <c r="I1003" i="11" s="1"/>
  <c r="H1002" i="11"/>
  <c r="I1002" i="11" s="1"/>
  <c r="H1001" i="11"/>
  <c r="I1001" i="11" s="1"/>
  <c r="H1000" i="11"/>
  <c r="I1000" i="11" s="1"/>
  <c r="H999" i="11"/>
  <c r="I999" i="11" s="1"/>
  <c r="H998" i="11"/>
  <c r="I998" i="11" s="1"/>
  <c r="H997" i="11"/>
  <c r="I997" i="11" s="1"/>
  <c r="H996" i="11"/>
  <c r="I996" i="11" s="1"/>
  <c r="H995" i="11"/>
  <c r="I995" i="11" s="1"/>
  <c r="H994" i="11"/>
  <c r="I994" i="11" s="1"/>
  <c r="H993" i="11"/>
  <c r="I993" i="11" s="1"/>
  <c r="H992" i="11"/>
  <c r="I992" i="11" s="1"/>
  <c r="H991" i="11"/>
  <c r="I991" i="11" s="1"/>
  <c r="H990" i="11"/>
  <c r="I990" i="11" s="1"/>
  <c r="H989" i="11"/>
  <c r="I989" i="11" s="1"/>
  <c r="H988" i="11"/>
  <c r="I988" i="11" s="1"/>
  <c r="H987" i="11"/>
  <c r="I987" i="11" s="1"/>
  <c r="H986" i="11"/>
  <c r="I986" i="11" s="1"/>
  <c r="H985" i="11"/>
  <c r="I985" i="11" s="1"/>
  <c r="H984" i="11"/>
  <c r="I984" i="11" s="1"/>
  <c r="H983" i="11"/>
  <c r="I983" i="11" s="1"/>
  <c r="H982" i="11"/>
  <c r="I982" i="11" s="1"/>
  <c r="H981" i="11"/>
  <c r="I981" i="11" s="1"/>
  <c r="H980" i="11"/>
  <c r="I980" i="11" s="1"/>
  <c r="H979" i="11"/>
  <c r="I979" i="11" s="1"/>
  <c r="H1009" i="11"/>
  <c r="I1009" i="11" s="1"/>
  <c r="E1011" i="11"/>
  <c r="F1011" i="11"/>
  <c r="G1011" i="11"/>
  <c r="D1011" i="11"/>
  <c r="H885" i="11"/>
  <c r="H884" i="11"/>
  <c r="H882" i="11"/>
  <c r="H880" i="11"/>
  <c r="E886" i="11"/>
  <c r="F886" i="11"/>
  <c r="G886" i="11"/>
  <c r="D886" i="11"/>
  <c r="F810" i="11"/>
  <c r="G811" i="11"/>
  <c r="D811" i="11"/>
  <c r="F809" i="11"/>
  <c r="F811" i="11" l="1"/>
  <c r="I1011" i="11"/>
  <c r="J751" i="11"/>
  <c r="I751" i="11"/>
  <c r="J731" i="11"/>
  <c r="I731" i="11"/>
  <c r="I697" i="11"/>
  <c r="H697" i="11"/>
  <c r="I693" i="11"/>
  <c r="H693" i="11"/>
  <c r="G773" i="11"/>
  <c r="G766" i="11"/>
  <c r="F753" i="11"/>
  <c r="E753" i="11"/>
  <c r="J673" i="11"/>
  <c r="I673" i="11"/>
  <c r="E674" i="11"/>
  <c r="F674" i="11"/>
  <c r="G674" i="11"/>
  <c r="D674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42" i="11"/>
  <c r="F21" i="11"/>
  <c r="D21" i="11"/>
  <c r="E21" i="11"/>
  <c r="I752" i="11" l="1"/>
  <c r="J752" i="11"/>
  <c r="J289" i="11"/>
  <c r="K290" i="11" s="1"/>
  <c r="G203" i="11"/>
  <c r="G201" i="11"/>
  <c r="G224" i="11"/>
  <c r="H224" i="11" s="1"/>
  <c r="G198" i="11"/>
  <c r="G197" i="11"/>
  <c r="G196" i="11"/>
  <c r="J637" i="11"/>
  <c r="K637" i="11"/>
  <c r="I637" i="11"/>
  <c r="H637" i="11"/>
  <c r="G637" i="11"/>
  <c r="E615" i="11"/>
  <c r="D615" i="11"/>
  <c r="F600" i="11"/>
  <c r="F599" i="11"/>
  <c r="G599" i="11" s="1"/>
  <c r="E601" i="11"/>
  <c r="D601" i="11"/>
  <c r="G506" i="11"/>
  <c r="G507" i="11"/>
  <c r="H507" i="11" s="1"/>
  <c r="G532" i="11"/>
  <c r="H532" i="11" s="1"/>
  <c r="G540" i="11"/>
  <c r="H540" i="11" s="1"/>
  <c r="G560" i="11"/>
  <c r="H560" i="11" s="1"/>
  <c r="G566" i="11"/>
  <c r="H566" i="11" s="1"/>
  <c r="G594" i="11"/>
  <c r="H594" i="11" s="1"/>
  <c r="G593" i="11"/>
  <c r="H593" i="11" s="1"/>
  <c r="G592" i="11"/>
  <c r="H592" i="11" s="1"/>
  <c r="G587" i="11"/>
  <c r="H587" i="11" s="1"/>
  <c r="G586" i="11"/>
  <c r="H586" i="11" s="1"/>
  <c r="G585" i="11"/>
  <c r="H585" i="11" s="1"/>
  <c r="E595" i="11"/>
  <c r="E596" i="11" s="1"/>
  <c r="D595" i="11"/>
  <c r="D596" i="11" s="1"/>
  <c r="E588" i="11"/>
  <c r="D588" i="11"/>
  <c r="E578" i="11"/>
  <c r="E581" i="11" s="1"/>
  <c r="D578" i="11"/>
  <c r="D581" i="11" s="1"/>
  <c r="G561" i="11"/>
  <c r="H561" i="11" s="1"/>
  <c r="G559" i="11"/>
  <c r="H559" i="11" s="1"/>
  <c r="F558" i="11"/>
  <c r="G558" i="11" s="1"/>
  <c r="H558" i="11" s="1"/>
  <c r="F557" i="11"/>
  <c r="G557" i="11" s="1"/>
  <c r="H557" i="11" s="1"/>
  <c r="F556" i="11"/>
  <c r="G556" i="11" s="1"/>
  <c r="H556" i="11" s="1"/>
  <c r="F555" i="11"/>
  <c r="G555" i="11" s="1"/>
  <c r="H555" i="11" s="1"/>
  <c r="E562" i="11"/>
  <c r="D562" i="11"/>
  <c r="G550" i="11"/>
  <c r="H550" i="11" s="1"/>
  <c r="F549" i="11"/>
  <c r="G549" i="11" s="1"/>
  <c r="H549" i="11" s="1"/>
  <c r="F548" i="11"/>
  <c r="G548" i="11" s="1"/>
  <c r="H548" i="11" s="1"/>
  <c r="G539" i="11"/>
  <c r="F543" i="11"/>
  <c r="G543" i="11" s="1"/>
  <c r="H543" i="11" s="1"/>
  <c r="F542" i="11"/>
  <c r="G542" i="11" s="1"/>
  <c r="H542" i="11" s="1"/>
  <c r="F541" i="11"/>
  <c r="G541" i="11" s="1"/>
  <c r="H541" i="11" s="1"/>
  <c r="E544" i="11"/>
  <c r="D544" i="11"/>
  <c r="G531" i="11"/>
  <c r="H531" i="11" s="1"/>
  <c r="G529" i="11"/>
  <c r="H529" i="11" s="1"/>
  <c r="G528" i="11"/>
  <c r="H528" i="11" s="1"/>
  <c r="F534" i="11"/>
  <c r="G534" i="11" s="1"/>
  <c r="H534" i="11" s="1"/>
  <c r="F533" i="11"/>
  <c r="G533" i="11" s="1"/>
  <c r="H533" i="11" s="1"/>
  <c r="F527" i="11"/>
  <c r="G527" i="11" s="1"/>
  <c r="H527" i="11" s="1"/>
  <c r="G519" i="11"/>
  <c r="H519" i="11" s="1"/>
  <c r="G517" i="11"/>
  <c r="H517" i="11" s="1"/>
  <c r="G514" i="11"/>
  <c r="H514" i="11" s="1"/>
  <c r="G513" i="11"/>
  <c r="H513" i="11" s="1"/>
  <c r="G510" i="11"/>
  <c r="H510" i="11" s="1"/>
  <c r="G509" i="11"/>
  <c r="H509" i="11" s="1"/>
  <c r="G505" i="11"/>
  <c r="H505" i="11" s="1"/>
  <c r="G501" i="11"/>
  <c r="H501" i="11" s="1"/>
  <c r="G497" i="11"/>
  <c r="G494" i="11"/>
  <c r="G493" i="11"/>
  <c r="H493" i="11" s="1"/>
  <c r="F520" i="11"/>
  <c r="G520" i="11" s="1"/>
  <c r="H520" i="11" s="1"/>
  <c r="F515" i="11"/>
  <c r="G515" i="11" s="1"/>
  <c r="H515" i="11" s="1"/>
  <c r="F512" i="11"/>
  <c r="G512" i="11" s="1"/>
  <c r="H512" i="11" s="1"/>
  <c r="F504" i="11"/>
  <c r="G504" i="11" s="1"/>
  <c r="H504" i="11" s="1"/>
  <c r="F503" i="11"/>
  <c r="G503" i="11" s="1"/>
  <c r="H503" i="11" s="1"/>
  <c r="F502" i="11"/>
  <c r="G502" i="11" s="1"/>
  <c r="F500" i="11"/>
  <c r="G500" i="11" s="1"/>
  <c r="F499" i="11"/>
  <c r="G499" i="11" s="1"/>
  <c r="H499" i="11" s="1"/>
  <c r="F498" i="11"/>
  <c r="G498" i="11" s="1"/>
  <c r="H498" i="11" s="1"/>
  <c r="F496" i="11"/>
  <c r="G496" i="11" s="1"/>
  <c r="F495" i="11"/>
  <c r="G495" i="11" s="1"/>
  <c r="H495" i="11" s="1"/>
  <c r="E521" i="11"/>
  <c r="D521" i="11"/>
  <c r="G487" i="11"/>
  <c r="H487" i="11" s="1"/>
  <c r="G483" i="11"/>
  <c r="H483" i="11" s="1"/>
  <c r="G481" i="11"/>
  <c r="H481" i="11" s="1"/>
  <c r="G478" i="11"/>
  <c r="H478" i="11" s="1"/>
  <c r="G474" i="11"/>
  <c r="H474" i="11" s="1"/>
  <c r="F486" i="11"/>
  <c r="G486" i="11" s="1"/>
  <c r="H486" i="11" s="1"/>
  <c r="F484" i="11"/>
  <c r="G484" i="11" s="1"/>
  <c r="H484" i="11" s="1"/>
  <c r="F482" i="11"/>
  <c r="G482" i="11" s="1"/>
  <c r="H482" i="11" s="1"/>
  <c r="F479" i="11"/>
  <c r="G479" i="11" s="1"/>
  <c r="H479" i="11" s="1"/>
  <c r="F477" i="11"/>
  <c r="G477" i="11" s="1"/>
  <c r="H477" i="11" s="1"/>
  <c r="F476" i="11"/>
  <c r="G476" i="11" s="1"/>
  <c r="H476" i="11" s="1"/>
  <c r="F475" i="11"/>
  <c r="G475" i="11" s="1"/>
  <c r="H475" i="11" s="1"/>
  <c r="F473" i="11"/>
  <c r="G473" i="11" s="1"/>
  <c r="H473" i="11" s="1"/>
  <c r="F472" i="11"/>
  <c r="G472" i="11" s="1"/>
  <c r="H472" i="11" s="1"/>
  <c r="F471" i="11"/>
  <c r="G471" i="11" s="1"/>
  <c r="H471" i="11" s="1"/>
  <c r="F470" i="11"/>
  <c r="G470" i="11" s="1"/>
  <c r="H470" i="11" s="1"/>
  <c r="F469" i="11"/>
  <c r="G469" i="11" s="1"/>
  <c r="H469" i="11" s="1"/>
  <c r="F468" i="11"/>
  <c r="G468" i="11" s="1"/>
  <c r="H468" i="11" s="1"/>
  <c r="F467" i="11"/>
  <c r="G467" i="11" s="1"/>
  <c r="H467" i="11" s="1"/>
  <c r="F466" i="11"/>
  <c r="G466" i="11" s="1"/>
  <c r="H466" i="11" s="1"/>
  <c r="F464" i="11"/>
  <c r="G464" i="11" s="1"/>
  <c r="H464" i="11" s="1"/>
  <c r="F463" i="11"/>
  <c r="G463" i="11" s="1"/>
  <c r="H463" i="11" s="1"/>
  <c r="E488" i="11"/>
  <c r="D488" i="11"/>
  <c r="F457" i="11"/>
  <c r="G457" i="11" s="1"/>
  <c r="F451" i="11"/>
  <c r="G451" i="11" s="1"/>
  <c r="E429" i="11"/>
  <c r="E447" i="11"/>
  <c r="E453" i="11" s="1"/>
  <c r="D447" i="11"/>
  <c r="D453" i="11" s="1"/>
  <c r="G436" i="11"/>
  <c r="H436" i="11" s="1"/>
  <c r="G435" i="11"/>
  <c r="H435" i="11" s="1"/>
  <c r="F439" i="11"/>
  <c r="G439" i="11" s="1"/>
  <c r="H439" i="11" s="1"/>
  <c r="F438" i="11"/>
  <c r="G438" i="11" s="1"/>
  <c r="H438" i="11" s="1"/>
  <c r="E440" i="11"/>
  <c r="D440" i="11"/>
  <c r="G428" i="11"/>
  <c r="G423" i="11"/>
  <c r="H423" i="11" s="1"/>
  <c r="G419" i="11"/>
  <c r="H419" i="11" s="1"/>
  <c r="G417" i="11"/>
  <c r="H417" i="11" s="1"/>
  <c r="G416" i="11"/>
  <c r="H416" i="11" s="1"/>
  <c r="F427" i="11"/>
  <c r="G427" i="11" s="1"/>
  <c r="H427" i="11" s="1"/>
  <c r="F426" i="11"/>
  <c r="G426" i="11" s="1"/>
  <c r="F425" i="11"/>
  <c r="G425" i="11" s="1"/>
  <c r="H425" i="11" s="1"/>
  <c r="F424" i="11"/>
  <c r="G424" i="11" s="1"/>
  <c r="H424" i="11" s="1"/>
  <c r="F422" i="11"/>
  <c r="G422" i="11" s="1"/>
  <c r="H422" i="11" s="1"/>
  <c r="F421" i="11"/>
  <c r="G421" i="11" s="1"/>
  <c r="H421" i="11" s="1"/>
  <c r="F420" i="11"/>
  <c r="G420" i="11" s="1"/>
  <c r="H420" i="11" s="1"/>
  <c r="F418" i="11"/>
  <c r="G418" i="11" s="1"/>
  <c r="H418" i="11" s="1"/>
  <c r="F413" i="11"/>
  <c r="G413" i="11" s="1"/>
  <c r="H413" i="11" s="1"/>
  <c r="F412" i="11"/>
  <c r="G412" i="11" s="1"/>
  <c r="H412" i="11" s="1"/>
  <c r="F411" i="11"/>
  <c r="G411" i="11" s="1"/>
  <c r="H411" i="11" s="1"/>
  <c r="F410" i="11"/>
  <c r="G410" i="11" s="1"/>
  <c r="H410" i="11" s="1"/>
  <c r="F409" i="11"/>
  <c r="G409" i="11" s="1"/>
  <c r="H409" i="11" s="1"/>
  <c r="F408" i="11"/>
  <c r="G408" i="11" s="1"/>
  <c r="H408" i="11" s="1"/>
  <c r="F407" i="11"/>
  <c r="G407" i="11" s="1"/>
  <c r="H407" i="11" s="1"/>
  <c r="F406" i="11"/>
  <c r="G406" i="11" s="1"/>
  <c r="H406" i="11" s="1"/>
  <c r="F405" i="11"/>
  <c r="G405" i="11" s="1"/>
  <c r="H405" i="11" s="1"/>
  <c r="F404" i="11"/>
  <c r="G404" i="11" s="1"/>
  <c r="H404" i="11" s="1"/>
  <c r="D429" i="11"/>
  <c r="E414" i="11"/>
  <c r="D414" i="11"/>
  <c r="E398" i="11"/>
  <c r="D398" i="11"/>
  <c r="G397" i="11"/>
  <c r="H397" i="11" s="1"/>
  <c r="G395" i="11"/>
  <c r="G393" i="11"/>
  <c r="G389" i="11"/>
  <c r="G388" i="11"/>
  <c r="H388" i="11" s="1"/>
  <c r="G387" i="11"/>
  <c r="G382" i="11"/>
  <c r="H382" i="11" s="1"/>
  <c r="G376" i="11"/>
  <c r="H376" i="11" s="1"/>
  <c r="F396" i="11"/>
  <c r="G396" i="11" s="1"/>
  <c r="H396" i="11" s="1"/>
  <c r="F394" i="11"/>
  <c r="G394" i="11" s="1"/>
  <c r="H394" i="11" s="1"/>
  <c r="F391" i="11"/>
  <c r="G391" i="11" s="1"/>
  <c r="H391" i="11" s="1"/>
  <c r="F390" i="11"/>
  <c r="G390" i="11" s="1"/>
  <c r="H390" i="11" s="1"/>
  <c r="F386" i="11"/>
  <c r="G386" i="11" s="1"/>
  <c r="F385" i="11"/>
  <c r="G385" i="11" s="1"/>
  <c r="H385" i="11" s="1"/>
  <c r="F384" i="11"/>
  <c r="G384" i="11" s="1"/>
  <c r="H384" i="11" s="1"/>
  <c r="F383" i="11"/>
  <c r="G383" i="11" s="1"/>
  <c r="H383" i="11" s="1"/>
  <c r="F380" i="11"/>
  <c r="G380" i="11" s="1"/>
  <c r="H380" i="11" s="1"/>
  <c r="F379" i="11"/>
  <c r="G379" i="11" s="1"/>
  <c r="H379" i="11" s="1"/>
  <c r="F378" i="11"/>
  <c r="G378" i="11" s="1"/>
  <c r="H378" i="11" s="1"/>
  <c r="F377" i="11"/>
  <c r="G377" i="11" s="1"/>
  <c r="H377" i="11" s="1"/>
  <c r="F374" i="11"/>
  <c r="G374" i="11" s="1"/>
  <c r="H374" i="11" s="1"/>
  <c r="F373" i="11"/>
  <c r="G373" i="11" s="1"/>
  <c r="H373" i="11" s="1"/>
  <c r="E392" i="11"/>
  <c r="D392" i="11"/>
  <c r="F367" i="11"/>
  <c r="G367" i="11" s="1"/>
  <c r="F364" i="11"/>
  <c r="G364" i="11" s="1"/>
  <c r="F363" i="11"/>
  <c r="G363" i="11" s="1"/>
  <c r="F362" i="11"/>
  <c r="G362" i="11" s="1"/>
  <c r="F361" i="11"/>
  <c r="G361" i="11" s="1"/>
  <c r="F360" i="11"/>
  <c r="G360" i="11" s="1"/>
  <c r="F359" i="11"/>
  <c r="G359" i="11" s="1"/>
  <c r="E365" i="11"/>
  <c r="E368" i="11" s="1"/>
  <c r="D365" i="11"/>
  <c r="D368" i="11" s="1"/>
  <c r="F353" i="11"/>
  <c r="G347" i="11"/>
  <c r="H347" i="11" s="1"/>
  <c r="F346" i="11"/>
  <c r="G346" i="11" s="1"/>
  <c r="H346" i="11" s="1"/>
  <c r="F343" i="11"/>
  <c r="G343" i="11" s="1"/>
  <c r="H343" i="11" s="1"/>
  <c r="F342" i="11"/>
  <c r="G342" i="11" s="1"/>
  <c r="H342" i="11" s="1"/>
  <c r="F341" i="11"/>
  <c r="G341" i="11" s="1"/>
  <c r="H341" i="11" s="1"/>
  <c r="F340" i="11"/>
  <c r="G340" i="11" s="1"/>
  <c r="H340" i="11" s="1"/>
  <c r="E348" i="11"/>
  <c r="D348" i="11"/>
  <c r="E344" i="11"/>
  <c r="D344" i="11"/>
  <c r="F314" i="11"/>
  <c r="G314" i="11" s="1"/>
  <c r="F313" i="11"/>
  <c r="G313" i="11" s="1"/>
  <c r="F312" i="11"/>
  <c r="G312" i="11" s="1"/>
  <c r="F311" i="11"/>
  <c r="G311" i="11" s="1"/>
  <c r="H333" i="11"/>
  <c r="H332" i="11"/>
  <c r="H331" i="11"/>
  <c r="H330" i="11"/>
  <c r="H329" i="11"/>
  <c r="H328" i="11"/>
  <c r="G334" i="11"/>
  <c r="F334" i="11"/>
  <c r="H324" i="11"/>
  <c r="H321" i="11"/>
  <c r="H319" i="11"/>
  <c r="G326" i="11"/>
  <c r="F326" i="11"/>
  <c r="E315" i="11"/>
  <c r="D315" i="11"/>
  <c r="G303" i="11"/>
  <c r="H303" i="11" s="1"/>
  <c r="G301" i="11"/>
  <c r="H301" i="11" s="1"/>
  <c r="G300" i="11"/>
  <c r="H300" i="11" s="1"/>
  <c r="D307" i="11"/>
  <c r="E307" i="11"/>
  <c r="F306" i="11"/>
  <c r="F305" i="11"/>
  <c r="G305" i="11" s="1"/>
  <c r="H305" i="11" s="1"/>
  <c r="F304" i="11"/>
  <c r="G304" i="11" s="1"/>
  <c r="H304" i="11" s="1"/>
  <c r="F302" i="11"/>
  <c r="G302" i="11" s="1"/>
  <c r="H302" i="11" s="1"/>
  <c r="G291" i="11"/>
  <c r="G290" i="11"/>
  <c r="H290" i="11" s="1"/>
  <c r="G289" i="11"/>
  <c r="G288" i="11"/>
  <c r="H288" i="11" s="1"/>
  <c r="G287" i="11"/>
  <c r="F292" i="11"/>
  <c r="F294" i="11"/>
  <c r="G294" i="11" s="1"/>
  <c r="H294" i="11" s="1"/>
  <c r="E292" i="11"/>
  <c r="E295" i="11" s="1"/>
  <c r="D292" i="11"/>
  <c r="D295" i="11" s="1"/>
  <c r="D281" i="11"/>
  <c r="H279" i="11"/>
  <c r="H278" i="11"/>
  <c r="G271" i="11"/>
  <c r="H271" i="11" s="1"/>
  <c r="F274" i="11"/>
  <c r="G274" i="11" s="1"/>
  <c r="H274" i="11" s="1"/>
  <c r="F270" i="11"/>
  <c r="G270" i="11" s="1"/>
  <c r="H270" i="11" s="1"/>
  <c r="E275" i="11"/>
  <c r="D275" i="11"/>
  <c r="F264" i="11"/>
  <c r="G264" i="11" s="1"/>
  <c r="F263" i="11"/>
  <c r="G263" i="11" s="1"/>
  <c r="F262" i="11"/>
  <c r="G262" i="11" s="1"/>
  <c r="F261" i="11"/>
  <c r="G261" i="11" s="1"/>
  <c r="F260" i="11"/>
  <c r="G260" i="11" s="1"/>
  <c r="F258" i="11"/>
  <c r="G258" i="11" s="1"/>
  <c r="F257" i="11"/>
  <c r="F255" i="11"/>
  <c r="G255" i="11" s="1"/>
  <c r="E265" i="11"/>
  <c r="D265" i="11"/>
  <c r="H248" i="11"/>
  <c r="I248" i="11" s="1"/>
  <c r="H247" i="11"/>
  <c r="I247" i="11" s="1"/>
  <c r="H246" i="11"/>
  <c r="I246" i="11" s="1"/>
  <c r="H245" i="11"/>
  <c r="I245" i="11" s="1"/>
  <c r="H244" i="11"/>
  <c r="I244" i="11" s="1"/>
  <c r="H243" i="11"/>
  <c r="I243" i="11" s="1"/>
  <c r="H242" i="11"/>
  <c r="I242" i="11" s="1"/>
  <c r="H241" i="11"/>
  <c r="I241" i="11" s="1"/>
  <c r="H240" i="11"/>
  <c r="I240" i="11" s="1"/>
  <c r="H239" i="11"/>
  <c r="I239" i="11" s="1"/>
  <c r="D249" i="11"/>
  <c r="G249" i="11"/>
  <c r="F249" i="11"/>
  <c r="E249" i="11"/>
  <c r="G232" i="11"/>
  <c r="H232" i="11" s="1"/>
  <c r="G231" i="11"/>
  <c r="H231" i="11" s="1"/>
  <c r="G230" i="11"/>
  <c r="H230" i="11" s="1"/>
  <c r="G225" i="11"/>
  <c r="H225" i="11" s="1"/>
  <c r="F223" i="11"/>
  <c r="G223" i="11" s="1"/>
  <c r="H223" i="11" s="1"/>
  <c r="F222" i="11"/>
  <c r="G222" i="11" s="1"/>
  <c r="H222" i="11" s="1"/>
  <c r="F217" i="11"/>
  <c r="G217" i="11" s="1"/>
  <c r="H217" i="11" s="1"/>
  <c r="E226" i="11"/>
  <c r="D226" i="11"/>
  <c r="G216" i="11"/>
  <c r="H216" i="11" s="1"/>
  <c r="G215" i="11"/>
  <c r="H215" i="11" s="1"/>
  <c r="E218" i="11"/>
  <c r="D218" i="11"/>
  <c r="E211" i="11"/>
  <c r="D211" i="11"/>
  <c r="E200" i="11"/>
  <c r="D200" i="11"/>
  <c r="G190" i="11"/>
  <c r="H190" i="11" s="1"/>
  <c r="G189" i="11"/>
  <c r="H189" i="11" s="1"/>
  <c r="G187" i="11"/>
  <c r="H187" i="11" s="1"/>
  <c r="E191" i="11"/>
  <c r="D191" i="11"/>
  <c r="E181" i="11"/>
  <c r="D181" i="11"/>
  <c r="H166" i="11"/>
  <c r="H155" i="11"/>
  <c r="H95" i="11"/>
  <c r="H80" i="11"/>
  <c r="H78" i="11"/>
  <c r="H75" i="11"/>
  <c r="H72" i="11"/>
  <c r="F170" i="11"/>
  <c r="E170" i="11"/>
  <c r="D170" i="11"/>
  <c r="G169" i="11"/>
  <c r="G168" i="11"/>
  <c r="G165" i="11"/>
  <c r="F163" i="11"/>
  <c r="E163" i="11"/>
  <c r="D163" i="11"/>
  <c r="G162" i="11"/>
  <c r="G161" i="11"/>
  <c r="G160" i="11"/>
  <c r="G159" i="11"/>
  <c r="G158" i="11"/>
  <c r="G154" i="11"/>
  <c r="F152" i="11"/>
  <c r="E152" i="11"/>
  <c r="D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6" i="11"/>
  <c r="G125" i="11"/>
  <c r="G124" i="11"/>
  <c r="G123" i="11"/>
  <c r="G121" i="11"/>
  <c r="F118" i="11"/>
  <c r="E118" i="11"/>
  <c r="D118" i="11"/>
  <c r="G117" i="11"/>
  <c r="G115" i="11"/>
  <c r="G114" i="11"/>
  <c r="G112" i="11"/>
  <c r="G111" i="11"/>
  <c r="F108" i="11"/>
  <c r="E108" i="11"/>
  <c r="D108" i="11"/>
  <c r="G107" i="11"/>
  <c r="G106" i="11"/>
  <c r="F103" i="11"/>
  <c r="E103" i="11"/>
  <c r="D103" i="11"/>
  <c r="G102" i="11"/>
  <c r="G101" i="11"/>
  <c r="G100" i="11"/>
  <c r="G99" i="11"/>
  <c r="G98" i="11"/>
  <c r="G94" i="11"/>
  <c r="F92" i="11"/>
  <c r="E92" i="11"/>
  <c r="D92" i="11"/>
  <c r="G91" i="11"/>
  <c r="G89" i="11"/>
  <c r="G87" i="11"/>
  <c r="G80" i="11"/>
  <c r="G77" i="11"/>
  <c r="G74" i="11"/>
  <c r="G71" i="11"/>
  <c r="F69" i="11"/>
  <c r="E69" i="11"/>
  <c r="D69" i="11"/>
  <c r="G68" i="11"/>
  <c r="G67" i="11"/>
  <c r="G66" i="11"/>
  <c r="F64" i="11"/>
  <c r="E64" i="11"/>
  <c r="D64" i="11"/>
  <c r="G63" i="11"/>
  <c r="G62" i="11"/>
  <c r="G61" i="11"/>
  <c r="G60" i="11"/>
  <c r="F58" i="11"/>
  <c r="E58" i="11"/>
  <c r="D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0" i="11"/>
  <c r="G39" i="11"/>
  <c r="G38" i="11"/>
  <c r="G37" i="11"/>
  <c r="G36" i="11"/>
  <c r="G35" i="11"/>
  <c r="G33" i="11"/>
  <c r="G32" i="11"/>
  <c r="G31" i="11"/>
  <c r="G30" i="11"/>
  <c r="G29" i="11"/>
  <c r="G27" i="11"/>
  <c r="G23" i="11"/>
  <c r="F20" i="11"/>
  <c r="E20" i="11"/>
  <c r="D20" i="11"/>
  <c r="G19" i="11"/>
  <c r="G18" i="11"/>
  <c r="G17" i="11"/>
  <c r="G15" i="11"/>
  <c r="G14" i="11"/>
  <c r="G12" i="11"/>
  <c r="G10" i="11"/>
  <c r="G9" i="11"/>
  <c r="G7" i="11"/>
  <c r="D349" i="11" l="1"/>
  <c r="H163" i="11"/>
  <c r="H281" i="11"/>
  <c r="E235" i="11"/>
  <c r="E430" i="11"/>
  <c r="D235" i="11"/>
  <c r="D563" i="11"/>
  <c r="H58" i="11"/>
  <c r="H103" i="11"/>
  <c r="E563" i="11"/>
  <c r="F295" i="11"/>
  <c r="G292" i="11"/>
  <c r="G295" i="11" s="1"/>
  <c r="G335" i="11"/>
  <c r="E349" i="11"/>
  <c r="H326" i="11"/>
  <c r="D399" i="11"/>
  <c r="H202" i="11"/>
  <c r="H206" i="11" s="1"/>
  <c r="F307" i="11"/>
  <c r="F335" i="11"/>
  <c r="E399" i="11"/>
  <c r="D430" i="11"/>
  <c r="F348" i="11"/>
  <c r="G348" i="11" s="1"/>
  <c r="H348" i="11" s="1"/>
  <c r="H287" i="11"/>
  <c r="G392" i="11"/>
  <c r="G108" i="11"/>
  <c r="H152" i="11"/>
  <c r="G306" i="11"/>
  <c r="H306" i="11" s="1"/>
  <c r="H334" i="11"/>
  <c r="H170" i="11"/>
  <c r="G21" i="11"/>
  <c r="G118" i="11"/>
  <c r="G69" i="11"/>
  <c r="H69" i="11"/>
  <c r="H108" i="11"/>
  <c r="H118" i="11"/>
  <c r="G170" i="11"/>
  <c r="G20" i="11"/>
  <c r="H64" i="11"/>
  <c r="G92" i="11"/>
  <c r="H92" i="11"/>
  <c r="H249" i="11"/>
  <c r="I249" i="11" s="1"/>
  <c r="G163" i="11"/>
  <c r="G64" i="11"/>
  <c r="G58" i="11"/>
  <c r="G103" i="11"/>
  <c r="G152" i="11"/>
  <c r="H335" i="11" l="1"/>
  <c r="C186" i="1" l="1"/>
  <c r="J17" i="8" l="1"/>
  <c r="J18" i="8"/>
  <c r="D19" i="8"/>
  <c r="F19" i="8"/>
  <c r="H19" i="8"/>
  <c r="J26" i="8"/>
  <c r="H27" i="8"/>
  <c r="H28" i="8" s="1"/>
  <c r="D27" i="8"/>
  <c r="F27" i="8"/>
  <c r="J13" i="8"/>
  <c r="J46" i="8"/>
  <c r="I45" i="8"/>
  <c r="I47" i="8" s="1"/>
  <c r="G45" i="8"/>
  <c r="G47" i="8" s="1"/>
  <c r="I43" i="8"/>
  <c r="H43" i="8"/>
  <c r="H44" i="8" s="1"/>
  <c r="G43" i="8"/>
  <c r="F43" i="8"/>
  <c r="D43" i="8"/>
  <c r="J42" i="8"/>
  <c r="F40" i="8"/>
  <c r="F44" i="8" s="1"/>
  <c r="D40" i="8"/>
  <c r="D44" i="8" s="1"/>
  <c r="J39" i="8"/>
  <c r="F35" i="8"/>
  <c r="D35" i="8"/>
  <c r="J34" i="8"/>
  <c r="F32" i="8"/>
  <c r="D32" i="8"/>
  <c r="J31" i="8"/>
  <c r="J25" i="8"/>
  <c r="J24" i="8"/>
  <c r="J23" i="8"/>
  <c r="J22" i="8"/>
  <c r="J21" i="8"/>
  <c r="J16" i="8"/>
  <c r="J15" i="8"/>
  <c r="J14" i="8"/>
  <c r="J35" i="8" l="1"/>
  <c r="H45" i="8"/>
  <c r="H47" i="8" s="1"/>
  <c r="F36" i="8"/>
  <c r="J19" i="8"/>
  <c r="J43" i="8"/>
  <c r="J27" i="8"/>
  <c r="D36" i="8"/>
  <c r="J36" i="8" s="1"/>
  <c r="F28" i="8"/>
  <c r="F45" i="8" s="1"/>
  <c r="F47" i="8" s="1"/>
  <c r="J44" i="8"/>
  <c r="J32" i="8"/>
  <c r="D28" i="8"/>
  <c r="J40" i="8"/>
  <c r="D45" i="8" l="1"/>
  <c r="D47" i="8" s="1"/>
  <c r="J28" i="8"/>
  <c r="J45" i="8" s="1"/>
  <c r="J47" i="8" s="1"/>
  <c r="G202" i="4" l="1"/>
  <c r="G20" i="6" l="1"/>
  <c r="G19" i="6"/>
  <c r="C80" i="4"/>
  <c r="E80" i="4" l="1"/>
  <c r="E171" i="4"/>
  <c r="C171" i="4"/>
  <c r="G166" i="4"/>
  <c r="G127" i="4"/>
  <c r="G128" i="4"/>
  <c r="G129" i="4"/>
  <c r="G130" i="4"/>
  <c r="G131" i="4"/>
  <c r="G132" i="4"/>
  <c r="G133" i="4"/>
  <c r="G26" i="4" l="1"/>
  <c r="K26" i="4"/>
  <c r="I204" i="1" l="1"/>
  <c r="I202" i="1"/>
  <c r="C200" i="1"/>
  <c r="K20" i="6"/>
  <c r="I20" i="6"/>
  <c r="M20" i="6" l="1"/>
  <c r="O20" i="6" s="1"/>
  <c r="C182" i="1"/>
  <c r="C20" i="1"/>
  <c r="I65" i="1"/>
  <c r="I66" i="1"/>
  <c r="I64" i="1"/>
  <c r="I52" i="1"/>
  <c r="I53" i="1"/>
  <c r="C61" i="1"/>
  <c r="K19" i="6" l="1"/>
  <c r="I19" i="6"/>
  <c r="K18" i="6"/>
  <c r="I18" i="6"/>
  <c r="G18" i="6"/>
  <c r="K17" i="6"/>
  <c r="I17" i="6"/>
  <c r="M17" i="6" s="1"/>
  <c r="F16" i="6"/>
  <c r="D16" i="6"/>
  <c r="K15" i="6"/>
  <c r="I15" i="6"/>
  <c r="G15" i="6"/>
  <c r="K14" i="6"/>
  <c r="I14" i="6"/>
  <c r="K13" i="6"/>
  <c r="G13" i="6"/>
  <c r="F228" i="4"/>
  <c r="E228" i="4"/>
  <c r="D228" i="4"/>
  <c r="C228" i="4"/>
  <c r="K227" i="4"/>
  <c r="I227" i="4"/>
  <c r="G227" i="4"/>
  <c r="K226" i="4"/>
  <c r="I226" i="4"/>
  <c r="G226" i="4"/>
  <c r="F224" i="4"/>
  <c r="E224" i="4"/>
  <c r="D224" i="4"/>
  <c r="C224" i="4"/>
  <c r="K223" i="4"/>
  <c r="I223" i="4"/>
  <c r="G223" i="4"/>
  <c r="K222" i="4"/>
  <c r="I222" i="4"/>
  <c r="G222" i="4"/>
  <c r="K221" i="4"/>
  <c r="I221" i="4"/>
  <c r="G221" i="4"/>
  <c r="F218" i="4"/>
  <c r="E218" i="4"/>
  <c r="D218" i="4"/>
  <c r="C218" i="4"/>
  <c r="K217" i="4"/>
  <c r="I217" i="4"/>
  <c r="G217" i="4"/>
  <c r="K216" i="4"/>
  <c r="I216" i="4"/>
  <c r="G216" i="4"/>
  <c r="K215" i="4"/>
  <c r="I215" i="4"/>
  <c r="G215" i="4"/>
  <c r="K214" i="4"/>
  <c r="I214" i="4"/>
  <c r="G214" i="4"/>
  <c r="F206" i="4"/>
  <c r="E206" i="4"/>
  <c r="D206" i="4"/>
  <c r="K205" i="4"/>
  <c r="K206" i="4" s="1"/>
  <c r="F203" i="4"/>
  <c r="E203" i="4"/>
  <c r="D203" i="4"/>
  <c r="K202" i="4"/>
  <c r="I202" i="4"/>
  <c r="K201" i="4"/>
  <c r="I201" i="4"/>
  <c r="G201" i="4"/>
  <c r="K200" i="4"/>
  <c r="I200" i="4"/>
  <c r="G200" i="4"/>
  <c r="K199" i="4"/>
  <c r="I199" i="4"/>
  <c r="G199" i="4"/>
  <c r="K198" i="4"/>
  <c r="I198" i="4"/>
  <c r="G198" i="4"/>
  <c r="K197" i="4"/>
  <c r="K196" i="4"/>
  <c r="I196" i="4"/>
  <c r="G196" i="4"/>
  <c r="K193" i="4"/>
  <c r="I193" i="4"/>
  <c r="G193" i="4"/>
  <c r="F191" i="4"/>
  <c r="E191" i="4"/>
  <c r="D191" i="4"/>
  <c r="C191" i="4"/>
  <c r="K190" i="4"/>
  <c r="I190" i="4"/>
  <c r="G190" i="4"/>
  <c r="K189" i="4"/>
  <c r="I189" i="4"/>
  <c r="G189" i="4"/>
  <c r="K188" i="4"/>
  <c r="I188" i="4"/>
  <c r="G188" i="4"/>
  <c r="F185" i="4"/>
  <c r="D185" i="4"/>
  <c r="C185" i="4"/>
  <c r="I184" i="4"/>
  <c r="G184" i="4"/>
  <c r="E185" i="4"/>
  <c r="K183" i="4"/>
  <c r="I183" i="4"/>
  <c r="G183" i="4"/>
  <c r="K182" i="4"/>
  <c r="I182" i="4"/>
  <c r="G182" i="4"/>
  <c r="K181" i="4"/>
  <c r="I181" i="4"/>
  <c r="G181" i="4"/>
  <c r="K180" i="4"/>
  <c r="I180" i="4"/>
  <c r="G180" i="4"/>
  <c r="K179" i="4"/>
  <c r="I179" i="4"/>
  <c r="G179" i="4"/>
  <c r="K178" i="4"/>
  <c r="I178" i="4"/>
  <c r="G178" i="4"/>
  <c r="F176" i="4"/>
  <c r="D176" i="4"/>
  <c r="C176" i="4"/>
  <c r="K175" i="4"/>
  <c r="I175" i="4"/>
  <c r="G175" i="4"/>
  <c r="K174" i="4"/>
  <c r="I174" i="4"/>
  <c r="G174" i="4"/>
  <c r="G173" i="4"/>
  <c r="I173" i="4"/>
  <c r="F171" i="4"/>
  <c r="D171" i="4"/>
  <c r="K170" i="4"/>
  <c r="I170" i="4"/>
  <c r="G170" i="4"/>
  <c r="K169" i="4"/>
  <c r="I169" i="4"/>
  <c r="G169" i="4"/>
  <c r="K168" i="4"/>
  <c r="I168" i="4"/>
  <c r="G168" i="4"/>
  <c r="K167" i="4"/>
  <c r="I167" i="4"/>
  <c r="G167" i="4"/>
  <c r="F164" i="4"/>
  <c r="E164" i="4"/>
  <c r="D164" i="4"/>
  <c r="C164" i="4"/>
  <c r="K163" i="4"/>
  <c r="I163" i="4"/>
  <c r="G163" i="4"/>
  <c r="K162" i="4"/>
  <c r="I162" i="4"/>
  <c r="G162" i="4"/>
  <c r="K161" i="4"/>
  <c r="I161" i="4"/>
  <c r="G161" i="4"/>
  <c r="K160" i="4"/>
  <c r="I160" i="4"/>
  <c r="G160" i="4"/>
  <c r="F158" i="4"/>
  <c r="E158" i="4"/>
  <c r="D158" i="4"/>
  <c r="C158" i="4"/>
  <c r="K157" i="4"/>
  <c r="I157" i="4"/>
  <c r="G157" i="4"/>
  <c r="K156" i="4"/>
  <c r="I156" i="4"/>
  <c r="G156" i="4"/>
  <c r="K155" i="4"/>
  <c r="I155" i="4"/>
  <c r="G155" i="4"/>
  <c r="F153" i="4"/>
  <c r="E153" i="4"/>
  <c r="D153" i="4"/>
  <c r="C153" i="4"/>
  <c r="K152" i="4"/>
  <c r="I152" i="4"/>
  <c r="G152" i="4"/>
  <c r="K151" i="4"/>
  <c r="I151" i="4"/>
  <c r="G151" i="4"/>
  <c r="F149" i="4"/>
  <c r="E149" i="4"/>
  <c r="D149" i="4"/>
  <c r="C149" i="4"/>
  <c r="K148" i="4"/>
  <c r="K149" i="4" s="1"/>
  <c r="I148" i="4"/>
  <c r="G148" i="4"/>
  <c r="G147" i="4"/>
  <c r="E145" i="4"/>
  <c r="C145" i="4"/>
  <c r="K144" i="4"/>
  <c r="I144" i="4"/>
  <c r="G144" i="4"/>
  <c r="K143" i="4"/>
  <c r="I143" i="4"/>
  <c r="G143" i="4"/>
  <c r="K142" i="4"/>
  <c r="I142" i="4"/>
  <c r="G142" i="4"/>
  <c r="K141" i="4"/>
  <c r="I141" i="4"/>
  <c r="G141" i="4"/>
  <c r="F139" i="4"/>
  <c r="D139" i="4"/>
  <c r="K137" i="4"/>
  <c r="I137" i="4"/>
  <c r="G137" i="4"/>
  <c r="F135" i="4"/>
  <c r="E135" i="4"/>
  <c r="D135" i="4"/>
  <c r="C135" i="4"/>
  <c r="K134" i="4"/>
  <c r="I134" i="4"/>
  <c r="G134" i="4"/>
  <c r="K132" i="4"/>
  <c r="I132" i="4"/>
  <c r="K131" i="4"/>
  <c r="I131" i="4"/>
  <c r="K130" i="4"/>
  <c r="I130" i="4"/>
  <c r="K129" i="4"/>
  <c r="I129" i="4"/>
  <c r="K128" i="4"/>
  <c r="I128" i="4"/>
  <c r="K126" i="4"/>
  <c r="I126" i="4"/>
  <c r="G126" i="4"/>
  <c r="K125" i="4"/>
  <c r="I125" i="4"/>
  <c r="G125" i="4"/>
  <c r="F123" i="4"/>
  <c r="E123" i="4"/>
  <c r="D123" i="4"/>
  <c r="C123" i="4"/>
  <c r="K122" i="4"/>
  <c r="I122" i="4"/>
  <c r="G122" i="4"/>
  <c r="K121" i="4"/>
  <c r="I121" i="4"/>
  <c r="G121" i="4"/>
  <c r="E119" i="4"/>
  <c r="C119" i="4"/>
  <c r="K118" i="4"/>
  <c r="K119" i="4" s="1"/>
  <c r="I118" i="4"/>
  <c r="I119" i="4" s="1"/>
  <c r="G118" i="4"/>
  <c r="G119" i="4" s="1"/>
  <c r="F114" i="4"/>
  <c r="E114" i="4"/>
  <c r="D114" i="4"/>
  <c r="C114" i="4"/>
  <c r="K113" i="4"/>
  <c r="I113" i="4"/>
  <c r="G113" i="4"/>
  <c r="K112" i="4"/>
  <c r="I112" i="4"/>
  <c r="G112" i="4"/>
  <c r="F110" i="4"/>
  <c r="E110" i="4"/>
  <c r="D110" i="4"/>
  <c r="K109" i="4"/>
  <c r="I109" i="4"/>
  <c r="G109" i="4"/>
  <c r="I108" i="4"/>
  <c r="G108" i="4"/>
  <c r="K108" i="4"/>
  <c r="K107" i="4"/>
  <c r="I107" i="4"/>
  <c r="G107" i="4"/>
  <c r="I106" i="4"/>
  <c r="K106" i="4"/>
  <c r="C110" i="4"/>
  <c r="F104" i="4"/>
  <c r="E104" i="4"/>
  <c r="D104" i="4"/>
  <c r="C104" i="4"/>
  <c r="K103" i="4"/>
  <c r="I103" i="4"/>
  <c r="K102" i="4"/>
  <c r="I102" i="4"/>
  <c r="G102" i="4"/>
  <c r="K101" i="4"/>
  <c r="I101" i="4"/>
  <c r="G101" i="4"/>
  <c r="K100" i="4"/>
  <c r="I100" i="4"/>
  <c r="G100" i="4"/>
  <c r="K99" i="4"/>
  <c r="I99" i="4"/>
  <c r="G99" i="4"/>
  <c r="K98" i="4"/>
  <c r="I98" i="4"/>
  <c r="G98" i="4"/>
  <c r="K97" i="4"/>
  <c r="I97" i="4"/>
  <c r="G97" i="4"/>
  <c r="K96" i="4"/>
  <c r="I96" i="4"/>
  <c r="G96" i="4"/>
  <c r="K95" i="4"/>
  <c r="I95" i="4"/>
  <c r="G95" i="4"/>
  <c r="K94" i="4"/>
  <c r="I94" i="4"/>
  <c r="G94" i="4"/>
  <c r="K93" i="4"/>
  <c r="I93" i="4"/>
  <c r="G93" i="4"/>
  <c r="K92" i="4"/>
  <c r="I92" i="4"/>
  <c r="G92" i="4"/>
  <c r="K91" i="4"/>
  <c r="I91" i="4"/>
  <c r="G91" i="4"/>
  <c r="K90" i="4"/>
  <c r="I90" i="4"/>
  <c r="G90" i="4"/>
  <c r="F88" i="4"/>
  <c r="D88" i="4"/>
  <c r="C88" i="4"/>
  <c r="I87" i="4"/>
  <c r="K87" i="4"/>
  <c r="K86" i="4"/>
  <c r="I86" i="4"/>
  <c r="G86" i="4"/>
  <c r="F80" i="4"/>
  <c r="D80" i="4"/>
  <c r="I79" i="4"/>
  <c r="G79" i="4"/>
  <c r="G80" i="4" s="1"/>
  <c r="E77" i="4"/>
  <c r="D77" i="4"/>
  <c r="C77" i="4"/>
  <c r="K76" i="4"/>
  <c r="I76" i="4"/>
  <c r="G76" i="4"/>
  <c r="K75" i="4"/>
  <c r="I75" i="4"/>
  <c r="G75" i="4"/>
  <c r="E73" i="4"/>
  <c r="K72" i="4"/>
  <c r="I72" i="4"/>
  <c r="G72" i="4"/>
  <c r="K71" i="4"/>
  <c r="I71" i="4"/>
  <c r="G71" i="4"/>
  <c r="K70" i="4"/>
  <c r="I70" i="4"/>
  <c r="K69" i="4"/>
  <c r="K68" i="4"/>
  <c r="I68" i="4"/>
  <c r="G68" i="4"/>
  <c r="F65" i="4"/>
  <c r="D65" i="4"/>
  <c r="C65" i="4"/>
  <c r="K64" i="4"/>
  <c r="I64" i="4"/>
  <c r="G64" i="4"/>
  <c r="K63" i="4"/>
  <c r="I63" i="4"/>
  <c r="G63" i="4"/>
  <c r="K62" i="4"/>
  <c r="I62" i="4"/>
  <c r="G62" i="4"/>
  <c r="K61" i="4"/>
  <c r="I61" i="4"/>
  <c r="G61" i="4"/>
  <c r="I60" i="4"/>
  <c r="K60" i="4"/>
  <c r="K59" i="4"/>
  <c r="I59" i="4"/>
  <c r="G59" i="4"/>
  <c r="K58" i="4"/>
  <c r="I58" i="4"/>
  <c r="G58" i="4"/>
  <c r="K57" i="4"/>
  <c r="I57" i="4"/>
  <c r="G57" i="4"/>
  <c r="K56" i="4"/>
  <c r="I56" i="4"/>
  <c r="G56" i="4"/>
  <c r="K55" i="4"/>
  <c r="I55" i="4"/>
  <c r="G55" i="4"/>
  <c r="K54" i="4"/>
  <c r="I54" i="4"/>
  <c r="G54" i="4"/>
  <c r="K53" i="4"/>
  <c r="I53" i="4"/>
  <c r="G53" i="4"/>
  <c r="K52" i="4"/>
  <c r="I52" i="4"/>
  <c r="G52" i="4"/>
  <c r="E50" i="4"/>
  <c r="D50" i="4"/>
  <c r="K49" i="4"/>
  <c r="I49" i="4"/>
  <c r="G49" i="4"/>
  <c r="K48" i="4"/>
  <c r="I48" i="4"/>
  <c r="G48" i="4"/>
  <c r="K47" i="4"/>
  <c r="I47" i="4"/>
  <c r="K46" i="4"/>
  <c r="I46" i="4"/>
  <c r="G46" i="4"/>
  <c r="K45" i="4"/>
  <c r="I45" i="4"/>
  <c r="G45" i="4"/>
  <c r="K44" i="4"/>
  <c r="I44" i="4"/>
  <c r="G44" i="4"/>
  <c r="K43" i="4"/>
  <c r="I43" i="4"/>
  <c r="G43" i="4"/>
  <c r="K42" i="4"/>
  <c r="I42" i="4"/>
  <c r="G42" i="4"/>
  <c r="K41" i="4"/>
  <c r="I41" i="4"/>
  <c r="G41" i="4"/>
  <c r="K40" i="4"/>
  <c r="I40" i="4"/>
  <c r="F37" i="4"/>
  <c r="E37" i="4"/>
  <c r="D37" i="4"/>
  <c r="C37" i="4"/>
  <c r="K36" i="4"/>
  <c r="I36" i="4"/>
  <c r="G36" i="4"/>
  <c r="K35" i="4"/>
  <c r="I35" i="4"/>
  <c r="G35" i="4"/>
  <c r="K33" i="4"/>
  <c r="I33" i="4"/>
  <c r="G33" i="4"/>
  <c r="F32" i="4"/>
  <c r="D32" i="4"/>
  <c r="K31" i="4"/>
  <c r="I31" i="4"/>
  <c r="G31" i="4"/>
  <c r="I30" i="4"/>
  <c r="K30" i="4"/>
  <c r="K29" i="4"/>
  <c r="I29" i="4"/>
  <c r="K28" i="4"/>
  <c r="I28" i="4"/>
  <c r="G28" i="4"/>
  <c r="K27" i="4"/>
  <c r="I27" i="4"/>
  <c r="K25" i="4"/>
  <c r="I25" i="4"/>
  <c r="G25" i="4"/>
  <c r="K24" i="4"/>
  <c r="I24" i="4"/>
  <c r="G24" i="4"/>
  <c r="K23" i="4"/>
  <c r="I23" i="4"/>
  <c r="G23" i="4"/>
  <c r="K22" i="4"/>
  <c r="I22" i="4"/>
  <c r="G22" i="4"/>
  <c r="K21" i="4"/>
  <c r="I21" i="4"/>
  <c r="K20" i="4"/>
  <c r="I20" i="4"/>
  <c r="I19" i="4"/>
  <c r="G19" i="4"/>
  <c r="I18" i="4"/>
  <c r="G18" i="4"/>
  <c r="K18" i="4"/>
  <c r="K17" i="4"/>
  <c r="I17" i="4"/>
  <c r="G17" i="4"/>
  <c r="K16" i="4"/>
  <c r="I16" i="4"/>
  <c r="G16" i="4"/>
  <c r="K15" i="4"/>
  <c r="I15" i="4"/>
  <c r="K14" i="4"/>
  <c r="I14" i="4"/>
  <c r="G14" i="4"/>
  <c r="K13" i="4"/>
  <c r="I13" i="4"/>
  <c r="P206" i="1"/>
  <c r="N206" i="1"/>
  <c r="L206" i="1"/>
  <c r="H206" i="1"/>
  <c r="F206" i="1"/>
  <c r="D206" i="1"/>
  <c r="O204" i="1"/>
  <c r="N204" i="1"/>
  <c r="M204" i="1"/>
  <c r="L204" i="1"/>
  <c r="K204" i="1"/>
  <c r="O203" i="1"/>
  <c r="N203" i="1"/>
  <c r="L203" i="1"/>
  <c r="K203" i="1"/>
  <c r="S202" i="1"/>
  <c r="O202" i="1"/>
  <c r="N202" i="1"/>
  <c r="M202" i="1"/>
  <c r="L202" i="1"/>
  <c r="K202" i="1"/>
  <c r="O201" i="1"/>
  <c r="N201" i="1"/>
  <c r="M201" i="1"/>
  <c r="L201" i="1"/>
  <c r="G199" i="1"/>
  <c r="G200" i="1" s="1"/>
  <c r="G205" i="1" s="1"/>
  <c r="O198" i="1"/>
  <c r="N198" i="1"/>
  <c r="M198" i="1"/>
  <c r="L198" i="1"/>
  <c r="K198" i="1"/>
  <c r="O197" i="1"/>
  <c r="N197" i="1"/>
  <c r="L197" i="1"/>
  <c r="S196" i="1"/>
  <c r="S195" i="1"/>
  <c r="G193" i="1"/>
  <c r="O192" i="1"/>
  <c r="N192" i="1"/>
  <c r="M192" i="1"/>
  <c r="L192" i="1"/>
  <c r="K192" i="1"/>
  <c r="I192" i="1"/>
  <c r="S191" i="1"/>
  <c r="O191" i="1"/>
  <c r="N191" i="1"/>
  <c r="M191" i="1"/>
  <c r="L191" i="1"/>
  <c r="K191" i="1"/>
  <c r="O190" i="1"/>
  <c r="N190" i="1"/>
  <c r="M190" i="1"/>
  <c r="L190" i="1"/>
  <c r="E193" i="1"/>
  <c r="O189" i="1"/>
  <c r="N189" i="1"/>
  <c r="M189" i="1"/>
  <c r="L189" i="1"/>
  <c r="K189" i="1"/>
  <c r="I189" i="1"/>
  <c r="S188" i="1"/>
  <c r="O188" i="1"/>
  <c r="N188" i="1"/>
  <c r="M188" i="1"/>
  <c r="L188" i="1"/>
  <c r="K188" i="1"/>
  <c r="S187" i="1"/>
  <c r="O187" i="1"/>
  <c r="N187" i="1"/>
  <c r="M187" i="1"/>
  <c r="L187" i="1"/>
  <c r="K187" i="1"/>
  <c r="O186" i="1"/>
  <c r="N186" i="1"/>
  <c r="M186" i="1"/>
  <c r="L186" i="1"/>
  <c r="K186" i="1"/>
  <c r="I186" i="1"/>
  <c r="S185" i="1"/>
  <c r="S184" i="1"/>
  <c r="S183" i="1"/>
  <c r="G182" i="1"/>
  <c r="O181" i="1"/>
  <c r="M181" i="1"/>
  <c r="S180" i="1"/>
  <c r="S179" i="1"/>
  <c r="O178" i="1"/>
  <c r="M178" i="1"/>
  <c r="K178" i="1"/>
  <c r="I178" i="1"/>
  <c r="S177" i="1"/>
  <c r="O176" i="1"/>
  <c r="M176" i="1"/>
  <c r="K176" i="1"/>
  <c r="I176" i="1"/>
  <c r="O175" i="1"/>
  <c r="M175" i="1"/>
  <c r="K175" i="1"/>
  <c r="I175" i="1"/>
  <c r="O174" i="1"/>
  <c r="M174" i="1"/>
  <c r="K174" i="1"/>
  <c r="I174" i="1"/>
  <c r="O173" i="1"/>
  <c r="M173" i="1"/>
  <c r="K173" i="1"/>
  <c r="I173" i="1"/>
  <c r="S172" i="1"/>
  <c r="S171" i="1"/>
  <c r="O171" i="1"/>
  <c r="Q170" i="1"/>
  <c r="I170" i="1"/>
  <c r="Q169" i="1"/>
  <c r="I169" i="1"/>
  <c r="S169" i="1" s="1"/>
  <c r="Q168" i="1"/>
  <c r="I168" i="1"/>
  <c r="Q167" i="1"/>
  <c r="I167" i="1"/>
  <c r="O166" i="1"/>
  <c r="M166" i="1"/>
  <c r="K166" i="1"/>
  <c r="I166" i="1"/>
  <c r="O165" i="1"/>
  <c r="M165" i="1"/>
  <c r="K165" i="1"/>
  <c r="I165" i="1"/>
  <c r="O164" i="1"/>
  <c r="M164" i="1"/>
  <c r="K164" i="1"/>
  <c r="I164" i="1"/>
  <c r="O163" i="1"/>
  <c r="M163" i="1"/>
  <c r="K163" i="1"/>
  <c r="I163" i="1"/>
  <c r="Q162" i="1"/>
  <c r="I162" i="1"/>
  <c r="S161" i="1"/>
  <c r="O160" i="1"/>
  <c r="S159" i="1"/>
  <c r="S158" i="1"/>
  <c r="M157" i="1"/>
  <c r="K157" i="1"/>
  <c r="I157" i="1"/>
  <c r="O157" i="1"/>
  <c r="O156" i="1"/>
  <c r="M156" i="1"/>
  <c r="K156" i="1"/>
  <c r="I156" i="1"/>
  <c r="O155" i="1"/>
  <c r="M155" i="1"/>
  <c r="O154" i="1"/>
  <c r="M154" i="1"/>
  <c r="O153" i="1"/>
  <c r="M153" i="1"/>
  <c r="K153" i="1"/>
  <c r="I153" i="1"/>
  <c r="O152" i="1"/>
  <c r="M152" i="1"/>
  <c r="K152" i="1"/>
  <c r="I152" i="1"/>
  <c r="O151" i="1"/>
  <c r="M151" i="1"/>
  <c r="K151" i="1"/>
  <c r="I151" i="1"/>
  <c r="S150" i="1"/>
  <c r="S149" i="1"/>
  <c r="O148" i="1"/>
  <c r="M148" i="1"/>
  <c r="K148" i="1"/>
  <c r="I148" i="1"/>
  <c r="S147" i="1"/>
  <c r="O146" i="1"/>
  <c r="N146" i="1"/>
  <c r="M146" i="1"/>
  <c r="L146" i="1"/>
  <c r="K146" i="1"/>
  <c r="I146" i="1"/>
  <c r="O145" i="1"/>
  <c r="N145" i="1"/>
  <c r="M145" i="1"/>
  <c r="L145" i="1"/>
  <c r="K145" i="1"/>
  <c r="I145" i="1"/>
  <c r="O144" i="1"/>
  <c r="M144" i="1"/>
  <c r="K144" i="1"/>
  <c r="I144" i="1"/>
  <c r="O143" i="1"/>
  <c r="N143" i="1"/>
  <c r="M143" i="1"/>
  <c r="L143" i="1"/>
  <c r="K143" i="1"/>
  <c r="I143" i="1"/>
  <c r="S142" i="1"/>
  <c r="S141" i="1"/>
  <c r="S140" i="1"/>
  <c r="S139" i="1"/>
  <c r="S138" i="1"/>
  <c r="G135" i="1"/>
  <c r="E135" i="1"/>
  <c r="C135" i="1"/>
  <c r="O134" i="1"/>
  <c r="O135" i="1" s="1"/>
  <c r="N134" i="1"/>
  <c r="M134" i="1"/>
  <c r="M135" i="1" s="1"/>
  <c r="L134" i="1"/>
  <c r="K134" i="1"/>
  <c r="I134" i="1"/>
  <c r="S133" i="1"/>
  <c r="P132" i="1"/>
  <c r="P136" i="1" s="1"/>
  <c r="H132" i="1"/>
  <c r="F132" i="1"/>
  <c r="D132" i="1"/>
  <c r="G131" i="1"/>
  <c r="O130" i="1"/>
  <c r="O131" i="1" s="1"/>
  <c r="N130" i="1"/>
  <c r="M130" i="1"/>
  <c r="M131" i="1" s="1"/>
  <c r="L130" i="1"/>
  <c r="E131" i="1"/>
  <c r="S129" i="1"/>
  <c r="G128" i="1"/>
  <c r="O127" i="1"/>
  <c r="N127" i="1"/>
  <c r="M127" i="1"/>
  <c r="L127" i="1"/>
  <c r="E128" i="1"/>
  <c r="O126" i="1"/>
  <c r="N126" i="1"/>
  <c r="M126" i="1"/>
  <c r="L126" i="1"/>
  <c r="K126" i="1"/>
  <c r="I126" i="1"/>
  <c r="S125" i="1"/>
  <c r="G124" i="1"/>
  <c r="C124" i="1"/>
  <c r="S123" i="1"/>
  <c r="S122" i="1"/>
  <c r="O121" i="1"/>
  <c r="N121" i="1"/>
  <c r="M121" i="1"/>
  <c r="L121" i="1"/>
  <c r="K121" i="1"/>
  <c r="I121" i="1"/>
  <c r="O120" i="1"/>
  <c r="N120" i="1"/>
  <c r="L120" i="1"/>
  <c r="K120" i="1"/>
  <c r="I120" i="1"/>
  <c r="Q119" i="1"/>
  <c r="I119" i="1"/>
  <c r="G118" i="1"/>
  <c r="E118" i="1"/>
  <c r="C118" i="1"/>
  <c r="O117" i="1"/>
  <c r="O118" i="1" s="1"/>
  <c r="N117" i="1"/>
  <c r="M117" i="1"/>
  <c r="M118" i="1" s="1"/>
  <c r="L117" i="1"/>
  <c r="K117" i="1"/>
  <c r="K118" i="1" s="1"/>
  <c r="I117" i="1"/>
  <c r="I118" i="1" s="1"/>
  <c r="S116" i="1"/>
  <c r="G115" i="1"/>
  <c r="E115" i="1"/>
  <c r="O114" i="1"/>
  <c r="N114" i="1"/>
  <c r="M114" i="1"/>
  <c r="L114" i="1"/>
  <c r="K114" i="1"/>
  <c r="I114" i="1"/>
  <c r="O113" i="1"/>
  <c r="N113" i="1"/>
  <c r="L113" i="1"/>
  <c r="M113" i="1"/>
  <c r="O112" i="1"/>
  <c r="N112" i="1"/>
  <c r="M112" i="1"/>
  <c r="L112" i="1"/>
  <c r="K112" i="1"/>
  <c r="I112" i="1"/>
  <c r="O111" i="1"/>
  <c r="N111" i="1"/>
  <c r="L111" i="1"/>
  <c r="K111" i="1"/>
  <c r="I111" i="1"/>
  <c r="M111" i="1"/>
  <c r="O110" i="1"/>
  <c r="N110" i="1"/>
  <c r="M110" i="1"/>
  <c r="L110" i="1"/>
  <c r="K110" i="1"/>
  <c r="I110" i="1"/>
  <c r="O109" i="1"/>
  <c r="N109" i="1"/>
  <c r="M109" i="1"/>
  <c r="L109" i="1"/>
  <c r="K109" i="1"/>
  <c r="I109" i="1"/>
  <c r="O108" i="1"/>
  <c r="N108" i="1"/>
  <c r="M108" i="1"/>
  <c r="L108" i="1"/>
  <c r="K108" i="1"/>
  <c r="I108" i="1"/>
  <c r="O107" i="1"/>
  <c r="N107" i="1"/>
  <c r="M107" i="1"/>
  <c r="L107" i="1"/>
  <c r="K107" i="1"/>
  <c r="I107" i="1"/>
  <c r="O106" i="1"/>
  <c r="N106" i="1"/>
  <c r="M106" i="1"/>
  <c r="L106" i="1"/>
  <c r="K106" i="1"/>
  <c r="I106" i="1"/>
  <c r="O105" i="1"/>
  <c r="N105" i="1"/>
  <c r="M105" i="1"/>
  <c r="L105" i="1"/>
  <c r="K105" i="1"/>
  <c r="I105" i="1"/>
  <c r="O104" i="1"/>
  <c r="N104" i="1"/>
  <c r="M104" i="1"/>
  <c r="L104" i="1"/>
  <c r="K104" i="1"/>
  <c r="I104" i="1"/>
  <c r="S103" i="1"/>
  <c r="G102" i="1"/>
  <c r="E102" i="1"/>
  <c r="C102" i="1"/>
  <c r="O101" i="1"/>
  <c r="N101" i="1"/>
  <c r="M101" i="1"/>
  <c r="L101" i="1"/>
  <c r="K101" i="1"/>
  <c r="I101" i="1"/>
  <c r="O100" i="1"/>
  <c r="N100" i="1"/>
  <c r="M100" i="1"/>
  <c r="L100" i="1"/>
  <c r="K100" i="1"/>
  <c r="I100" i="1"/>
  <c r="O99" i="1"/>
  <c r="N99" i="1"/>
  <c r="M99" i="1"/>
  <c r="L99" i="1"/>
  <c r="K99" i="1"/>
  <c r="I99" i="1"/>
  <c r="O98" i="1"/>
  <c r="N98" i="1"/>
  <c r="M98" i="1"/>
  <c r="L98" i="1"/>
  <c r="K98" i="1"/>
  <c r="I98" i="1"/>
  <c r="O97" i="1"/>
  <c r="N97" i="1"/>
  <c r="L97" i="1"/>
  <c r="M97" i="1"/>
  <c r="O96" i="1"/>
  <c r="N96" i="1"/>
  <c r="M96" i="1"/>
  <c r="L96" i="1"/>
  <c r="K96" i="1"/>
  <c r="I96" i="1"/>
  <c r="Q95" i="1"/>
  <c r="I95" i="1"/>
  <c r="G94" i="1"/>
  <c r="E94" i="1"/>
  <c r="O93" i="1"/>
  <c r="N93" i="1"/>
  <c r="M93" i="1"/>
  <c r="L93" i="1"/>
  <c r="K93" i="1"/>
  <c r="I93" i="1"/>
  <c r="O92" i="1"/>
  <c r="N92" i="1"/>
  <c r="L92" i="1"/>
  <c r="I92" i="1"/>
  <c r="M92" i="1"/>
  <c r="C94" i="1"/>
  <c r="O91" i="1"/>
  <c r="N91" i="1"/>
  <c r="M91" i="1"/>
  <c r="L91" i="1"/>
  <c r="K91" i="1"/>
  <c r="I91" i="1"/>
  <c r="O90" i="1"/>
  <c r="N90" i="1"/>
  <c r="M90" i="1"/>
  <c r="L90" i="1"/>
  <c r="K90" i="1"/>
  <c r="I90" i="1"/>
  <c r="O89" i="1"/>
  <c r="N89" i="1"/>
  <c r="M89" i="1"/>
  <c r="L89" i="1"/>
  <c r="K89" i="1"/>
  <c r="I89" i="1"/>
  <c r="S88" i="1"/>
  <c r="G87" i="1"/>
  <c r="E87" i="1"/>
  <c r="C87" i="1"/>
  <c r="O86" i="1"/>
  <c r="O87" i="1" s="1"/>
  <c r="N86" i="1"/>
  <c r="M86" i="1"/>
  <c r="M87" i="1" s="1"/>
  <c r="L86" i="1"/>
  <c r="K86" i="1"/>
  <c r="I86" i="1"/>
  <c r="Q85" i="1"/>
  <c r="I85" i="1"/>
  <c r="G84" i="1"/>
  <c r="E84" i="1"/>
  <c r="O83" i="1"/>
  <c r="O84" i="1" s="1"/>
  <c r="N83" i="1"/>
  <c r="M83" i="1"/>
  <c r="M84" i="1" s="1"/>
  <c r="L83" i="1"/>
  <c r="K83" i="1"/>
  <c r="I83" i="1"/>
  <c r="C84" i="1"/>
  <c r="G80" i="1"/>
  <c r="E80" i="1"/>
  <c r="O79" i="1"/>
  <c r="N79" i="1"/>
  <c r="M79" i="1"/>
  <c r="L79" i="1"/>
  <c r="S78" i="1"/>
  <c r="O78" i="1"/>
  <c r="N78" i="1"/>
  <c r="M78" i="1"/>
  <c r="L78" i="1"/>
  <c r="K78" i="1"/>
  <c r="S77" i="1"/>
  <c r="O77" i="1"/>
  <c r="N77" i="1"/>
  <c r="M77" i="1"/>
  <c r="L77" i="1"/>
  <c r="K77" i="1"/>
  <c r="S76" i="1"/>
  <c r="O76" i="1"/>
  <c r="N76" i="1"/>
  <c r="M76" i="1"/>
  <c r="L76" i="1"/>
  <c r="K76" i="1"/>
  <c r="O75" i="1"/>
  <c r="N75" i="1"/>
  <c r="M75" i="1"/>
  <c r="L75" i="1"/>
  <c r="K75" i="1"/>
  <c r="I75" i="1"/>
  <c r="S74" i="1"/>
  <c r="S73" i="1"/>
  <c r="S72" i="1"/>
  <c r="S71" i="1"/>
  <c r="P70" i="1"/>
  <c r="N70" i="1"/>
  <c r="L70" i="1"/>
  <c r="H70" i="1"/>
  <c r="F70" i="1"/>
  <c r="D70" i="1"/>
  <c r="G69" i="1"/>
  <c r="E69" i="1"/>
  <c r="O68" i="1"/>
  <c r="N68" i="1"/>
  <c r="L68" i="1"/>
  <c r="K68" i="1"/>
  <c r="M68" i="1"/>
  <c r="I68" i="1"/>
  <c r="S67" i="1"/>
  <c r="O67" i="1"/>
  <c r="N67" i="1"/>
  <c r="M67" i="1"/>
  <c r="L67" i="1"/>
  <c r="K67" i="1"/>
  <c r="O64" i="1"/>
  <c r="N64" i="1"/>
  <c r="L64" i="1"/>
  <c r="K64" i="1"/>
  <c r="M64" i="1"/>
  <c r="S63" i="1"/>
  <c r="S62" i="1"/>
  <c r="G61" i="1"/>
  <c r="O60" i="1"/>
  <c r="N60" i="1"/>
  <c r="L60" i="1"/>
  <c r="K60" i="1"/>
  <c r="M60" i="1"/>
  <c r="O59" i="1"/>
  <c r="N59" i="1"/>
  <c r="M59" i="1"/>
  <c r="L59" i="1"/>
  <c r="K59" i="1"/>
  <c r="I59" i="1"/>
  <c r="O58" i="1"/>
  <c r="N58" i="1"/>
  <c r="M58" i="1"/>
  <c r="L58" i="1"/>
  <c r="K58" i="1"/>
  <c r="I58" i="1"/>
  <c r="O57" i="1"/>
  <c r="N57" i="1"/>
  <c r="M57" i="1"/>
  <c r="L57" i="1"/>
  <c r="K57" i="1"/>
  <c r="I57" i="1"/>
  <c r="O56" i="1"/>
  <c r="N56" i="1"/>
  <c r="M56" i="1"/>
  <c r="L56" i="1"/>
  <c r="K56" i="1"/>
  <c r="I56" i="1"/>
  <c r="O55" i="1"/>
  <c r="N55" i="1"/>
  <c r="M55" i="1"/>
  <c r="L55" i="1"/>
  <c r="K55" i="1"/>
  <c r="I55" i="1"/>
  <c r="O54" i="1"/>
  <c r="N54" i="1"/>
  <c r="M54" i="1"/>
  <c r="L54" i="1"/>
  <c r="K54" i="1"/>
  <c r="I54" i="1"/>
  <c r="O53" i="1"/>
  <c r="N53" i="1"/>
  <c r="M53" i="1"/>
  <c r="L53" i="1"/>
  <c r="K53" i="1"/>
  <c r="O51" i="1"/>
  <c r="N51" i="1"/>
  <c r="M51" i="1"/>
  <c r="L51" i="1"/>
  <c r="K51" i="1"/>
  <c r="I51" i="1"/>
  <c r="S50" i="1"/>
  <c r="S49" i="1"/>
  <c r="G48" i="1"/>
  <c r="N47" i="1"/>
  <c r="M47" i="1"/>
  <c r="L47" i="1"/>
  <c r="O47" i="1"/>
  <c r="K47" i="1"/>
  <c r="O46" i="1"/>
  <c r="N46" i="1"/>
  <c r="M46" i="1"/>
  <c r="L46" i="1"/>
  <c r="K46" i="1"/>
  <c r="I46" i="1"/>
  <c r="O45" i="1"/>
  <c r="N45" i="1"/>
  <c r="M45" i="1"/>
  <c r="L45" i="1"/>
  <c r="K45" i="1"/>
  <c r="I45" i="1"/>
  <c r="S44" i="1"/>
  <c r="O44" i="1"/>
  <c r="N44" i="1"/>
  <c r="M44" i="1"/>
  <c r="L44" i="1"/>
  <c r="K44" i="1"/>
  <c r="O43" i="1"/>
  <c r="N43" i="1"/>
  <c r="M43" i="1"/>
  <c r="L43" i="1"/>
  <c r="K43" i="1"/>
  <c r="I43" i="1"/>
  <c r="O42" i="1"/>
  <c r="N42" i="1"/>
  <c r="M42" i="1"/>
  <c r="L42" i="1"/>
  <c r="K42" i="1"/>
  <c r="I42" i="1"/>
  <c r="O41" i="1"/>
  <c r="N41" i="1"/>
  <c r="M41" i="1"/>
  <c r="L41" i="1"/>
  <c r="K41" i="1"/>
  <c r="I41" i="1"/>
  <c r="O40" i="1"/>
  <c r="N40" i="1"/>
  <c r="M40" i="1"/>
  <c r="L40" i="1"/>
  <c r="K40" i="1"/>
  <c r="I40" i="1"/>
  <c r="S39" i="1"/>
  <c r="O39" i="1"/>
  <c r="N39" i="1"/>
  <c r="M39" i="1"/>
  <c r="L39" i="1"/>
  <c r="K39" i="1"/>
  <c r="O38" i="1"/>
  <c r="N38" i="1"/>
  <c r="M38" i="1"/>
  <c r="L38" i="1"/>
  <c r="K38" i="1"/>
  <c r="I38" i="1"/>
  <c r="O37" i="1"/>
  <c r="N37" i="1"/>
  <c r="L37" i="1"/>
  <c r="K37" i="1"/>
  <c r="I37" i="1"/>
  <c r="M37" i="1"/>
  <c r="O36" i="1"/>
  <c r="N36" i="1"/>
  <c r="M36" i="1"/>
  <c r="L36" i="1"/>
  <c r="K36" i="1"/>
  <c r="I36" i="1"/>
  <c r="S34" i="1"/>
  <c r="O34" i="1"/>
  <c r="N34" i="1"/>
  <c r="M34" i="1"/>
  <c r="L34" i="1"/>
  <c r="K34" i="1"/>
  <c r="O33" i="1"/>
  <c r="N33" i="1"/>
  <c r="M33" i="1"/>
  <c r="L33" i="1"/>
  <c r="K33" i="1"/>
  <c r="I33" i="1"/>
  <c r="O32" i="1"/>
  <c r="N32" i="1"/>
  <c r="M32" i="1"/>
  <c r="L32" i="1"/>
  <c r="K32" i="1"/>
  <c r="I32" i="1"/>
  <c r="S31" i="1"/>
  <c r="O31" i="1"/>
  <c r="N31" i="1"/>
  <c r="M31" i="1"/>
  <c r="L31" i="1"/>
  <c r="K31" i="1"/>
  <c r="O30" i="1"/>
  <c r="N30" i="1"/>
  <c r="M30" i="1"/>
  <c r="L30" i="1"/>
  <c r="K30" i="1"/>
  <c r="I30" i="1"/>
  <c r="O29" i="1"/>
  <c r="N29" i="1"/>
  <c r="L29" i="1"/>
  <c r="K29" i="1"/>
  <c r="I29" i="1"/>
  <c r="M29" i="1"/>
  <c r="C48" i="1"/>
  <c r="O28" i="1"/>
  <c r="N28" i="1"/>
  <c r="L28" i="1"/>
  <c r="K28" i="1"/>
  <c r="I28" i="1"/>
  <c r="O27" i="1"/>
  <c r="N27" i="1"/>
  <c r="M27" i="1"/>
  <c r="L27" i="1"/>
  <c r="K27" i="1"/>
  <c r="I27" i="1"/>
  <c r="S26" i="1"/>
  <c r="S25" i="1"/>
  <c r="G24" i="1"/>
  <c r="E24" i="1"/>
  <c r="C24" i="1"/>
  <c r="O23" i="1"/>
  <c r="O24" i="1" s="1"/>
  <c r="N23" i="1"/>
  <c r="M23" i="1"/>
  <c r="M24" i="1" s="1"/>
  <c r="L23" i="1"/>
  <c r="K23" i="1"/>
  <c r="K24" i="1" s="1"/>
  <c r="I23" i="1"/>
  <c r="I24" i="1" s="1"/>
  <c r="S22" i="1"/>
  <c r="S21" i="1"/>
  <c r="G20" i="1"/>
  <c r="E20" i="1"/>
  <c r="O19" i="1"/>
  <c r="N19" i="1"/>
  <c r="L19" i="1"/>
  <c r="K19" i="1"/>
  <c r="M19" i="1"/>
  <c r="I19" i="1"/>
  <c r="S18" i="1"/>
  <c r="O18" i="1"/>
  <c r="N18" i="1"/>
  <c r="M18" i="1"/>
  <c r="L18" i="1"/>
  <c r="K18" i="1"/>
  <c r="O17" i="1"/>
  <c r="N17" i="1"/>
  <c r="L17" i="1"/>
  <c r="K17" i="1"/>
  <c r="M17" i="1"/>
  <c r="I17" i="1"/>
  <c r="S16" i="1"/>
  <c r="O16" i="1"/>
  <c r="N16" i="1"/>
  <c r="M16" i="1"/>
  <c r="L16" i="1"/>
  <c r="K16" i="1"/>
  <c r="O15" i="1"/>
  <c r="N15" i="1"/>
  <c r="M15" i="1"/>
  <c r="L15" i="1"/>
  <c r="K15" i="1"/>
  <c r="I15" i="1"/>
  <c r="O14" i="1"/>
  <c r="N14" i="1"/>
  <c r="M14" i="1"/>
  <c r="L14" i="1"/>
  <c r="E208" i="4" l="1"/>
  <c r="H137" i="1"/>
  <c r="Q174" i="1"/>
  <c r="S174" i="1" s="1"/>
  <c r="M91" i="4"/>
  <c r="O91" i="4" s="1"/>
  <c r="M222" i="4"/>
  <c r="Q178" i="1"/>
  <c r="I124" i="1"/>
  <c r="O124" i="1"/>
  <c r="G77" i="4"/>
  <c r="G153" i="4"/>
  <c r="M167" i="4"/>
  <c r="O167" i="4" s="1"/>
  <c r="M179" i="4"/>
  <c r="O179" i="4" s="1"/>
  <c r="M216" i="4"/>
  <c r="K228" i="4"/>
  <c r="M221" i="4"/>
  <c r="O221" i="4" s="1"/>
  <c r="F81" i="4"/>
  <c r="M126" i="4"/>
  <c r="O126" i="4" s="1"/>
  <c r="M142" i="4"/>
  <c r="O142" i="4" s="1"/>
  <c r="M148" i="4"/>
  <c r="M149" i="4" s="1"/>
  <c r="M178" i="4"/>
  <c r="O178" i="4" s="1"/>
  <c r="M181" i="4"/>
  <c r="O181" i="4" s="1"/>
  <c r="D208" i="4"/>
  <c r="M214" i="4"/>
  <c r="M190" i="4"/>
  <c r="O190" i="4" s="1"/>
  <c r="M200" i="4"/>
  <c r="O200" i="4" s="1"/>
  <c r="M217" i="4"/>
  <c r="O217" i="4" s="1"/>
  <c r="S95" i="1"/>
  <c r="M174" i="4"/>
  <c r="O174" i="4" s="1"/>
  <c r="M227" i="4"/>
  <c r="O227" i="4" s="1"/>
  <c r="Q165" i="1"/>
  <c r="O199" i="1"/>
  <c r="O205" i="1" s="1"/>
  <c r="M33" i="4"/>
  <c r="O33" i="4" s="1"/>
  <c r="K218" i="4"/>
  <c r="S168" i="1"/>
  <c r="M215" i="4"/>
  <c r="O215" i="4" s="1"/>
  <c r="G224" i="4"/>
  <c r="Q189" i="1"/>
  <c r="N132" i="1"/>
  <c r="N137" i="1" s="1"/>
  <c r="K224" i="4"/>
  <c r="S119" i="1"/>
  <c r="D81" i="4"/>
  <c r="I123" i="4"/>
  <c r="M152" i="4"/>
  <c r="M182" i="4"/>
  <c r="O182" i="4" s="1"/>
  <c r="M196" i="4"/>
  <c r="O196" i="4" s="1"/>
  <c r="M202" i="4"/>
  <c r="O202" i="4" s="1"/>
  <c r="O222" i="4"/>
  <c r="O115" i="1"/>
  <c r="D137" i="1"/>
  <c r="K123" i="4"/>
  <c r="K153" i="4"/>
  <c r="G158" i="4"/>
  <c r="F186" i="4"/>
  <c r="M223" i="4"/>
  <c r="M15" i="6"/>
  <c r="O15" i="6" s="1"/>
  <c r="Q156" i="1"/>
  <c r="S156" i="1" s="1"/>
  <c r="M48" i="4"/>
  <c r="O48" i="4" s="1"/>
  <c r="K114" i="4"/>
  <c r="M134" i="4"/>
  <c r="O134" i="4" s="1"/>
  <c r="M155" i="4"/>
  <c r="O155" i="4" s="1"/>
  <c r="M161" i="4"/>
  <c r="O161" i="4" s="1"/>
  <c r="G171" i="4"/>
  <c r="M169" i="4"/>
  <c r="O169" i="4" s="1"/>
  <c r="M183" i="4"/>
  <c r="O183" i="4" s="1"/>
  <c r="M199" i="4"/>
  <c r="O216" i="4"/>
  <c r="S162" i="1"/>
  <c r="Q104" i="1"/>
  <c r="S104" i="1" s="1"/>
  <c r="Q108" i="1"/>
  <c r="S108" i="1" s="1"/>
  <c r="Q134" i="1"/>
  <c r="Q135" i="1" s="1"/>
  <c r="Q186" i="1"/>
  <c r="S186" i="1" s="1"/>
  <c r="Q89" i="1"/>
  <c r="S89" i="1" s="1"/>
  <c r="K124" i="1"/>
  <c r="Q121" i="1"/>
  <c r="S121" i="1" s="1"/>
  <c r="P137" i="1"/>
  <c r="Q173" i="1"/>
  <c r="S173" i="1" s="1"/>
  <c r="Q30" i="1"/>
  <c r="S30" i="1" s="1"/>
  <c r="O80" i="1"/>
  <c r="Q110" i="1"/>
  <c r="S110" i="1" s="1"/>
  <c r="Q99" i="1"/>
  <c r="S99" i="1" s="1"/>
  <c r="Q93" i="1"/>
  <c r="S93" i="1" s="1"/>
  <c r="O61" i="1"/>
  <c r="O128" i="1"/>
  <c r="F137" i="1"/>
  <c r="S170" i="1"/>
  <c r="G194" i="1"/>
  <c r="M143" i="4"/>
  <c r="O143" i="4" s="1"/>
  <c r="G164" i="4"/>
  <c r="M175" i="4"/>
  <c r="O175" i="4" s="1"/>
  <c r="M189" i="4"/>
  <c r="O189" i="4" s="1"/>
  <c r="K191" i="4"/>
  <c r="G228" i="4"/>
  <c r="M201" i="4"/>
  <c r="O201" i="4" s="1"/>
  <c r="G185" i="4"/>
  <c r="I176" i="4"/>
  <c r="G218" i="4"/>
  <c r="K171" i="4"/>
  <c r="M170" i="4"/>
  <c r="O170" i="4" s="1"/>
  <c r="M131" i="4"/>
  <c r="O131" i="4" s="1"/>
  <c r="I153" i="4"/>
  <c r="K203" i="4"/>
  <c r="K208" i="4" s="1"/>
  <c r="M61" i="4"/>
  <c r="O61" i="4" s="1"/>
  <c r="M107" i="4"/>
  <c r="O107" i="4" s="1"/>
  <c r="I114" i="4"/>
  <c r="M125" i="4"/>
  <c r="O125" i="4" s="1"/>
  <c r="M128" i="4"/>
  <c r="O128" i="4" s="1"/>
  <c r="M130" i="4"/>
  <c r="O130" i="4" s="1"/>
  <c r="M198" i="4"/>
  <c r="O198" i="4" s="1"/>
  <c r="M25" i="4"/>
  <c r="O25" i="4" s="1"/>
  <c r="M36" i="4"/>
  <c r="M46" i="4"/>
  <c r="O46" i="4" s="1"/>
  <c r="M53" i="4"/>
  <c r="O53" i="4" s="1"/>
  <c r="M57" i="4"/>
  <c r="O57" i="4" s="1"/>
  <c r="M92" i="4"/>
  <c r="O92" i="4" s="1"/>
  <c r="M96" i="4"/>
  <c r="O96" i="4" s="1"/>
  <c r="I149" i="4"/>
  <c r="M156" i="4"/>
  <c r="O156" i="4" s="1"/>
  <c r="M163" i="4"/>
  <c r="O163" i="4" s="1"/>
  <c r="M157" i="4"/>
  <c r="O157" i="4" s="1"/>
  <c r="M151" i="4"/>
  <c r="O151" i="4" s="1"/>
  <c r="G149" i="4"/>
  <c r="G145" i="4"/>
  <c r="M22" i="4"/>
  <c r="O22" i="4" s="1"/>
  <c r="M29" i="4"/>
  <c r="O29" i="4" s="1"/>
  <c r="M43" i="4"/>
  <c r="O43" i="4" s="1"/>
  <c r="M60" i="4"/>
  <c r="M112" i="4"/>
  <c r="O112" i="4" s="1"/>
  <c r="M23" i="4"/>
  <c r="O23" i="4" s="1"/>
  <c r="M27" i="4"/>
  <c r="O27" i="4" s="1"/>
  <c r="M68" i="4"/>
  <c r="O68" i="4" s="1"/>
  <c r="M76" i="4"/>
  <c r="O76" i="4" s="1"/>
  <c r="M90" i="4"/>
  <c r="O90" i="4" s="1"/>
  <c r="K104" i="4"/>
  <c r="M98" i="4"/>
  <c r="O98" i="4" s="1"/>
  <c r="K145" i="4"/>
  <c r="M144" i="4"/>
  <c r="O144" i="4" s="1"/>
  <c r="M21" i="4"/>
  <c r="O21" i="4" s="1"/>
  <c r="M93" i="4"/>
  <c r="O93" i="4" s="1"/>
  <c r="M118" i="4"/>
  <c r="M119" i="4" s="1"/>
  <c r="O119" i="4" s="1"/>
  <c r="M28" i="4"/>
  <c r="O28" i="4" s="1"/>
  <c r="M95" i="4"/>
  <c r="O95" i="4" s="1"/>
  <c r="M100" i="4"/>
  <c r="O100" i="4" s="1"/>
  <c r="M108" i="4"/>
  <c r="O108" i="4" s="1"/>
  <c r="M122" i="4"/>
  <c r="O122" i="4" s="1"/>
  <c r="M31" i="4"/>
  <c r="O31" i="4" s="1"/>
  <c r="M70" i="4"/>
  <c r="O70" i="4" s="1"/>
  <c r="M14" i="4"/>
  <c r="O14" i="4" s="1"/>
  <c r="M17" i="4"/>
  <c r="O17" i="4" s="1"/>
  <c r="M47" i="4"/>
  <c r="M56" i="4"/>
  <c r="O56" i="4" s="1"/>
  <c r="M63" i="4"/>
  <c r="O63" i="4" s="1"/>
  <c r="M71" i="4"/>
  <c r="O71" i="4" s="1"/>
  <c r="M94" i="4"/>
  <c r="O94" i="4" s="1"/>
  <c r="M99" i="4"/>
  <c r="O99" i="4" s="1"/>
  <c r="M103" i="4"/>
  <c r="K110" i="4"/>
  <c r="M129" i="4"/>
  <c r="O129" i="4" s="1"/>
  <c r="G123" i="4"/>
  <c r="M113" i="4"/>
  <c r="M109" i="4"/>
  <c r="O109" i="4" s="1"/>
  <c r="M101" i="4"/>
  <c r="O101" i="4" s="1"/>
  <c r="M97" i="4"/>
  <c r="O97" i="4" s="1"/>
  <c r="M87" i="4"/>
  <c r="C115" i="4"/>
  <c r="I50" i="4"/>
  <c r="M40" i="4"/>
  <c r="G37" i="4"/>
  <c r="M18" i="4"/>
  <c r="O18" i="4" s="1"/>
  <c r="M16" i="4"/>
  <c r="O16" i="4" s="1"/>
  <c r="M30" i="4"/>
  <c r="K37" i="4"/>
  <c r="M44" i="4"/>
  <c r="O44" i="4" s="1"/>
  <c r="M52" i="4"/>
  <c r="O52" i="4" s="1"/>
  <c r="M54" i="4"/>
  <c r="O54" i="4" s="1"/>
  <c r="M59" i="4"/>
  <c r="O59" i="4" s="1"/>
  <c r="M20" i="4"/>
  <c r="M24" i="4"/>
  <c r="O24" i="4" s="1"/>
  <c r="I37" i="4"/>
  <c r="K50" i="4"/>
  <c r="M45" i="4"/>
  <c r="O45" i="4" s="1"/>
  <c r="M49" i="4"/>
  <c r="O49" i="4" s="1"/>
  <c r="M58" i="4"/>
  <c r="O58" i="4" s="1"/>
  <c r="M62" i="4"/>
  <c r="O62" i="4" s="1"/>
  <c r="M64" i="4"/>
  <c r="O64" i="4" s="1"/>
  <c r="M72" i="4"/>
  <c r="O72" i="4" s="1"/>
  <c r="K77" i="4"/>
  <c r="S189" i="1"/>
  <c r="Q203" i="1"/>
  <c r="K16" i="6"/>
  <c r="K21" i="6" s="1"/>
  <c r="I13" i="6"/>
  <c r="I16" i="6" s="1"/>
  <c r="I21" i="6" s="1"/>
  <c r="D21" i="6"/>
  <c r="M19" i="6"/>
  <c r="O19" i="6" s="1"/>
  <c r="E16" i="6"/>
  <c r="E21" i="6" s="1"/>
  <c r="C16" i="6"/>
  <c r="M18" i="6"/>
  <c r="O18" i="6" s="1"/>
  <c r="Q198" i="1"/>
  <c r="S198" i="1" s="1"/>
  <c r="S178" i="1"/>
  <c r="Q176" i="1"/>
  <c r="S176" i="1" s="1"/>
  <c r="Q157" i="1"/>
  <c r="S157" i="1" s="1"/>
  <c r="Q117" i="1"/>
  <c r="S117" i="1" s="1"/>
  <c r="Q107" i="1"/>
  <c r="S107" i="1" s="1"/>
  <c r="Q105" i="1"/>
  <c r="S105" i="1" s="1"/>
  <c r="Q91" i="1"/>
  <c r="S91" i="1" s="1"/>
  <c r="Q90" i="1"/>
  <c r="S90" i="1" s="1"/>
  <c r="I94" i="1"/>
  <c r="O69" i="1"/>
  <c r="K69" i="1"/>
  <c r="Q15" i="1"/>
  <c r="S15" i="1" s="1"/>
  <c r="M20" i="1"/>
  <c r="Q42" i="1"/>
  <c r="S42" i="1" s="1"/>
  <c r="Q33" i="1"/>
  <c r="S33" i="1" s="1"/>
  <c r="Q51" i="1"/>
  <c r="S51" i="1" s="1"/>
  <c r="Q56" i="1"/>
  <c r="S56" i="1" s="1"/>
  <c r="Q46" i="1"/>
  <c r="S46" i="1" s="1"/>
  <c r="Q45" i="1"/>
  <c r="S45" i="1" s="1"/>
  <c r="Q32" i="1"/>
  <c r="S32" i="1" s="1"/>
  <c r="Q204" i="1"/>
  <c r="S204" i="1" s="1"/>
  <c r="M193" i="1"/>
  <c r="Q166" i="1"/>
  <c r="S166" i="1" s="1"/>
  <c r="S165" i="1"/>
  <c r="Q163" i="1"/>
  <c r="S163" i="1" s="1"/>
  <c r="Q153" i="1"/>
  <c r="S153" i="1" s="1"/>
  <c r="Q152" i="1"/>
  <c r="S152" i="1" s="1"/>
  <c r="Q144" i="1"/>
  <c r="S144" i="1" s="1"/>
  <c r="Q106" i="1"/>
  <c r="S106" i="1" s="1"/>
  <c r="M102" i="1"/>
  <c r="Q101" i="1"/>
  <c r="S101" i="1" s="1"/>
  <c r="M69" i="1"/>
  <c r="Q41" i="1"/>
  <c r="S41" i="1" s="1"/>
  <c r="Q40" i="1"/>
  <c r="S40" i="1" s="1"/>
  <c r="Q38" i="1"/>
  <c r="S38" i="1" s="1"/>
  <c r="G70" i="1"/>
  <c r="Q36" i="1"/>
  <c r="S36" i="1" s="1"/>
  <c r="Q29" i="1"/>
  <c r="S29" i="1" s="1"/>
  <c r="Q27" i="1"/>
  <c r="S27" i="1" s="1"/>
  <c r="Q23" i="1"/>
  <c r="S23" i="1" s="1"/>
  <c r="O20" i="1"/>
  <c r="O17" i="6"/>
  <c r="I32" i="4"/>
  <c r="I65" i="4"/>
  <c r="M75" i="4"/>
  <c r="I77" i="4"/>
  <c r="G176" i="4"/>
  <c r="I191" i="4"/>
  <c r="M188" i="4"/>
  <c r="E32" i="4"/>
  <c r="M41" i="4"/>
  <c r="O41" i="4" s="1"/>
  <c r="K65" i="4"/>
  <c r="I80" i="4"/>
  <c r="G87" i="4"/>
  <c r="K88" i="4"/>
  <c r="I218" i="4"/>
  <c r="K135" i="4"/>
  <c r="G20" i="4"/>
  <c r="O36" i="4"/>
  <c r="G47" i="4"/>
  <c r="C50" i="4"/>
  <c r="D186" i="4"/>
  <c r="M13" i="4"/>
  <c r="K19" i="4"/>
  <c r="M19" i="4" s="1"/>
  <c r="O19" i="4" s="1"/>
  <c r="G40" i="4"/>
  <c r="E65" i="4"/>
  <c r="I69" i="4"/>
  <c r="G69" i="4"/>
  <c r="G73" i="4" s="1"/>
  <c r="K73" i="4"/>
  <c r="I88" i="4"/>
  <c r="M86" i="4"/>
  <c r="G135" i="4"/>
  <c r="E139" i="4"/>
  <c r="K138" i="4"/>
  <c r="K139" i="4" s="1"/>
  <c r="I145" i="4"/>
  <c r="M141" i="4"/>
  <c r="I197" i="4"/>
  <c r="G197" i="4"/>
  <c r="G203" i="4" s="1"/>
  <c r="C203" i="4"/>
  <c r="C32" i="4"/>
  <c r="G13" i="4"/>
  <c r="M15" i="4"/>
  <c r="O15" i="4" s="1"/>
  <c r="G30" i="4"/>
  <c r="M35" i="4"/>
  <c r="M37" i="4" s="1"/>
  <c r="M42" i="4"/>
  <c r="O42" i="4" s="1"/>
  <c r="M55" i="4"/>
  <c r="O55" i="4" s="1"/>
  <c r="G60" i="4"/>
  <c r="C73" i="4"/>
  <c r="E88" i="4"/>
  <c r="E115" i="4" s="1"/>
  <c r="I104" i="4"/>
  <c r="I110" i="4"/>
  <c r="M106" i="4"/>
  <c r="M121" i="4"/>
  <c r="I135" i="4"/>
  <c r="M137" i="4"/>
  <c r="O137" i="4" s="1"/>
  <c r="G138" i="4"/>
  <c r="K158" i="4"/>
  <c r="M162" i="4"/>
  <c r="O162" i="4" s="1"/>
  <c r="K173" i="4"/>
  <c r="K176" i="4" s="1"/>
  <c r="E176" i="4"/>
  <c r="O199" i="4"/>
  <c r="K79" i="4"/>
  <c r="K80" i="4" s="1"/>
  <c r="G103" i="4"/>
  <c r="G114" i="4"/>
  <c r="M160" i="4"/>
  <c r="O160" i="4" s="1"/>
  <c r="I164" i="4"/>
  <c r="I171" i="4"/>
  <c r="M168" i="4"/>
  <c r="O168" i="4" s="1"/>
  <c r="I185" i="4"/>
  <c r="F208" i="4"/>
  <c r="C206" i="4"/>
  <c r="I205" i="4"/>
  <c r="G205" i="4"/>
  <c r="I228" i="4"/>
  <c r="M226" i="4"/>
  <c r="M102" i="4"/>
  <c r="O102" i="4" s="1"/>
  <c r="G106" i="4"/>
  <c r="M132" i="4"/>
  <c r="O132" i="4" s="1"/>
  <c r="C139" i="4"/>
  <c r="C186" i="4" s="1"/>
  <c r="I138" i="4"/>
  <c r="I158" i="4"/>
  <c r="K164" i="4"/>
  <c r="M180" i="4"/>
  <c r="O180" i="4" s="1"/>
  <c r="M193" i="4"/>
  <c r="O193" i="4" s="1"/>
  <c r="O223" i="4"/>
  <c r="I224" i="4"/>
  <c r="K184" i="4"/>
  <c r="K185" i="4" s="1"/>
  <c r="G191" i="4"/>
  <c r="Q64" i="1"/>
  <c r="Q17" i="1"/>
  <c r="S17" i="1" s="1"/>
  <c r="Q37" i="1"/>
  <c r="S37" i="1" s="1"/>
  <c r="Q60" i="1"/>
  <c r="Q19" i="1"/>
  <c r="S19" i="1" s="1"/>
  <c r="O48" i="1"/>
  <c r="Q68" i="1"/>
  <c r="S68" i="1" s="1"/>
  <c r="Q47" i="1"/>
  <c r="O94" i="1"/>
  <c r="K181" i="1"/>
  <c r="Q181" i="1" s="1"/>
  <c r="I181" i="1"/>
  <c r="Q59" i="1"/>
  <c r="S59" i="1" s="1"/>
  <c r="K79" i="1"/>
  <c r="Q79" i="1" s="1"/>
  <c r="C80" i="1"/>
  <c r="I79" i="1"/>
  <c r="Q100" i="1"/>
  <c r="S100" i="1" s="1"/>
  <c r="Q192" i="1"/>
  <c r="S192" i="1" s="1"/>
  <c r="I14" i="1"/>
  <c r="K48" i="1"/>
  <c r="I47" i="1"/>
  <c r="M61" i="1"/>
  <c r="Q54" i="1"/>
  <c r="S54" i="1" s="1"/>
  <c r="Q58" i="1"/>
  <c r="S58" i="1" s="1"/>
  <c r="C69" i="1"/>
  <c r="C70" i="1" s="1"/>
  <c r="Q75" i="1"/>
  <c r="I84" i="1"/>
  <c r="I87" i="1"/>
  <c r="I97" i="1"/>
  <c r="K97" i="1"/>
  <c r="Q111" i="1"/>
  <c r="S111" i="1" s="1"/>
  <c r="I113" i="1"/>
  <c r="C115" i="1"/>
  <c r="K113" i="1"/>
  <c r="Q113" i="1" s="1"/>
  <c r="Q126" i="1"/>
  <c r="Q146" i="1"/>
  <c r="S146" i="1" s="1"/>
  <c r="E182" i="1"/>
  <c r="E194" i="1" s="1"/>
  <c r="M160" i="1"/>
  <c r="M182" i="1" s="1"/>
  <c r="E200" i="1"/>
  <c r="M197" i="1"/>
  <c r="M199" i="1" s="1"/>
  <c r="E48" i="1"/>
  <c r="I48" i="1" s="1"/>
  <c r="M28" i="1"/>
  <c r="Q28" i="1" s="1"/>
  <c r="S28" i="1" s="1"/>
  <c r="Q55" i="1"/>
  <c r="S55" i="1" s="1"/>
  <c r="Q98" i="1"/>
  <c r="S98" i="1" s="1"/>
  <c r="M115" i="1"/>
  <c r="K160" i="1"/>
  <c r="I160" i="1"/>
  <c r="K14" i="1"/>
  <c r="Q43" i="1"/>
  <c r="S43" i="1" s="1"/>
  <c r="Q53" i="1"/>
  <c r="S53" i="1" s="1"/>
  <c r="Q57" i="1"/>
  <c r="S57" i="1" s="1"/>
  <c r="E61" i="1"/>
  <c r="I61" i="1" s="1"/>
  <c r="I60" i="1"/>
  <c r="M80" i="1"/>
  <c r="K84" i="1"/>
  <c r="Q83" i="1"/>
  <c r="Q84" i="1" s="1"/>
  <c r="K87" i="1"/>
  <c r="Q86" i="1"/>
  <c r="Q87" i="1" s="1"/>
  <c r="Q109" i="1"/>
  <c r="S109" i="1" s="1"/>
  <c r="K127" i="1"/>
  <c r="Q127" i="1" s="1"/>
  <c r="C128" i="1"/>
  <c r="I127" i="1"/>
  <c r="Q145" i="1"/>
  <c r="S145" i="1" s="1"/>
  <c r="I154" i="1"/>
  <c r="K154" i="1"/>
  <c r="Q154" i="1" s="1"/>
  <c r="K61" i="1"/>
  <c r="S85" i="1"/>
  <c r="L132" i="1"/>
  <c r="L137" i="1" s="1"/>
  <c r="M94" i="1"/>
  <c r="K92" i="1"/>
  <c r="Q96" i="1"/>
  <c r="O102" i="1"/>
  <c r="Q114" i="1"/>
  <c r="S114" i="1" s="1"/>
  <c r="M128" i="1"/>
  <c r="K130" i="1"/>
  <c r="C131" i="1"/>
  <c r="I130" i="1"/>
  <c r="G132" i="1"/>
  <c r="I135" i="1"/>
  <c r="S134" i="1"/>
  <c r="Q143" i="1"/>
  <c r="S143" i="1" s="1"/>
  <c r="O182" i="1"/>
  <c r="Q151" i="1"/>
  <c r="S151" i="1" s="1"/>
  <c r="K155" i="1"/>
  <c r="Q155" i="1" s="1"/>
  <c r="I155" i="1"/>
  <c r="K190" i="1"/>
  <c r="Q190" i="1" s="1"/>
  <c r="I190" i="1"/>
  <c r="C193" i="1"/>
  <c r="I193" i="1" s="1"/>
  <c r="Q112" i="1"/>
  <c r="S112" i="1" s="1"/>
  <c r="K135" i="1"/>
  <c r="Q148" i="1"/>
  <c r="S148" i="1" s="1"/>
  <c r="Q164" i="1"/>
  <c r="S164" i="1" s="1"/>
  <c r="S167" i="1"/>
  <c r="Q175" i="1"/>
  <c r="S175" i="1" s="1"/>
  <c r="O193" i="1"/>
  <c r="K197" i="1"/>
  <c r="I197" i="1"/>
  <c r="M120" i="1"/>
  <c r="M124" i="1" s="1"/>
  <c r="E124" i="1"/>
  <c r="E132" i="1" s="1"/>
  <c r="M224" i="4" l="1"/>
  <c r="O149" i="4"/>
  <c r="O224" i="4"/>
  <c r="O118" i="4"/>
  <c r="D209" i="4"/>
  <c r="M114" i="4"/>
  <c r="O114" i="4" s="1"/>
  <c r="M218" i="4"/>
  <c r="O218" i="4" s="1"/>
  <c r="O214" i="4"/>
  <c r="O148" i="4"/>
  <c r="O37" i="4"/>
  <c r="M228" i="4"/>
  <c r="O228" i="4" s="1"/>
  <c r="M153" i="4"/>
  <c r="O153" i="4" s="1"/>
  <c r="D211" i="4"/>
  <c r="D230" i="4" s="1"/>
  <c r="M158" i="4"/>
  <c r="O158" i="4" s="1"/>
  <c r="M191" i="4"/>
  <c r="O191" i="4" s="1"/>
  <c r="Q80" i="1"/>
  <c r="S135" i="1"/>
  <c r="C81" i="4"/>
  <c r="O152" i="4"/>
  <c r="F209" i="4"/>
  <c r="F211" i="4" s="1"/>
  <c r="F230" i="4" s="1"/>
  <c r="C208" i="4"/>
  <c r="C209" i="4" s="1"/>
  <c r="C132" i="1"/>
  <c r="C137" i="1" s="1"/>
  <c r="Q118" i="1"/>
  <c r="S118" i="1" s="1"/>
  <c r="M132" i="1"/>
  <c r="M136" i="1" s="1"/>
  <c r="O132" i="1"/>
  <c r="O136" i="1" s="1"/>
  <c r="Q24" i="1"/>
  <c r="S24" i="1" s="1"/>
  <c r="O194" i="1"/>
  <c r="C21" i="6"/>
  <c r="G21" i="6" s="1"/>
  <c r="M16" i="6"/>
  <c r="M13" i="6"/>
  <c r="O13" i="6" s="1"/>
  <c r="M184" i="4"/>
  <c r="O184" i="4" s="1"/>
  <c r="O226" i="4"/>
  <c r="O188" i="4"/>
  <c r="M138" i="4"/>
  <c r="M139" i="4" s="1"/>
  <c r="O47" i="4"/>
  <c r="O87" i="4"/>
  <c r="K115" i="4"/>
  <c r="K186" i="4"/>
  <c r="M145" i="4"/>
  <c r="O145" i="4" s="1"/>
  <c r="M123" i="4"/>
  <c r="O123" i="4" s="1"/>
  <c r="M110" i="4"/>
  <c r="O60" i="4"/>
  <c r="O30" i="4"/>
  <c r="M88" i="4"/>
  <c r="O103" i="4"/>
  <c r="M135" i="4"/>
  <c r="O135" i="4" s="1"/>
  <c r="O113" i="4"/>
  <c r="I115" i="4"/>
  <c r="K32" i="4"/>
  <c r="K81" i="4" s="1"/>
  <c r="M32" i="4"/>
  <c r="O20" i="4"/>
  <c r="M194" i="1"/>
  <c r="S181" i="1"/>
  <c r="M21" i="6"/>
  <c r="G16" i="6"/>
  <c r="K193" i="1"/>
  <c r="Q193" i="1" s="1"/>
  <c r="S193" i="1" s="1"/>
  <c r="S155" i="1"/>
  <c r="K182" i="1"/>
  <c r="Q182" i="1" s="1"/>
  <c r="S113" i="1"/>
  <c r="O70" i="1"/>
  <c r="S60" i="1"/>
  <c r="S190" i="1"/>
  <c r="Q160" i="1"/>
  <c r="S160" i="1" s="1"/>
  <c r="S127" i="1"/>
  <c r="Q128" i="1"/>
  <c r="Q120" i="1"/>
  <c r="Q124" i="1" s="1"/>
  <c r="S124" i="1" s="1"/>
  <c r="Q115" i="1"/>
  <c r="S86" i="1"/>
  <c r="G137" i="1"/>
  <c r="G206" i="1" s="1"/>
  <c r="G207" i="1" s="1"/>
  <c r="M48" i="1"/>
  <c r="M70" i="1" s="1"/>
  <c r="I139" i="4"/>
  <c r="I186" i="4" s="1"/>
  <c r="G32" i="4"/>
  <c r="M171" i="4"/>
  <c r="O171" i="4" s="1"/>
  <c r="O121" i="4"/>
  <c r="M104" i="4"/>
  <c r="O75" i="4"/>
  <c r="M77" i="4"/>
  <c r="O77" i="4" s="1"/>
  <c r="M50" i="4"/>
  <c r="G139" i="4"/>
  <c r="G186" i="4" s="1"/>
  <c r="M205" i="4"/>
  <c r="M206" i="4" s="1"/>
  <c r="I206" i="4"/>
  <c r="O141" i="4"/>
  <c r="E186" i="4"/>
  <c r="E209" i="4" s="1"/>
  <c r="O40" i="4"/>
  <c r="G50" i="4"/>
  <c r="O35" i="4"/>
  <c r="M65" i="4"/>
  <c r="J32" i="4"/>
  <c r="G206" i="4"/>
  <c r="G104" i="4"/>
  <c r="I73" i="4"/>
  <c r="I81" i="4" s="1"/>
  <c r="M69" i="4"/>
  <c r="M73" i="4" s="1"/>
  <c r="O73" i="4" s="1"/>
  <c r="O86" i="4"/>
  <c r="O106" i="4"/>
  <c r="G110" i="4"/>
  <c r="M173" i="4"/>
  <c r="M164" i="4"/>
  <c r="O164" i="4" s="1"/>
  <c r="G88" i="4"/>
  <c r="O13" i="4"/>
  <c r="M197" i="4"/>
  <c r="M203" i="4" s="1"/>
  <c r="I203" i="4"/>
  <c r="M79" i="4"/>
  <c r="E81" i="4"/>
  <c r="G65" i="4"/>
  <c r="I182" i="1"/>
  <c r="C194" i="1"/>
  <c r="I194" i="1" s="1"/>
  <c r="I128" i="1"/>
  <c r="I199" i="1"/>
  <c r="I200" i="1" s="1"/>
  <c r="K20" i="1"/>
  <c r="K70" i="1" s="1"/>
  <c r="Q14" i="1"/>
  <c r="Q20" i="1" s="1"/>
  <c r="G136" i="1"/>
  <c r="S87" i="1"/>
  <c r="K199" i="1"/>
  <c r="Q197" i="1"/>
  <c r="S197" i="1" s="1"/>
  <c r="I115" i="1"/>
  <c r="I131" i="1"/>
  <c r="K94" i="1"/>
  <c r="Q92" i="1"/>
  <c r="S154" i="1"/>
  <c r="K128" i="1"/>
  <c r="S83" i="1"/>
  <c r="S47" i="1"/>
  <c r="I20" i="1"/>
  <c r="K80" i="1"/>
  <c r="S75" i="1"/>
  <c r="S96" i="1"/>
  <c r="E70" i="1"/>
  <c r="I70" i="1" s="1"/>
  <c r="K102" i="1"/>
  <c r="Q97" i="1"/>
  <c r="Q102" i="1" s="1"/>
  <c r="I69" i="1"/>
  <c r="S64" i="1"/>
  <c r="Q69" i="1"/>
  <c r="S126" i="1"/>
  <c r="E136" i="1"/>
  <c r="K131" i="1"/>
  <c r="Q130" i="1"/>
  <c r="S130" i="1" s="1"/>
  <c r="Q61" i="1"/>
  <c r="S61" i="1" s="1"/>
  <c r="K115" i="1"/>
  <c r="S84" i="1"/>
  <c r="S79" i="1"/>
  <c r="I80" i="1"/>
  <c r="I102" i="1"/>
  <c r="O16" i="6" l="1"/>
  <c r="S128" i="1"/>
  <c r="C136" i="1"/>
  <c r="O88" i="4"/>
  <c r="O206" i="4"/>
  <c r="O137" i="1"/>
  <c r="O206" i="1" s="1"/>
  <c r="O110" i="4"/>
  <c r="M137" i="1"/>
  <c r="C211" i="4"/>
  <c r="C230" i="4" s="1"/>
  <c r="C203" i="1" s="1"/>
  <c r="S120" i="1"/>
  <c r="S97" i="1"/>
  <c r="O21" i="6"/>
  <c r="M185" i="4"/>
  <c r="O185" i="4" s="1"/>
  <c r="G208" i="4"/>
  <c r="I208" i="4"/>
  <c r="I209" i="4" s="1"/>
  <c r="I211" i="4" s="1"/>
  <c r="I230" i="4" s="1"/>
  <c r="K209" i="4"/>
  <c r="K211" i="4" s="1"/>
  <c r="K230" i="4" s="1"/>
  <c r="M208" i="4"/>
  <c r="O205" i="4"/>
  <c r="O138" i="4"/>
  <c r="M115" i="4"/>
  <c r="O69" i="4"/>
  <c r="O104" i="4"/>
  <c r="S200" i="1"/>
  <c r="K194" i="1"/>
  <c r="Q194" i="1" s="1"/>
  <c r="S194" i="1" s="1"/>
  <c r="S115" i="1"/>
  <c r="S182" i="1"/>
  <c r="S102" i="1"/>
  <c r="S69" i="1"/>
  <c r="Q48" i="1"/>
  <c r="S48" i="1" s="1"/>
  <c r="Q70" i="1"/>
  <c r="S70" i="1" s="1"/>
  <c r="E137" i="1"/>
  <c r="E211" i="4"/>
  <c r="E230" i="4" s="1"/>
  <c r="E203" i="1" s="1"/>
  <c r="G81" i="4"/>
  <c r="O32" i="4"/>
  <c r="M80" i="4"/>
  <c r="O80" i="4" s="1"/>
  <c r="O79" i="4"/>
  <c r="M176" i="4"/>
  <c r="O176" i="4" s="1"/>
  <c r="O173" i="4"/>
  <c r="O203" i="4"/>
  <c r="O50" i="4"/>
  <c r="O197" i="4"/>
  <c r="O65" i="4"/>
  <c r="G115" i="4"/>
  <c r="O139" i="4"/>
  <c r="S80" i="1"/>
  <c r="Q199" i="1"/>
  <c r="S14" i="1"/>
  <c r="K132" i="1"/>
  <c r="K137" i="1" s="1"/>
  <c r="Q131" i="1"/>
  <c r="S131" i="1" s="1"/>
  <c r="S20" i="1"/>
  <c r="S92" i="1"/>
  <c r="Q94" i="1"/>
  <c r="S94" i="1" s="1"/>
  <c r="I132" i="1"/>
  <c r="M203" i="1" l="1"/>
  <c r="M205" i="1" s="1"/>
  <c r="M206" i="1" s="1"/>
  <c r="E205" i="1"/>
  <c r="E206" i="1" s="1"/>
  <c r="E207" i="1" s="1"/>
  <c r="I203" i="1"/>
  <c r="C205" i="1"/>
  <c r="C206" i="1" s="1"/>
  <c r="K201" i="1"/>
  <c r="O208" i="4"/>
  <c r="M186" i="4"/>
  <c r="O186" i="4" s="1"/>
  <c r="G209" i="4"/>
  <c r="G211" i="4" s="1"/>
  <c r="G230" i="4" s="1"/>
  <c r="O115" i="4"/>
  <c r="M81" i="4"/>
  <c r="O81" i="4" s="1"/>
  <c r="I137" i="1"/>
  <c r="K136" i="1"/>
  <c r="S199" i="1"/>
  <c r="Q132" i="1"/>
  <c r="I136" i="1"/>
  <c r="I206" i="1" l="1"/>
  <c r="I207" i="1"/>
  <c r="Q201" i="1"/>
  <c r="K205" i="1"/>
  <c r="K206" i="1" s="1"/>
  <c r="Q206" i="1" s="1"/>
  <c r="C207" i="1"/>
  <c r="S203" i="1"/>
  <c r="I205" i="1"/>
  <c r="M209" i="4"/>
  <c r="M211" i="4" s="1"/>
  <c r="M230" i="4" s="1"/>
  <c r="Q137" i="1"/>
  <c r="S137" i="1" s="1"/>
  <c r="Q136" i="1"/>
  <c r="S136" i="1" s="1"/>
  <c r="S132" i="1"/>
  <c r="S206" i="1" l="1"/>
  <c r="S201" i="1"/>
  <c r="Q205" i="1"/>
  <c r="S205" i="1" s="1"/>
  <c r="O209" i="4"/>
  <c r="O230" i="4"/>
  <c r="O211" i="4"/>
  <c r="H102" i="9"/>
  <c r="I44" i="9"/>
  <c r="I90" i="9" s="1"/>
  <c r="I101" i="9" s="1"/>
  <c r="I102" i="9" s="1"/>
</calcChain>
</file>

<file path=xl/sharedStrings.xml><?xml version="1.0" encoding="utf-8"?>
<sst xmlns="http://schemas.openxmlformats.org/spreadsheetml/2006/main" count="1978" uniqueCount="789">
  <si>
    <t>Annex A</t>
  </si>
  <si>
    <t>City of Pasay</t>
  </si>
  <si>
    <t>CONSOLIDATED STATEMENT OF FINANCIAL POSITION (By Fund)</t>
  </si>
  <si>
    <t>(In Philippine Peso)</t>
  </si>
  <si>
    <t>GENERAL FUND</t>
  </si>
  <si>
    <t>SEF</t>
  </si>
  <si>
    <t>TRUST FUND</t>
  </si>
  <si>
    <t>TOTAL</t>
  </si>
  <si>
    <t>Validation</t>
  </si>
  <si>
    <t>ASSETS</t>
  </si>
  <si>
    <t>CURRENT ASSETS</t>
  </si>
  <si>
    <t>CASH</t>
  </si>
  <si>
    <t>Cash on Hand</t>
  </si>
  <si>
    <t>Cash Local Treasury</t>
  </si>
  <si>
    <t xml:space="preserve">Petty Cash </t>
  </si>
  <si>
    <t>Cash in Bank - Local Currency, Current Account</t>
  </si>
  <si>
    <t>Investments In Time Deposits</t>
  </si>
  <si>
    <t xml:space="preserve">   Cash in Bank - Local Currency, Time Deposits</t>
  </si>
  <si>
    <t>sds</t>
  </si>
  <si>
    <t>Total Cash</t>
  </si>
  <si>
    <t>INVESTMENTS</t>
  </si>
  <si>
    <t>Financial Assetss - Others</t>
  </si>
  <si>
    <t>Guaranty Deposits</t>
  </si>
  <si>
    <t>Total Investments</t>
  </si>
  <si>
    <t>RECEIVABLES</t>
  </si>
  <si>
    <t>Loans and Receivable Accounts</t>
  </si>
  <si>
    <t>Real Property Tax Receivable</t>
  </si>
  <si>
    <t>Special Education Tax Receivable</t>
  </si>
  <si>
    <t>Interests Receivable</t>
  </si>
  <si>
    <t>Finance Lease Receivable</t>
  </si>
  <si>
    <t>Inter-Agency Receivables</t>
  </si>
  <si>
    <t>Intra-Agency Receivables</t>
  </si>
  <si>
    <t>Due from SEF</t>
  </si>
  <si>
    <t>Due from Trust Fund</t>
  </si>
  <si>
    <t>Due from General Fund</t>
  </si>
  <si>
    <t>Advances</t>
  </si>
  <si>
    <t>Advances for Operating Expenses</t>
  </si>
  <si>
    <t>Advances for Payroll</t>
  </si>
  <si>
    <t>Advances  for Special Disbursing Officer</t>
  </si>
  <si>
    <t>Advances to Officers and Employees</t>
  </si>
  <si>
    <t>Other Receivables</t>
  </si>
  <si>
    <t>Receivables - Disallowances/Charges</t>
  </si>
  <si>
    <t xml:space="preserve">   Total Receivables</t>
  </si>
  <si>
    <t>INVENTORIES</t>
  </si>
  <si>
    <t>Inventory Held for Distribution</t>
  </si>
  <si>
    <t>Drugs and Medicines for Distribution</t>
  </si>
  <si>
    <t>Other Supplies and Materials for Distribution</t>
  </si>
  <si>
    <t>Inventory Held for Consumption</t>
  </si>
  <si>
    <t>Office Supplies Inventory</t>
  </si>
  <si>
    <t xml:space="preserve">Accountable Forms, Plates and Stickers </t>
  </si>
  <si>
    <t>Drugs and Medicines Inventory</t>
  </si>
  <si>
    <t>Medical, Dental and Laboratory Supplies Inventory</t>
  </si>
  <si>
    <t>Other Supplies and Materials Inventory</t>
  </si>
  <si>
    <t xml:space="preserve">   Total Inventories</t>
  </si>
  <si>
    <t>PREPAYMENTS AND DEFERRED CHARGES</t>
  </si>
  <si>
    <t>Prepayments</t>
  </si>
  <si>
    <t>Advances to Contractors</t>
  </si>
  <si>
    <t>Deferred Charges</t>
  </si>
  <si>
    <t>Discount on Advance Payments</t>
  </si>
  <si>
    <t>TOTAL CURRENT ASSETS</t>
  </si>
  <si>
    <t>Investment in Joint Venture</t>
  </si>
  <si>
    <t>PROPERTY, PLANT AND EQUIPMENT (Net of Depreciation)</t>
  </si>
  <si>
    <t>LAND</t>
  </si>
  <si>
    <t xml:space="preserve">Land        </t>
  </si>
  <si>
    <t>Total Land</t>
  </si>
  <si>
    <t>LAND IMPROVEMENTS</t>
  </si>
  <si>
    <t>Other Land Improvements</t>
  </si>
  <si>
    <t>Total Land Improvements</t>
  </si>
  <si>
    <t>INFRASTRUCTURE ASSETS</t>
  </si>
  <si>
    <t>Road Networks</t>
  </si>
  <si>
    <t xml:space="preserve">  </t>
  </si>
  <si>
    <t>Flood Control Systems</t>
  </si>
  <si>
    <t>Sewer System</t>
  </si>
  <si>
    <t>Total Infrastructure Assets</t>
  </si>
  <si>
    <t>BUILDINGS AND OTHER STRUCTURES</t>
  </si>
  <si>
    <t>Buildings</t>
  </si>
  <si>
    <t xml:space="preserve">School Buildings </t>
  </si>
  <si>
    <t xml:space="preserve">Hospitals and Health Centers </t>
  </si>
  <si>
    <t>Markets</t>
  </si>
  <si>
    <t>Slaughterhouses</t>
  </si>
  <si>
    <t>Other Structures</t>
  </si>
  <si>
    <t>Total Buildings and Other Structures</t>
  </si>
  <si>
    <t>MACHINERY AND EQUIPMENT</t>
  </si>
  <si>
    <t>Machinery</t>
  </si>
  <si>
    <t>Office Equipment</t>
  </si>
  <si>
    <t xml:space="preserve">Information and Communication Technology  Equipment </t>
  </si>
  <si>
    <t>Communication Equipment</t>
  </si>
  <si>
    <t>Construction and Heavy Equipment</t>
  </si>
  <si>
    <t>Disaster Response and Rescue Equipment</t>
  </si>
  <si>
    <t xml:space="preserve">Military, Police and Security Equipment </t>
  </si>
  <si>
    <t>Medical Equipment</t>
  </si>
  <si>
    <t>Sports Equipment</t>
  </si>
  <si>
    <t xml:space="preserve">Technical and Scientific  Equipment </t>
  </si>
  <si>
    <t xml:space="preserve">Other Machinery and Equipment </t>
  </si>
  <si>
    <t>Total Machinery and Equipment</t>
  </si>
  <si>
    <t>TRANSPORTATION EQUIPMENT</t>
  </si>
  <si>
    <t>Motor Vehicles</t>
  </si>
  <si>
    <t>Total Transportation Equipment</t>
  </si>
  <si>
    <t>FURNITURE, FIXTURES AND BOOKS</t>
  </si>
  <si>
    <t xml:space="preserve">Furniture and Fixtures </t>
  </si>
  <si>
    <t xml:space="preserve">Books </t>
  </si>
  <si>
    <t>Total Furniture, Fixtures and Books</t>
  </si>
  <si>
    <t>CONSTRUCTION IN PROGRESS</t>
  </si>
  <si>
    <t>Construction in Progress - Infrastructure Assets</t>
  </si>
  <si>
    <t>Construction in Progress - Buildings and Other Structures</t>
  </si>
  <si>
    <t>Total Construction In Progress</t>
  </si>
  <si>
    <t>OTHER PROPERTY, PLANT AND EQUIPMENT</t>
  </si>
  <si>
    <t>Other Property, Plant and Equipment</t>
  </si>
  <si>
    <t>Total Other Property, Plant and Equipment</t>
  </si>
  <si>
    <t>Total Property, Plant and Equipment</t>
  </si>
  <si>
    <t>INTANGIBLE ASSETS</t>
  </si>
  <si>
    <t>Computer Software</t>
  </si>
  <si>
    <t>Total Intangible Assets</t>
  </si>
  <si>
    <t>TOTAL NON-CURRENT ASSETS</t>
  </si>
  <si>
    <t>TOTAL ASSETS</t>
  </si>
  <si>
    <t>LIABILITIES</t>
  </si>
  <si>
    <t>CURRENT LIABILITIES</t>
  </si>
  <si>
    <t>FINANCIAL LIABILITIES</t>
  </si>
  <si>
    <t>Payables</t>
  </si>
  <si>
    <t>Accounts Payable</t>
  </si>
  <si>
    <t>Due to Officers and Employees</t>
  </si>
  <si>
    <t xml:space="preserve">    </t>
  </si>
  <si>
    <t>Interest Payable</t>
  </si>
  <si>
    <t>Retirement Gratuity Payable</t>
  </si>
  <si>
    <t>Bills/Bonds/Loans Payable</t>
  </si>
  <si>
    <t>Loans Payable - Domestic</t>
  </si>
  <si>
    <t>INTER-AGENCY PAYABLES</t>
  </si>
  <si>
    <t>Inter-Agency Payables</t>
  </si>
  <si>
    <t>Due to BIR</t>
  </si>
  <si>
    <t>Due to GSIS</t>
  </si>
  <si>
    <t>Due to PAGIBIG</t>
  </si>
  <si>
    <t>Due to PHILHEALTH</t>
  </si>
  <si>
    <t>Due to LGUs</t>
  </si>
  <si>
    <t>Intra-Agency Payables</t>
  </si>
  <si>
    <t>Due to Other Funds</t>
  </si>
  <si>
    <t>TRUST LIABILITY</t>
  </si>
  <si>
    <t>Trust Liabilities</t>
  </si>
  <si>
    <t>Trust Liability - Disaster Risk Reduction and Management Fund</t>
  </si>
  <si>
    <t>Bail Bonds Payable</t>
  </si>
  <si>
    <t>Guaranty/Security Deposits Payable</t>
  </si>
  <si>
    <t>DEFERRED CREDITS/UNEARNED INCOME</t>
  </si>
  <si>
    <t>Deferred Credits</t>
  </si>
  <si>
    <t>Deferred Real Property Tax Income</t>
  </si>
  <si>
    <t>Deferred Special Education Tax Income</t>
  </si>
  <si>
    <t>Deferred Finance Lease Revenue</t>
  </si>
  <si>
    <t>Other Deferred Credits</t>
  </si>
  <si>
    <t>PROVISIONS</t>
  </si>
  <si>
    <t>Other Provisions</t>
  </si>
  <si>
    <t>OTHER PAYABLES</t>
  </si>
  <si>
    <t>Other Payables</t>
  </si>
  <si>
    <t>Total Current Liabilities</t>
  </si>
  <si>
    <t>NON-CURRENT LIABILITIES</t>
  </si>
  <si>
    <t>Total Non-Current Liabilities</t>
  </si>
  <si>
    <t>TOTAL LIABILITIES</t>
  </si>
  <si>
    <t>EQUITY</t>
  </si>
  <si>
    <t>Government Equity, Beginning Balance</t>
  </si>
  <si>
    <t>Government Equity, Ending Balance</t>
  </si>
  <si>
    <t>TOTAL LIABILITIES AND EQUITY</t>
  </si>
  <si>
    <t xml:space="preserve"> </t>
  </si>
  <si>
    <t>As of December 31, 2019</t>
  </si>
  <si>
    <t>Current Assets</t>
  </si>
  <si>
    <t>Cash and Cash Equivalents</t>
  </si>
  <si>
    <t>Receivables</t>
  </si>
  <si>
    <t>Inventories</t>
  </si>
  <si>
    <t>Prepayments and Deferred Charges</t>
  </si>
  <si>
    <t>Property, Plant and Equipment</t>
  </si>
  <si>
    <t>Total Assets</t>
  </si>
  <si>
    <t>Current Liabilities</t>
  </si>
  <si>
    <t>Financial Liabilities</t>
  </si>
  <si>
    <t>Deferred Credits/Unearned Income</t>
  </si>
  <si>
    <t>Total Liabilities</t>
  </si>
  <si>
    <t>Government Equity</t>
  </si>
  <si>
    <t>Revenue</t>
  </si>
  <si>
    <t>Tax Revenue</t>
  </si>
  <si>
    <t>Other Share from National Taxes</t>
  </si>
  <si>
    <t>Service and Business Income</t>
  </si>
  <si>
    <t>Other Income</t>
  </si>
  <si>
    <t>Maintenance and Other Operating Expenses</t>
  </si>
  <si>
    <t>Direct Cost</t>
  </si>
  <si>
    <t>Non-Cash Expenses</t>
  </si>
  <si>
    <t>Financial Expenses</t>
  </si>
  <si>
    <t>Add (Deduct):</t>
  </si>
  <si>
    <t>Annex B</t>
  </si>
  <si>
    <t>CONSOLIDATED STATEMENT OF FINANCIAL PERFORMANCE (By Fund)</t>
  </si>
  <si>
    <t>TAX REVENUE</t>
  </si>
  <si>
    <t>Tax Revenue - Individual and Corporation</t>
  </si>
  <si>
    <t>Professional Tax</t>
  </si>
  <si>
    <t>Community Tax</t>
  </si>
  <si>
    <t>Tax Revenue - Property</t>
  </si>
  <si>
    <t>Real Property Tax - Basic</t>
  </si>
  <si>
    <t>Discount on Real Property Tax - Basic</t>
  </si>
  <si>
    <t>Special Education Tax</t>
  </si>
  <si>
    <t>Discount on Special Education Tax</t>
  </si>
  <si>
    <t>Real Property Transfer Tax</t>
  </si>
  <si>
    <t>Tax Revenue - Goodss and Services</t>
  </si>
  <si>
    <t>Business Tax</t>
  </si>
  <si>
    <t>Tax on Delivery Trucks and Vans</t>
  </si>
  <si>
    <t>Amusement Tax</t>
  </si>
  <si>
    <t>Franchise Tax</t>
  </si>
  <si>
    <t>Tax Revenue - Others</t>
  </si>
  <si>
    <t>Other Taxes</t>
  </si>
  <si>
    <t>Tax Revenue - Fines and Penalties</t>
  </si>
  <si>
    <t>Tax Revenue - Fines and Penalties - Property Taxes</t>
  </si>
  <si>
    <t>Tax Revenue - Fines and Penalties - Other Taxes</t>
  </si>
  <si>
    <t>Total Tax Revenue</t>
  </si>
  <si>
    <t>Share from Internal Revenue Collections (IRA)</t>
  </si>
  <si>
    <t>OTHER SHARE FROM NATIONAL TAXES</t>
  </si>
  <si>
    <t>Share from Expanded Value Added Tax</t>
  </si>
  <si>
    <t>Share from Economic Zones</t>
  </si>
  <si>
    <t>Total Other Share from National Taxes</t>
  </si>
  <si>
    <t>SERVICE AND BUSINESS INCOME</t>
  </si>
  <si>
    <t>Service Income</t>
  </si>
  <si>
    <t>Permit Fees</t>
  </si>
  <si>
    <t>Registration Fees</t>
  </si>
  <si>
    <t>Registration Plates, Tags and Stickers Fees</t>
  </si>
  <si>
    <t>Clearance and Certification Fees</t>
  </si>
  <si>
    <t>Supervision and Regulation Enforcement Fees</t>
  </si>
  <si>
    <t>Inspection Fees</t>
  </si>
  <si>
    <t>Processing Fees</t>
  </si>
  <si>
    <t>Fees for Sealing and Licensing of Weights and Measures</t>
  </si>
  <si>
    <t>Fines and Penalties - Service Income</t>
  </si>
  <si>
    <t>Other Service Income</t>
  </si>
  <si>
    <t>Total Service Income</t>
  </si>
  <si>
    <t>Business Income</t>
  </si>
  <si>
    <t>School Fees</t>
  </si>
  <si>
    <t>Rent Income</t>
  </si>
  <si>
    <t>Parking Fees</t>
  </si>
  <si>
    <t>Receipt from Market Operation</t>
  </si>
  <si>
    <t>Receipt from Slaughterhouse Operation</t>
  </si>
  <si>
    <t>Receipt from Cemetery Operation</t>
  </si>
  <si>
    <t>Garbage Fees</t>
  </si>
  <si>
    <t>Hospital Fees</t>
  </si>
  <si>
    <t>Interest Income</t>
  </si>
  <si>
    <t>Lease Revenue</t>
  </si>
  <si>
    <t>Share in the Profit from Joint Ventures</t>
  </si>
  <si>
    <t>Fines and Penalties - Business Income</t>
  </si>
  <si>
    <t>Other Business Income</t>
  </si>
  <si>
    <t>Total Business Income</t>
  </si>
  <si>
    <t>SHARES, GRANTS AND DONATIONS</t>
  </si>
  <si>
    <t>Share</t>
  </si>
  <si>
    <t>Share from PAGCOR</t>
  </si>
  <si>
    <t>Share from PCSO</t>
  </si>
  <si>
    <t>Grants and Donations</t>
  </si>
  <si>
    <t>Grants and Donations in Cash</t>
  </si>
  <si>
    <t>Grants and Donations in Kind</t>
  </si>
  <si>
    <t>Total Shares, Grants and Donations</t>
  </si>
  <si>
    <t>GAINS</t>
  </si>
  <si>
    <t>Gain on Sale of Property, Plant and Equipment</t>
  </si>
  <si>
    <t>Sale of Garnished/Confiscated/Abandoned/ Seized Goods and Properties</t>
  </si>
  <si>
    <t>Total Gains</t>
  </si>
  <si>
    <t>OTHER INCOME</t>
  </si>
  <si>
    <t>Miscellaneous Income</t>
  </si>
  <si>
    <t>Total Other Income</t>
  </si>
  <si>
    <t>TOTAL REVENUE</t>
  </si>
  <si>
    <t>EXPENSES</t>
  </si>
  <si>
    <t>PERSONAL SERVICES</t>
  </si>
  <si>
    <t>Salaries and Wages</t>
  </si>
  <si>
    <t>Salaries and Wages - Regular</t>
  </si>
  <si>
    <t>Salaries and Wages - Casual/Contractual</t>
  </si>
  <si>
    <t>Total Salaries and Wages</t>
  </si>
  <si>
    <t>Other Compensation</t>
  </si>
  <si>
    <t>Personnel Economic Relief Allowance (PERA)</t>
  </si>
  <si>
    <t>Representation Allowance (RA)</t>
  </si>
  <si>
    <t>Transportation Allowance (TA)</t>
  </si>
  <si>
    <t>Clothing/Uniform Allowance</t>
  </si>
  <si>
    <t>Subsistence Allowance</t>
  </si>
  <si>
    <t>Laundry Allowance</t>
  </si>
  <si>
    <t>Productivity Incentive Allowance</t>
  </si>
  <si>
    <t>Honoraria</t>
  </si>
  <si>
    <t>Hazard Pay</t>
  </si>
  <si>
    <t>Longevity Pay</t>
  </si>
  <si>
    <t>Overtime and Night Pay</t>
  </si>
  <si>
    <t>Year End Bonus</t>
  </si>
  <si>
    <t>Cash Gift</t>
  </si>
  <si>
    <t>Other Bonuses and Allowances</t>
  </si>
  <si>
    <t>Total Other Compensation</t>
  </si>
  <si>
    <t>Personnel Benefit Contributions</t>
  </si>
  <si>
    <t>Retirement and Life Insurance Premiums</t>
  </si>
  <si>
    <t>Pag-IBIG Contributions</t>
  </si>
  <si>
    <t>PhilHealth Contributions</t>
  </si>
  <si>
    <t>Employees Compensation Insurance Premium</t>
  </si>
  <si>
    <t>Total Personnel Benefit Contributions</t>
  </si>
  <si>
    <t>Other Personnel Benefits</t>
  </si>
  <si>
    <t>Terminal Leave Benefits</t>
  </si>
  <si>
    <t>Total Other Personnel Benefits</t>
  </si>
  <si>
    <t>Total Personal Services</t>
  </si>
  <si>
    <t>MAINTENANCE AND OTHER OPERATING EXPENSES</t>
  </si>
  <si>
    <t>Traveling Expenses</t>
  </si>
  <si>
    <t>Traveling Expenses - Local</t>
  </si>
  <si>
    <t>Total Travelling Expenses</t>
  </si>
  <si>
    <t>Training and Scholarship Expenses</t>
  </si>
  <si>
    <t>Training Expenses</t>
  </si>
  <si>
    <t>Scholarship Grants/Expenses</t>
  </si>
  <si>
    <t>Total Training and Scholarship Expenses</t>
  </si>
  <si>
    <t>Supplies and Materials Expenses</t>
  </si>
  <si>
    <t>Office Supplies Expenses</t>
  </si>
  <si>
    <t>Accountable Forms Expenses</t>
  </si>
  <si>
    <t>Food Supplies Expenses</t>
  </si>
  <si>
    <t>Welfare Goods Expenses</t>
  </si>
  <si>
    <t>Drugs and Medicines Expenses</t>
  </si>
  <si>
    <t>Medical, Dental and Laboratory Supplies Expenses</t>
  </si>
  <si>
    <t>Fuel, Oil and Lubricants Expenses</t>
  </si>
  <si>
    <t>Other Supplies and Materials Expenses</t>
  </si>
  <si>
    <t>Total Supplies and Materials Expenses</t>
  </si>
  <si>
    <t>Utility Expenses</t>
  </si>
  <si>
    <t>Water Expenses</t>
  </si>
  <si>
    <t>Electricity Expenses</t>
  </si>
  <si>
    <t>Total Utility Expenses</t>
  </si>
  <si>
    <t>Communication Expenses</t>
  </si>
  <si>
    <t>Postage and Courier Service</t>
  </si>
  <si>
    <t>Telephone Expenses</t>
  </si>
  <si>
    <t>Internet Subscription Expenses</t>
  </si>
  <si>
    <t>Cable, Satellite, Telegraph and Radio Expenses</t>
  </si>
  <si>
    <t>Total Communication Expenses</t>
  </si>
  <si>
    <t>Award/Rewards Expenses</t>
  </si>
  <si>
    <t>Prizes</t>
  </si>
  <si>
    <t>Total Awards/Rewards Expenses</t>
  </si>
  <si>
    <t>Confidential, Intelligence and Extraordinary Expenses</t>
  </si>
  <si>
    <t>Confidential Expenses</t>
  </si>
  <si>
    <t>Extraordinary and Miscellaneous Expenses</t>
  </si>
  <si>
    <t>Total Confidential, Intelligence and Extraordinary Expenses</t>
  </si>
  <si>
    <t>Professional Services</t>
  </si>
  <si>
    <t>Auditing Services</t>
  </si>
  <si>
    <t>Consultancy Services</t>
  </si>
  <si>
    <t>Other Professional Services</t>
  </si>
  <si>
    <t>Total Professional Services</t>
  </si>
  <si>
    <t>General Services</t>
  </si>
  <si>
    <t>Environment/Sanitary Services</t>
  </si>
  <si>
    <t>Janitorial Services</t>
  </si>
  <si>
    <t>Security Services</t>
  </si>
  <si>
    <t>Other General Services</t>
  </si>
  <si>
    <t>Total General Services</t>
  </si>
  <si>
    <t>Repairs and Maintenance</t>
  </si>
  <si>
    <t>Repairs and Maintenance - Buildings and Other Structures</t>
  </si>
  <si>
    <t>Repairs and Maintenance - Machinery and Equipment</t>
  </si>
  <si>
    <t>Repairs and Maintenance - Transportation Equipment</t>
  </si>
  <si>
    <t>Repairs and Maintenance - Other Property, Plant and Equipment</t>
  </si>
  <si>
    <t>Total Repairs and Maintenance</t>
  </si>
  <si>
    <t>Taxes, Insurance Premiums and Other Fees</t>
  </si>
  <si>
    <t>Taxes, Duties and Licenses</t>
  </si>
  <si>
    <t>Fidelity Bond Premiums</t>
  </si>
  <si>
    <t>Insurance Expenses</t>
  </si>
  <si>
    <t>Total Taxes, Insurance Premiums and Other Fees</t>
  </si>
  <si>
    <t>Other Maintenance and Operating Expenses</t>
  </si>
  <si>
    <t>Advertising Expenses</t>
  </si>
  <si>
    <t>Printing and Publication Expenses</t>
  </si>
  <si>
    <t>Rent Expenses</t>
  </si>
  <si>
    <t>Membership Dues and Contributions to Organizations</t>
  </si>
  <si>
    <t>Subscription Expenses</t>
  </si>
  <si>
    <t>Donations</t>
  </si>
  <si>
    <t>Total Other Maintenance and Operating Expenses</t>
  </si>
  <si>
    <t>Total Maintenance and Other Operating Expenses</t>
  </si>
  <si>
    <t>FINANCIAL EXPENSES</t>
  </si>
  <si>
    <t>Interest Expenses</t>
  </si>
  <si>
    <t>Bank Charges</t>
  </si>
  <si>
    <t>Other Financial Charges</t>
  </si>
  <si>
    <t>Total Financial Expenses</t>
  </si>
  <si>
    <t xml:space="preserve">         Cost of Sale</t>
  </si>
  <si>
    <t>NON-CASH EXPENSES</t>
  </si>
  <si>
    <t>Depreciation</t>
  </si>
  <si>
    <t xml:space="preserve">         Depreciation - Land Improvements</t>
  </si>
  <si>
    <t xml:space="preserve">         Depreciation - Infrastructure Assets</t>
  </si>
  <si>
    <t xml:space="preserve">         Depreciation - Buildings and Other Structures</t>
  </si>
  <si>
    <t xml:space="preserve">         Depreciation - Machinery and Equipment</t>
  </si>
  <si>
    <t xml:space="preserve">         Depreciation - Transportation Equipment</t>
  </si>
  <si>
    <t xml:space="preserve">         Depreciation - Furniture, Fixtures and Books</t>
  </si>
  <si>
    <t xml:space="preserve">         Depreciation - Other Property, Plant and Equipment</t>
  </si>
  <si>
    <t>Total Depreciation</t>
  </si>
  <si>
    <t>Amortization</t>
  </si>
  <si>
    <t>Amortization - Intangible Assets</t>
  </si>
  <si>
    <t>Total Amortization</t>
  </si>
  <si>
    <t>Total Non-Cash Expenses</t>
  </si>
  <si>
    <t>CURRENT OPERATING EXPENSES</t>
  </si>
  <si>
    <t>SURPLUS/(DEFICIT) FROM CURRENT OPERATIONS</t>
  </si>
  <si>
    <t>Financial Assistance/Subsidy</t>
  </si>
  <si>
    <t>Subsidy to National Government Agencies</t>
  </si>
  <si>
    <t xml:space="preserve">Subsidy to Local Government Units </t>
  </si>
  <si>
    <t>Subsidy to Others Funds</t>
  </si>
  <si>
    <t>Subsidy - Others</t>
  </si>
  <si>
    <t>Total Financial Assistance/Subsidy</t>
  </si>
  <si>
    <t>Sales of Assets</t>
  </si>
  <si>
    <t>Transfers</t>
  </si>
  <si>
    <t>Transfer of Unspent Current Year DRRM funds to the Trust Fund</t>
  </si>
  <si>
    <t>Sale of Garnished/Confiscated/Abandoned/Seized Goods and Properties</t>
  </si>
  <si>
    <t>Total Losses</t>
  </si>
  <si>
    <t>Losses</t>
  </si>
  <si>
    <t>Loss on Sale of Property, Plant and Equipment</t>
  </si>
  <si>
    <t>Other Losses</t>
  </si>
  <si>
    <t>SURPLUS/(DEFICIT) FOR THE PERIOD</t>
  </si>
  <si>
    <t>Add (Deduct)</t>
  </si>
  <si>
    <t>Adjustment net revenue recognized directly in net assets/equity</t>
  </si>
  <si>
    <t>Surplus (Deficit) for the period</t>
  </si>
  <si>
    <t>Annex D</t>
  </si>
  <si>
    <t>CONSOLIDATED STATEMENT OF CHANGES IN NET ASSETS/EQUITY (By Fund)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</si>
  <si>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</si>
  <si>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GF</t>
  </si>
  <si>
    <t>CONTROL?</t>
  </si>
  <si>
    <t>For the year ended December 31, 2019</t>
  </si>
  <si>
    <t>For the Year Ended December 31, 2019</t>
  </si>
  <si>
    <t>Merchandise Inventory</t>
  </si>
  <si>
    <t>Welfare Goods for Distribution</t>
  </si>
  <si>
    <t>Prepaid Insurance</t>
  </si>
  <si>
    <t>Other Prepayments</t>
  </si>
  <si>
    <t>Water Supply System</t>
  </si>
  <si>
    <t>Parks, Plazas and Monuments</t>
  </si>
  <si>
    <t>Due to NGAs</t>
  </si>
  <si>
    <t>Due to GOCCs</t>
  </si>
  <si>
    <t>Due from National Government Agencies</t>
  </si>
  <si>
    <t>Prior Period Adjustment</t>
  </si>
  <si>
    <t>Adjusted Balance</t>
  </si>
  <si>
    <t>Other Adjustment</t>
  </si>
  <si>
    <t>Balance at January 1, 2019</t>
  </si>
  <si>
    <t>Balance as at December 31, 2019</t>
  </si>
  <si>
    <t>Add (Deduct) Changes in net assets/equity during the year:</t>
  </si>
  <si>
    <t>Add (Deduct) Changes in net assets/equity during the year7/11/2020</t>
  </si>
  <si>
    <t>check digits</t>
  </si>
  <si>
    <t>Due from Local Government Units</t>
  </si>
  <si>
    <t>Printing and Publication Tax</t>
  </si>
  <si>
    <t>Non-Accountable Forms Expenses</t>
  </si>
  <si>
    <t>Textbooks and Instructional Materials Expenses</t>
  </si>
  <si>
    <t>Repairs and Maintenance - Infrastructure Assets</t>
  </si>
  <si>
    <t>Total Prepayments and Deffered Charges</t>
  </si>
  <si>
    <t>Due from Other Funds</t>
  </si>
  <si>
    <t>INTRA-AGENCY PAYABLES</t>
  </si>
  <si>
    <t>See Accompanying Notes to Financial Statements</t>
  </si>
  <si>
    <t>Due from Officers and Employees</t>
  </si>
  <si>
    <t>For the Year Ended December 31, 2018</t>
  </si>
  <si>
    <t>Cash Flows from Operating Activities:</t>
  </si>
  <si>
    <t>Cash Inflows</t>
  </si>
  <si>
    <t>Collection from Taxpayers</t>
  </si>
  <si>
    <t>Share from Internal Revenue Allotment</t>
  </si>
  <si>
    <t>Receipts from business/service income</t>
  </si>
  <si>
    <t>Other Receipts</t>
  </si>
  <si>
    <t>Total Cash Inflows</t>
  </si>
  <si>
    <t>Cash Outflows</t>
  </si>
  <si>
    <t>Payments of expenses</t>
  </si>
  <si>
    <t>Payments to Suppliers/Creditors</t>
  </si>
  <si>
    <t>Payments to Employees</t>
  </si>
  <si>
    <t>Other Expenses</t>
  </si>
  <si>
    <t>Total Cash Outflows</t>
  </si>
  <si>
    <t>Net Cash Flows from Operating Activities</t>
  </si>
  <si>
    <t>Cash Flows from Investing Activities:</t>
  </si>
  <si>
    <t>Proceeds from Sale/Disposal of Property, Plant and Equipment</t>
  </si>
  <si>
    <t>Purchase/Construction of Property, Plant and Equipment</t>
  </si>
  <si>
    <t>Net Cash Flows from Investing Activities</t>
  </si>
  <si>
    <t>Cash Flows from Financing Activities:</t>
  </si>
  <si>
    <t>Cash Inflows:</t>
  </si>
  <si>
    <t>Proceeds from Loans</t>
  </si>
  <si>
    <t>Payment of Long-Term Liabilities</t>
  </si>
  <si>
    <t>Net Cash Flows from Financing Activities</t>
  </si>
  <si>
    <t>Total Cash Provided by Operating, Investing and Financing Activities</t>
  </si>
  <si>
    <t>Add: Cash at Beginning of the Year</t>
  </si>
  <si>
    <t>Cash Balance at the End of the Year</t>
  </si>
  <si>
    <t>Annex C</t>
  </si>
  <si>
    <t>CITY OF PASAY</t>
  </si>
  <si>
    <t xml:space="preserve"> STATEMENT OF CASH FLOWS (By Fund)</t>
  </si>
  <si>
    <t>Transfer of Fund (from General Fund)</t>
  </si>
  <si>
    <t xml:space="preserve"> Adjustments</t>
  </si>
  <si>
    <t>Restatement</t>
  </si>
  <si>
    <t>As previously reported</t>
  </si>
  <si>
    <t>Adjustment</t>
  </si>
  <si>
    <t>.</t>
  </si>
  <si>
    <t>PARTICULARS</t>
  </si>
  <si>
    <t>Budgeted Amounts</t>
  </si>
  <si>
    <t>Difference Original and Final Budget</t>
  </si>
  <si>
    <t>Actual Amounts</t>
  </si>
  <si>
    <t>Difference Final Budget and Actual</t>
  </si>
  <si>
    <t>Original</t>
  </si>
  <si>
    <t>Final</t>
  </si>
  <si>
    <t>A.    Local Sources</t>
  </si>
  <si>
    <t>1.     Tax Revenue</t>
  </si>
  <si>
    <t xml:space="preserve">           Total Tax Revenue</t>
  </si>
  <si>
    <t>2.      Non-Tax Revenue</t>
  </si>
  <si>
    <t>a.     Service Income</t>
  </si>
  <si>
    <t>b.     Business Income</t>
  </si>
  <si>
    <t>c.     Other Income and Receipts</t>
  </si>
  <si>
    <t xml:space="preserve">           Total Non-Tax Revenue</t>
  </si>
  <si>
    <t>B.     External Sources</t>
  </si>
  <si>
    <t>1.     Share from the National Internal Revenue Taxes (IRA)</t>
  </si>
  <si>
    <t>2.     Share from GOCCs</t>
  </si>
  <si>
    <t>3.     Other Shares from National Tax Collections</t>
  </si>
  <si>
    <t>a.     Share from Ecozone</t>
  </si>
  <si>
    <t>b.    Share from EVAT</t>
  </si>
  <si>
    <t>c.    Share from National Wealth</t>
  </si>
  <si>
    <t>d.   Share from Tobacco Excise Tax</t>
  </si>
  <si>
    <t>4.      Other Receipts</t>
  </si>
  <si>
    <t>a.   Share from PAGCOR</t>
  </si>
  <si>
    <t>b.   Share from PCSO</t>
  </si>
  <si>
    <t>c.    Grants and Donations</t>
  </si>
  <si>
    <t>d.    Other Subsidy Income</t>
  </si>
  <si>
    <t>5.     Inter-local Transfer</t>
  </si>
  <si>
    <t>6.     Capital/Investment Receipts</t>
  </si>
  <si>
    <t>a.    Sale of Capital Assets</t>
  </si>
  <si>
    <t>b.    Sale of Investments</t>
  </si>
  <si>
    <t>c.   Proceeds from Collections of Loans Receivable</t>
  </si>
  <si>
    <t>C. Receipts from Borrowings</t>
  </si>
  <si>
    <t>Total Revenues and Receipts</t>
  </si>
  <si>
    <t>EXPENDITURES</t>
  </si>
  <si>
    <t>General Public Services</t>
  </si>
  <si>
    <t>Personnel Services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</si>
  <si>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</si>
  <si>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</si>
  <si>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</si>
  <si>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</si>
  <si>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</si>
  <si>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</si>
  <si>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</si>
  <si>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</si>
  <si>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</si>
  <si>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 xml:space="preserve">       Debt Service</t>
  </si>
  <si>
    <t>Financial Expense</t>
  </si>
  <si>
    <t xml:space="preserve">       LDRRMF</t>
  </si>
  <si>
    <t xml:space="preserve">       20% Development Fund</t>
  </si>
  <si>
    <t xml:space="preserve">       Share from National Wealth</t>
  </si>
  <si>
    <t xml:space="preserve">       Allocation for Senior Citizens and PWD</t>
  </si>
  <si>
    <t>Continuing Appropriations (Capital Outlay)</t>
  </si>
  <si>
    <t xml:space="preserve">Social Services and Social Welfare   </t>
  </si>
  <si>
    <t>Other Services</t>
  </si>
  <si>
    <t xml:space="preserve">       TOTAL  CONTINUING APPROPRIATION</t>
  </si>
  <si>
    <t>Statement of Financial Position</t>
  </si>
  <si>
    <t>Total Liabilities and Net Assets/Equity</t>
  </si>
  <si>
    <t>Statement of Financial Performance</t>
  </si>
  <si>
    <t>Note 4</t>
  </si>
  <si>
    <t>Year ended December 31, 2018</t>
  </si>
  <si>
    <t>As previously Reported</t>
  </si>
  <si>
    <t>As Restated</t>
  </si>
  <si>
    <t>Debit</t>
  </si>
  <si>
    <t>Credit</t>
  </si>
  <si>
    <t>-</t>
  </si>
  <si>
    <t>Due from National Government Sector</t>
  </si>
  <si>
    <t>Due from GOCC</t>
  </si>
  <si>
    <t>Due  from Officers and Employees</t>
  </si>
  <si>
    <t>Subtotal</t>
  </si>
  <si>
    <t>Land Improvements</t>
  </si>
  <si>
    <t>Infrastructure Assets</t>
  </si>
  <si>
    <t>Water System</t>
  </si>
  <si>
    <t>Other Infrastructure Assets</t>
  </si>
  <si>
    <t>Buildings and Other Structures</t>
  </si>
  <si>
    <t>School Buildings</t>
  </si>
  <si>
    <t>Hospitals and Health Centers</t>
  </si>
  <si>
    <t>Machinery and Equipment</t>
  </si>
  <si>
    <t>Information and Communication Technology  Equipment</t>
  </si>
  <si>
    <t>Military, Police and Security Equipment</t>
  </si>
  <si>
    <t>Other Machinery and Equipment</t>
  </si>
  <si>
    <t>Transportation Equipment</t>
  </si>
  <si>
    <t>Furnitures, Fixtures and Books</t>
  </si>
  <si>
    <t>Furniture and Fixtures</t>
  </si>
  <si>
    <t>Net Assets/Equity</t>
  </si>
  <si>
    <t>Tax Revenue - Goods and Services</t>
  </si>
  <si>
    <t>Shares, Grants and Donations</t>
  </si>
  <si>
    <t>Shares</t>
  </si>
  <si>
    <t>Personal Services</t>
  </si>
  <si>
    <t>Cost of Sale</t>
  </si>
  <si>
    <t>Depreciation - Land Improvements</t>
  </si>
  <si>
    <t>Depreciation - Infrastructure Assets</t>
  </si>
  <si>
    <t>Depreciation - Buildings and Other Structures</t>
  </si>
  <si>
    <t>Depreciation - Machinery and Equipment</t>
  </si>
  <si>
    <t>Depreciation - Transportation Equipment</t>
  </si>
  <si>
    <t>Transfers, Assistance and Subsidy to</t>
  </si>
  <si>
    <t>Subsidy to Local Government Units</t>
  </si>
  <si>
    <t>(As Restated)</t>
  </si>
  <si>
    <t xml:space="preserve">     Cash- Local Treasury</t>
  </si>
  <si>
    <t xml:space="preserve">     Petty Cash</t>
  </si>
  <si>
    <t>Cash in Bank – Local Currency</t>
  </si>
  <si>
    <t>Cash in Bank – Local Currency, Current Account</t>
  </si>
  <si>
    <t xml:space="preserve">      Cash in Bank – Local Currency, Time Deposit</t>
  </si>
  <si>
    <t>Total Cash and Cash Equivalent</t>
  </si>
  <si>
    <t>Note 5</t>
  </si>
  <si>
    <t>Financial Assets – Others</t>
  </si>
  <si>
    <t>Current</t>
  </si>
  <si>
    <t xml:space="preserve">     Guaranty Deposits</t>
  </si>
  <si>
    <t>Non-Current</t>
  </si>
  <si>
    <t xml:space="preserve">     Investment in Joint Venture     </t>
  </si>
  <si>
    <t>Total</t>
  </si>
  <si>
    <t>Note 6</t>
  </si>
  <si>
    <t>Real Property Tax Receivable (RPT)</t>
  </si>
  <si>
    <t>Special Education Tax Receivable (SET)</t>
  </si>
  <si>
    <t>Note 7</t>
  </si>
  <si>
    <t>Due from National Government Agencies (NGAs)</t>
  </si>
  <si>
    <t>Due from Government Owned and/or Controlled Corporations</t>
  </si>
  <si>
    <t>Due from Special Education Fund</t>
  </si>
  <si>
    <t>Advances to Special Disbursing Officer</t>
  </si>
  <si>
    <t>As previously</t>
  </si>
  <si>
    <t>Receivables – Disallowances and Charges</t>
  </si>
  <si>
    <t>1, 133,452</t>
  </si>
  <si>
    <t>Past due but not impaired</t>
  </si>
  <si>
    <t>&lt;30 days</t>
  </si>
  <si>
    <t>30-60 days</t>
  </si>
  <si>
    <t>&gt;60 days</t>
  </si>
  <si>
    <t>Interest Receivable</t>
  </si>
  <si>
    <t>Due from NGAs</t>
  </si>
  <si>
    <t>Due from LGUs</t>
  </si>
  <si>
    <t>Receivables – Disallowances/Charges</t>
  </si>
  <si>
    <t>Advances to Special Disbursing Officers</t>
  </si>
  <si>
    <t xml:space="preserve">Total </t>
  </si>
  <si>
    <t>Note 8</t>
  </si>
  <si>
    <t>TOTAL RECEIVABLES</t>
  </si>
  <si>
    <t>Inventory Held for Sale</t>
  </si>
  <si>
    <t>Welfare Good for Distribution</t>
  </si>
  <si>
    <t>Drugs and Medicine for Distribution</t>
  </si>
  <si>
    <t>Note 9</t>
  </si>
  <si>
    <t>As of 12/31/18</t>
  </si>
  <si>
    <t>Additions</t>
  </si>
  <si>
    <t>Disposals</t>
  </si>
  <si>
    <t>As of 12/31/19</t>
  </si>
  <si>
    <t xml:space="preserve">  -   </t>
  </si>
  <si>
    <t xml:space="preserve">Accumulated    </t>
  </si>
  <si>
    <t xml:space="preserve">     Amortization</t>
  </si>
  <si>
    <t>Carrying Amount</t>
  </si>
  <si>
    <t>Note 11</t>
  </si>
  <si>
    <t>Note 12</t>
  </si>
  <si>
    <t>Loans Payable – Domestic</t>
  </si>
  <si>
    <t xml:space="preserve"> Total</t>
  </si>
  <si>
    <t>AS previously reported</t>
  </si>
  <si>
    <t>Due to Pag-IBIG</t>
  </si>
  <si>
    <t>Due to PhilHealth</t>
  </si>
  <si>
    <t>Trust Liabilities – Disaster Risk Reduction and Management Fund</t>
  </si>
  <si>
    <t>Available</t>
  </si>
  <si>
    <t>Amount Utilized</t>
  </si>
  <si>
    <t>Balance</t>
  </si>
  <si>
    <t>Current Year Appropriation: 2019</t>
  </si>
  <si>
    <t>Quick Response Fund (QRF)</t>
  </si>
  <si>
    <t>Mitigation Fund</t>
  </si>
  <si>
    <t>MOOE</t>
  </si>
  <si>
    <t>Supplemental Budget</t>
  </si>
  <si>
    <t xml:space="preserve">Continuing Appropriation </t>
  </si>
  <si>
    <t>Special Trust Fund 2014</t>
  </si>
  <si>
    <t>Special Trust Fund 2015</t>
  </si>
  <si>
    <t>Special Trust Fund 2016</t>
  </si>
  <si>
    <t>Special Trust Fund 2017</t>
  </si>
  <si>
    <t>Special Trust Fund 2018</t>
  </si>
  <si>
    <t>Sub-total</t>
  </si>
  <si>
    <t>Deferred Real Property Tax</t>
  </si>
  <si>
    <t>Deferred Special Education Fund Tax</t>
  </si>
  <si>
    <t xml:space="preserve">   Subtotal</t>
  </si>
  <si>
    <t>Land Bank Loan(employees)</t>
  </si>
  <si>
    <t>Other Payable –Unclaimed assistance/claims/allowances</t>
  </si>
  <si>
    <t>Other Payable – JO/Consultant/ Financial Assistance</t>
  </si>
  <si>
    <t>Office of Building Official</t>
  </si>
  <si>
    <t>Socialized Housing Project</t>
  </si>
  <si>
    <t>Others</t>
  </si>
  <si>
    <t>Non-current</t>
  </si>
  <si>
    <t>SSS RPT under protest</t>
  </si>
  <si>
    <t>Tax Revenue – Individual and Corporation</t>
  </si>
  <si>
    <t>Community tax</t>
  </si>
  <si>
    <t>Tax Revenue-Property</t>
  </si>
  <si>
    <t>Real Property Tax – Basic</t>
  </si>
  <si>
    <t>Discount on Real Property Tax -Basic</t>
  </si>
  <si>
    <t>Tax Revenue-Goods and Services</t>
  </si>
  <si>
    <t>Tax on Delivery trucks and Vans</t>
  </si>
  <si>
    <t>Tax Revenue-Others</t>
  </si>
  <si>
    <t>Tax Revenue – Fines and Penalties</t>
  </si>
  <si>
    <t>Tax Revenue – Fines and Penalties-Property Taxes</t>
  </si>
  <si>
    <t xml:space="preserve">Tax revenue –Fines and Penalties – Other Taxes    </t>
  </si>
  <si>
    <t>Share from Internal Revenue Collection</t>
  </si>
  <si>
    <t>Share Internal Revenue Collection</t>
  </si>
  <si>
    <t>Share from Economic Zone</t>
  </si>
  <si>
    <t>Note 15</t>
  </si>
  <si>
    <t>Registration Plates, Tags and Sticker Fees</t>
  </si>
  <si>
    <t>Clearance and Certificate Fees</t>
  </si>
  <si>
    <t>Fines and Penalties-Service Income</t>
  </si>
  <si>
    <t>Rent/Lease Income</t>
  </si>
  <si>
    <t>Receipt from Market Operations</t>
  </si>
  <si>
    <t>Receipt from Cemetery Operations</t>
  </si>
  <si>
    <t>Note 16</t>
  </si>
  <si>
    <t xml:space="preserve">Share </t>
  </si>
  <si>
    <t>Grants and Donation</t>
  </si>
  <si>
    <t>Note 17</t>
  </si>
  <si>
    <t>Sale of Assets</t>
  </si>
  <si>
    <t>Other Gains</t>
  </si>
  <si>
    <t>Note 18</t>
  </si>
  <si>
    <t xml:space="preserve">Assistance and Subsidy </t>
  </si>
  <si>
    <t xml:space="preserve">Transfers from General Fund of Unspent DRRMF </t>
  </si>
  <si>
    <t>Note 19</t>
  </si>
  <si>
    <t>Note 20</t>
  </si>
  <si>
    <t>Salaries and Wages – Regular</t>
  </si>
  <si>
    <t>Salaries and Wages- Casual/Contractual</t>
  </si>
  <si>
    <t>Personal Economic Relief allowance</t>
  </si>
  <si>
    <t>Representation Allowance</t>
  </si>
  <si>
    <t>Transportation Allowance</t>
  </si>
  <si>
    <t>Year-End Bonus</t>
  </si>
  <si>
    <t>Personnel Benefit Contribution</t>
  </si>
  <si>
    <t>Pag-IBIG Contribution</t>
  </si>
  <si>
    <t>PhilHealth Contribution</t>
  </si>
  <si>
    <t>Employees Compensation Insurance Premiums</t>
  </si>
  <si>
    <t>Other Personnel Benefit</t>
  </si>
  <si>
    <t>Note 21</t>
  </si>
  <si>
    <t>Travelling Expenses</t>
  </si>
  <si>
    <t>Travelling Expenses – Local</t>
  </si>
  <si>
    <t xml:space="preserve">Scholarship/Grants/Expenses  </t>
  </si>
  <si>
    <t>Supplies and Material Expenses</t>
  </si>
  <si>
    <t>Office Supplies Expense</t>
  </si>
  <si>
    <t>Accountable Forms Expense</t>
  </si>
  <si>
    <t>Non-accountable Forms Expenses</t>
  </si>
  <si>
    <t>Food Supplies Expense</t>
  </si>
  <si>
    <t>Medical, dental and Laboratory Supplies Expenses</t>
  </si>
  <si>
    <t>Fuel, Oil and Lubricant Expenses</t>
  </si>
  <si>
    <t>Other Supplies and Material Expenses</t>
  </si>
  <si>
    <t>Postage and Courier Services</t>
  </si>
  <si>
    <t>Internet subscription Expenses</t>
  </si>
  <si>
    <t>Awards/Rewards and Prizes</t>
  </si>
  <si>
    <t>Note 22</t>
  </si>
  <si>
    <t>A</t>
  </si>
  <si>
    <t>Environmental /Sanitary Services</t>
  </si>
  <si>
    <t>Security services</t>
  </si>
  <si>
    <t>Note 23</t>
  </si>
  <si>
    <t>Repairs and Maintenance –Infrastructure Assets</t>
  </si>
  <si>
    <t>Repairs and Maintenance -Buildings and Other Structure</t>
  </si>
  <si>
    <t>Repairs and Maintenance -Machinery and Equipment</t>
  </si>
  <si>
    <t>Repairs and Maintenance –Transportation Equipment</t>
  </si>
  <si>
    <t>Repairs and Maintenance -Other Property, Plant and Equipment</t>
  </si>
  <si>
    <t>Note 24</t>
  </si>
  <si>
    <t xml:space="preserve">Taxes, Duties and Licenses  </t>
  </si>
  <si>
    <t>8.643.112</t>
  </si>
  <si>
    <t>Note 25</t>
  </si>
  <si>
    <t xml:space="preserve">Other Maintenance and Operating Expenses  </t>
  </si>
  <si>
    <t>Note 26</t>
  </si>
  <si>
    <t>Note 27</t>
  </si>
  <si>
    <t xml:space="preserve">Depreciation </t>
  </si>
  <si>
    <t>Depreciation-Land Improvements</t>
  </si>
  <si>
    <t>Depreciation-Infrastructure Assets</t>
  </si>
  <si>
    <t xml:space="preserve">Depreciation-Buildings and Other Structure </t>
  </si>
  <si>
    <t>Depreciation-Machinery and Equipment</t>
  </si>
  <si>
    <t>Depreciation-Transportation Equipment</t>
  </si>
  <si>
    <t>Depreciation-Furniture, Fixtures and Book</t>
  </si>
  <si>
    <t>Depreciation-Other Property, Plant and Equipment</t>
  </si>
  <si>
    <t>Amortization- Computer Software</t>
  </si>
  <si>
    <t>Note 28</t>
  </si>
  <si>
    <t xml:space="preserve">Interest Expenses  </t>
  </si>
  <si>
    <t>Note 29</t>
  </si>
  <si>
    <t xml:space="preserve">Subsidy to NGAs  </t>
  </si>
  <si>
    <t>Subsidy-Others</t>
  </si>
  <si>
    <t>Note 30</t>
  </si>
  <si>
    <t>Note 31</t>
  </si>
  <si>
    <t>Surplus/(Deficit)</t>
  </si>
  <si>
    <t>Non-cash transactions</t>
  </si>
  <si>
    <t xml:space="preserve">    Depreciation</t>
  </si>
  <si>
    <t xml:space="preserve">    Amortization of Intangible Assets</t>
  </si>
  <si>
    <t xml:space="preserve">    (Gains) Losses on Sale of PPE</t>
  </si>
  <si>
    <t xml:space="preserve">    (Increase) Decrease in Investments</t>
  </si>
  <si>
    <t xml:space="preserve">    (Increase) Decrease in Receivables</t>
  </si>
  <si>
    <t xml:space="preserve">    (Increase) Decrease in Inventories</t>
  </si>
  <si>
    <t xml:space="preserve">    (Increase) Decrease in Prepayments and Deferred Charges</t>
  </si>
  <si>
    <t xml:space="preserve">    Increase (Decrease) in payables</t>
  </si>
  <si>
    <t>Net Cash from Operating Activities</t>
  </si>
  <si>
    <t>Note 32</t>
  </si>
  <si>
    <t>Comparison Statement of Budget and Actual Entity Differences</t>
  </si>
  <si>
    <t>Income</t>
  </si>
  <si>
    <t>Per Statement of Comparison between Budget and Actual Amounts</t>
  </si>
  <si>
    <t>Reconciling Items:</t>
  </si>
  <si>
    <t>Extraordinary Income:</t>
  </si>
  <si>
    <t>Obligated but not yet recorded in the books</t>
  </si>
  <si>
    <t>Income not considered budgetary Items</t>
  </si>
  <si>
    <t>Sales of Garnished/Confiscated/</t>
  </si>
  <si>
    <t>Debt Service (Loan Amortization, Retirement of Debt Instruments)</t>
  </si>
  <si>
    <t>Loan Amortization</t>
  </si>
  <si>
    <t>Expenses incurred:</t>
  </si>
  <si>
    <t>Per Statement of Financial Performance</t>
  </si>
  <si>
    <t>Note 33</t>
  </si>
  <si>
    <t>Information and Communication Technology Equipment</t>
  </si>
  <si>
    <t>As restated</t>
  </si>
  <si>
    <t>Non-current Assets</t>
  </si>
  <si>
    <r>
      <t>158,186</t>
    </r>
    <r>
      <rPr>
        <sz val="8"/>
        <color theme="1"/>
        <rFont val="Times New Roman"/>
        <family val="1"/>
      </rPr>
      <t> </t>
    </r>
  </si>
  <si>
    <r>
      <t>41,941,911</t>
    </r>
    <r>
      <rPr>
        <sz val="8"/>
        <color theme="1"/>
        <rFont val="Times New Roman"/>
        <family val="1"/>
      </rPr>
      <t> </t>
    </r>
  </si>
  <si>
    <r>
      <t>5,593,338</t>
    </r>
    <r>
      <rPr>
        <sz val="8"/>
        <color theme="1"/>
        <rFont val="Times New Roman"/>
        <family val="1"/>
      </rPr>
      <t>  </t>
    </r>
  </si>
  <si>
    <r>
      <t>31,021,081</t>
    </r>
    <r>
      <rPr>
        <sz val="8"/>
        <color theme="1"/>
        <rFont val="Times New Roman"/>
        <family val="1"/>
      </rPr>
      <t> </t>
    </r>
  </si>
  <si>
    <r>
      <t> </t>
    </r>
    <r>
      <rPr>
        <sz val="10"/>
        <color theme="1"/>
        <rFont val="Times New Roman"/>
        <family val="1"/>
      </rPr>
      <t>Per recalculation, net adjustment is 139,607, but per comparison between Restated and As Previously Reported in Part1, 139,605.  Please reconcile</t>
    </r>
  </si>
  <si>
    <r>
      <t> </t>
    </r>
    <r>
      <rPr>
        <sz val="10"/>
        <color theme="1"/>
        <rFont val="Times New Roman"/>
        <family val="1"/>
      </rPr>
      <t>Per recalculation, net adjustment is 41,941,911, but per comparison between Restated and As Previously Reported in Part1, 41,941,912.  Please reconcile</t>
    </r>
  </si>
  <si>
    <r>
      <t> </t>
    </r>
    <r>
      <rPr>
        <sz val="10"/>
        <color theme="1"/>
        <rFont val="Times New Roman"/>
        <family val="1"/>
      </rPr>
      <t>Per recalc, 5,604,778. Please correct input accordingly.</t>
    </r>
  </si>
  <si>
    <r>
      <t> </t>
    </r>
    <r>
      <rPr>
        <sz val="10"/>
        <color theme="1"/>
        <rFont val="Times New Roman"/>
        <family val="1"/>
      </rPr>
      <t>Per recalculation, net adjustment is 38,763,191, but per comparison between Restated and As Previously Reported in Part1, 38,774,632.  Please reconcile</t>
    </r>
  </si>
  <si>
    <r>
      <t> </t>
    </r>
    <r>
      <rPr>
        <sz val="10"/>
        <color theme="1"/>
        <rFont val="Times New Roman"/>
        <family val="1"/>
      </rPr>
      <t>Per recalculation, net adjustment is 28,317,084, but per comparison between Restated and As Previously Reported in Part1, 52,250,485.  Please reconcile</t>
    </r>
  </si>
  <si>
    <r>
      <t>Miscellaneous Income</t>
    </r>
    <r>
      <rPr>
        <sz val="8"/>
        <color theme="1"/>
        <rFont val="Times New Roman"/>
        <family val="1"/>
      </rPr>
      <t>  </t>
    </r>
  </si>
  <si>
    <t xml:space="preserve">-   </t>
  </si>
  <si>
    <r>
      <t>Miscellaneous Income</t>
    </r>
    <r>
      <rPr>
        <sz val="8"/>
        <color rgb="FF000000"/>
        <rFont val="Times New Roman"/>
        <family val="1"/>
      </rPr>
      <t>  </t>
    </r>
  </si>
  <si>
    <t>Depreciation and Amortization</t>
  </si>
  <si>
    <t>Depreciation- Infrastructure Assets</t>
  </si>
  <si>
    <t xml:space="preserve">Depreciation-Other Property, </t>
  </si>
  <si>
    <t>Plant and Equipment</t>
  </si>
  <si>
    <t xml:space="preserve">    (Increase) Decrease in Prepayments and   </t>
  </si>
  <si>
    <t xml:space="preserve">          Deferred Charges</t>
  </si>
  <si>
    <r>
      <t>1,521,528,115</t>
    </r>
    <r>
      <rPr>
        <sz val="8"/>
        <color theme="1"/>
        <rFont val="Times New Roman"/>
        <family val="1"/>
      </rPr>
      <t> </t>
    </r>
  </si>
  <si>
    <r>
      <t>1,480,032,203</t>
    </r>
    <r>
      <rPr>
        <sz val="8"/>
        <color theme="1"/>
        <rFont val="Times New Roman"/>
        <family val="1"/>
      </rPr>
      <t> </t>
    </r>
  </si>
  <si>
    <t>GRAND TOTAL (EXPENDITURE &amp; CONTINUING APPROPRIATIONS)</t>
  </si>
  <si>
    <t>For the Year Ended December 31, 2020</t>
  </si>
  <si>
    <t>a.     Tax Revenue - Property</t>
  </si>
  <si>
    <t>b.     Tax Reveue - Goods and Services</t>
  </si>
  <si>
    <t>c.     Other Local Taxes</t>
  </si>
  <si>
    <t>TOTAL EXPENDITURE CY 2020</t>
  </si>
  <si>
    <t>STATEMENT OF COMPARISON OF BUDGET AND ACTUAL 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</si>
</sst>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mmmm\ d\,\ yyyy;@"/>
    <numFmt numFmtId="167" formatCode="#,##0.00_ ;\-#,##0.00\ 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sz val="10"/>
      <color theme="1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i/>
      <sz val="10"/>
      <color theme="1"/>
      <name val="Times New Roman"/>
      <family val="1"/>
    </font>
    <font>
      <sz val="11"/>
      <color indexed="8"/>
      <name val="Calibri"/>
      <family val="2"/>
    </font>
    <font>
      <u/>
      <sz val="12"/>
      <color theme="1"/>
      <name val="Times New Roman"/>
      <family val="1"/>
    </font>
    <font>
      <sz val="10"/>
      <name val="Arial"/>
      <family val="2"/>
    </font>
    <font>
      <strike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u val="double"/>
      <sz val="12"/>
      <color theme="1"/>
      <name val="Times New Roman"/>
      <family val="1"/>
    </font>
    <font>
      <b/>
      <strike/>
      <u val="double"/>
      <sz val="12"/>
      <color theme="1"/>
      <name val="Times New Roman"/>
      <family val="1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i/>
      <sz val="8"/>
      <color rgb="FF000000"/>
      <name val="Arial"/>
      <family val="2"/>
    </font>
    <font>
      <i/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i/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30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14" fillId="0" borderId="0"/>
    <xf numFmtId="0" fontId="2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619">
    <xf numFmtId="0" fontId="0" fillId="0" borderId="0" xfId="0"/>
    <xf numFmtId="0" fontId="3" fillId="0" borderId="0" xfId="2" applyFont="1"/>
    <xf numFmtId="0" fontId="3" fillId="0" borderId="0" xfId="2" applyFont="1" applyBorder="1"/>
    <xf numFmtId="164" fontId="4" fillId="0" borderId="0" xfId="2" applyNumberFormat="1" applyFont="1"/>
    <xf numFmtId="164" fontId="4" fillId="0" borderId="0" xfId="2" applyNumberFormat="1" applyFont="1" applyBorder="1"/>
    <xf numFmtId="164" fontId="5" fillId="0" borderId="0" xfId="2" applyNumberFormat="1" applyFont="1" applyAlignment="1">
      <alignment horizontal="right"/>
    </xf>
    <xf numFmtId="164" fontId="3" fillId="0" borderId="0" xfId="1" applyFont="1"/>
    <xf numFmtId="165" fontId="3" fillId="0" borderId="0" xfId="2" applyNumberFormat="1" applyFont="1"/>
    <xf numFmtId="164" fontId="3" fillId="0" borderId="0" xfId="2" applyNumberFormat="1" applyFont="1" applyBorder="1"/>
    <xf numFmtId="165" fontId="6" fillId="0" borderId="0" xfId="2" applyNumberFormat="1" applyFont="1" applyAlignment="1">
      <alignment horizontal="right"/>
    </xf>
    <xf numFmtId="0" fontId="3" fillId="0" borderId="0" xfId="2" applyFont="1" applyBorder="1" applyAlignment="1">
      <alignment horizontal="center"/>
    </xf>
    <xf numFmtId="37" fontId="3" fillId="0" borderId="0" xfId="2" applyNumberFormat="1" applyFont="1" applyBorder="1" applyAlignment="1">
      <alignment horizontal="center"/>
    </xf>
    <xf numFmtId="164" fontId="4" fillId="0" borderId="0" xfId="2" applyNumberFormat="1" applyFont="1" applyBorder="1" applyAlignment="1">
      <alignment horizontal="center"/>
    </xf>
    <xf numFmtId="164" fontId="3" fillId="0" borderId="0" xfId="1" applyFont="1" applyAlignment="1">
      <alignment horizontal="center"/>
    </xf>
    <xf numFmtId="165" fontId="3" fillId="0" borderId="0" xfId="2" applyNumberFormat="1" applyFont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2" applyFont="1" applyAlignment="1">
      <alignment horizontal="center"/>
    </xf>
    <xf numFmtId="37" fontId="3" fillId="0" borderId="0" xfId="2" applyNumberFormat="1" applyFont="1" applyBorder="1"/>
    <xf numFmtId="165" fontId="3" fillId="0" borderId="0" xfId="2" applyNumberFormat="1" applyFont="1" applyBorder="1"/>
    <xf numFmtId="0" fontId="3" fillId="0" borderId="0" xfId="2" applyFont="1" applyBorder="1" applyAlignment="1">
      <alignment horizontal="left" indent="1"/>
    </xf>
    <xf numFmtId="0" fontId="3" fillId="0" borderId="0" xfId="2" applyFont="1" applyBorder="1" applyAlignment="1">
      <alignment horizontal="left" indent="2"/>
    </xf>
    <xf numFmtId="0" fontId="3" fillId="0" borderId="0" xfId="2" applyFont="1" applyBorder="1" applyAlignment="1">
      <alignment horizontal="left" indent="3"/>
    </xf>
    <xf numFmtId="165" fontId="3" fillId="0" borderId="0" xfId="1" applyNumberFormat="1" applyFont="1"/>
    <xf numFmtId="164" fontId="4" fillId="0" borderId="0" xfId="2" quotePrefix="1" applyNumberFormat="1" applyFont="1" applyBorder="1"/>
    <xf numFmtId="164" fontId="3" fillId="0" borderId="0" xfId="2" quotePrefix="1" applyNumberFormat="1" applyFont="1" applyBorder="1"/>
    <xf numFmtId="0" fontId="3" fillId="0" borderId="0" xfId="2" applyFont="1" applyBorder="1" applyAlignment="1"/>
    <xf numFmtId="164" fontId="2" fillId="0" borderId="0" xfId="2" applyNumberFormat="1" applyFont="1" applyBorder="1"/>
    <xf numFmtId="164" fontId="7" fillId="0" borderId="0" xfId="2" applyNumberFormat="1" applyFont="1" applyBorder="1"/>
    <xf numFmtId="164" fontId="4" fillId="0" borderId="1" xfId="2" applyNumberFormat="1" applyFont="1" applyBorder="1"/>
    <xf numFmtId="165" fontId="3" fillId="0" borderId="1" xfId="2" applyNumberFormat="1" applyFont="1" applyBorder="1"/>
    <xf numFmtId="0" fontId="3" fillId="0" borderId="0" xfId="2" applyFont="1" applyBorder="1" applyAlignment="1">
      <alignment horizontal="left"/>
    </xf>
    <xf numFmtId="165" fontId="3" fillId="0" borderId="0" xfId="2" quotePrefix="1" applyNumberFormat="1" applyFont="1" applyBorder="1"/>
    <xf numFmtId="164" fontId="4" fillId="0" borderId="0" xfId="1" applyNumberFormat="1" applyFont="1" applyBorder="1" applyAlignment="1">
      <alignment horizontal="right" vertical="top"/>
    </xf>
    <xf numFmtId="164" fontId="4" fillId="0" borderId="0" xfId="2" applyNumberFormat="1" applyFont="1" applyFill="1" applyBorder="1" applyAlignment="1">
      <alignment vertical="top"/>
    </xf>
    <xf numFmtId="164" fontId="3" fillId="0" borderId="0" xfId="2" applyNumberFormat="1" applyFont="1" applyFill="1" applyBorder="1" applyAlignment="1">
      <alignment vertical="top"/>
    </xf>
    <xf numFmtId="164" fontId="4" fillId="0" borderId="1" xfId="1" applyNumberFormat="1" applyFont="1" applyBorder="1" applyAlignment="1">
      <alignment horizontal="right" vertical="top"/>
    </xf>
    <xf numFmtId="164" fontId="4" fillId="0" borderId="1" xfId="2" applyNumberFormat="1" applyFont="1" applyFill="1" applyBorder="1" applyAlignment="1">
      <alignment vertical="top"/>
    </xf>
    <xf numFmtId="165" fontId="3" fillId="0" borderId="1" xfId="1" applyNumberFormat="1" applyFont="1" applyBorder="1" applyAlignment="1">
      <alignment horizontal="right" vertical="top"/>
    </xf>
    <xf numFmtId="164" fontId="3" fillId="0" borderId="0" xfId="1" applyNumberFormat="1" applyFont="1" applyBorder="1" applyAlignment="1">
      <alignment horizontal="right" vertical="top"/>
    </xf>
    <xf numFmtId="165" fontId="3" fillId="0" borderId="1" xfId="2" applyNumberFormat="1" applyFont="1" applyFill="1" applyBorder="1" applyAlignment="1">
      <alignment vertical="top"/>
    </xf>
    <xf numFmtId="164" fontId="4" fillId="0" borderId="0" xfId="2" quotePrefix="1" applyNumberFormat="1" applyFont="1" applyBorder="1" applyAlignment="1"/>
    <xf numFmtId="164" fontId="3" fillId="0" borderId="0" xfId="2" quotePrefix="1" applyNumberFormat="1" applyFont="1" applyBorder="1" applyAlignment="1"/>
    <xf numFmtId="164" fontId="4" fillId="0" borderId="0" xfId="2" applyNumberFormat="1" applyFont="1" applyBorder="1" applyAlignment="1"/>
    <xf numFmtId="164" fontId="3" fillId="0" borderId="0" xfId="2" applyNumberFormat="1" applyFont="1" applyBorder="1" applyAlignment="1"/>
    <xf numFmtId="165" fontId="4" fillId="0" borderId="0" xfId="2" applyNumberFormat="1" applyFont="1" applyBorder="1"/>
    <xf numFmtId="164" fontId="4" fillId="0" borderId="0" xfId="2" applyNumberFormat="1" applyFont="1" applyFill="1" applyBorder="1"/>
    <xf numFmtId="165" fontId="3" fillId="0" borderId="0" xfId="2" applyNumberFormat="1" applyFont="1" applyFill="1" applyBorder="1"/>
    <xf numFmtId="164" fontId="4" fillId="0" borderId="2" xfId="1" applyNumberFormat="1" applyFont="1" applyBorder="1" applyAlignment="1">
      <alignment horizontal="right" vertical="top"/>
    </xf>
    <xf numFmtId="164" fontId="4" fillId="0" borderId="2" xfId="2" applyNumberFormat="1" applyFont="1" applyFill="1" applyBorder="1" applyAlignment="1">
      <alignment vertical="top"/>
    </xf>
    <xf numFmtId="164" fontId="4" fillId="0" borderId="2" xfId="2" applyNumberFormat="1" applyFont="1" applyBorder="1"/>
    <xf numFmtId="165" fontId="3" fillId="0" borderId="2" xfId="2" applyNumberFormat="1" applyFont="1" applyBorder="1"/>
    <xf numFmtId="164" fontId="8" fillId="0" borderId="0" xfId="2" applyNumberFormat="1" applyFont="1" applyFill="1" applyBorder="1" applyAlignment="1">
      <alignment vertical="top"/>
    </xf>
    <xf numFmtId="164" fontId="9" fillId="0" borderId="0" xfId="2" applyNumberFormat="1" applyFont="1" applyFill="1" applyBorder="1" applyAlignment="1">
      <alignment vertical="top"/>
    </xf>
    <xf numFmtId="164" fontId="8" fillId="0" borderId="0" xfId="2" applyNumberFormat="1" applyFont="1" applyFill="1" applyBorder="1" applyAlignment="1">
      <alignment horizontal="left" vertical="top"/>
    </xf>
    <xf numFmtId="164" fontId="9" fillId="0" borderId="0" xfId="2" applyNumberFormat="1" applyFont="1" applyFill="1" applyBorder="1" applyAlignment="1">
      <alignment horizontal="left" vertical="top"/>
    </xf>
    <xf numFmtId="164" fontId="4" fillId="0" borderId="2" xfId="2" applyNumberFormat="1" applyFont="1" applyBorder="1" applyAlignment="1"/>
    <xf numFmtId="165" fontId="3" fillId="0" borderId="1" xfId="2" applyNumberFormat="1" applyFont="1" applyBorder="1" applyAlignment="1"/>
    <xf numFmtId="164" fontId="4" fillId="0" borderId="1" xfId="2" applyNumberFormat="1" applyFont="1" applyBorder="1" applyAlignment="1"/>
    <xf numFmtId="165" fontId="3" fillId="0" borderId="0" xfId="2" applyNumberFormat="1" applyFont="1" applyBorder="1" applyAlignment="1"/>
    <xf numFmtId="165" fontId="3" fillId="0" borderId="0" xfId="2" quotePrefix="1" applyNumberFormat="1" applyFont="1" applyBorder="1" applyAlignment="1"/>
    <xf numFmtId="164" fontId="4" fillId="0" borderId="2" xfId="2" quotePrefix="1" applyNumberFormat="1" applyFont="1" applyBorder="1" applyAlignment="1"/>
    <xf numFmtId="164" fontId="4" fillId="0" borderId="0" xfId="2" applyNumberFormat="1" applyFont="1" applyFill="1" applyBorder="1" applyAlignment="1"/>
    <xf numFmtId="164" fontId="4" fillId="0" borderId="2" xfId="2" applyNumberFormat="1" applyFont="1" applyBorder="1" applyAlignment="1">
      <alignment horizontal="center"/>
    </xf>
    <xf numFmtId="165" fontId="3" fillId="0" borderId="2" xfId="2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right" vertical="center"/>
    </xf>
    <xf numFmtId="164" fontId="4" fillId="0" borderId="0" xfId="2" applyNumberFormat="1" applyFont="1" applyFill="1" applyBorder="1" applyAlignment="1">
      <alignment horizontal="left" vertical="center"/>
    </xf>
    <xf numFmtId="164" fontId="3" fillId="0" borderId="0" xfId="2" applyNumberFormat="1" applyFont="1" applyFill="1" applyBorder="1" applyAlignment="1">
      <alignment horizontal="left" vertical="center"/>
    </xf>
    <xf numFmtId="164" fontId="4" fillId="0" borderId="1" xfId="2" quotePrefix="1" applyNumberFormat="1" applyFont="1" applyBorder="1" applyAlignment="1"/>
    <xf numFmtId="165" fontId="3" fillId="0" borderId="1" xfId="2" quotePrefix="1" applyNumberFormat="1" applyFont="1" applyBorder="1" applyAlignment="1"/>
    <xf numFmtId="164" fontId="4" fillId="0" borderId="3" xfId="2" applyNumberFormat="1" applyFont="1" applyBorder="1"/>
    <xf numFmtId="165" fontId="3" fillId="0" borderId="3" xfId="2" applyNumberFormat="1" applyFont="1" applyBorder="1"/>
    <xf numFmtId="164" fontId="4" fillId="0" borderId="0" xfId="2" applyNumberFormat="1" applyFont="1" applyFill="1" applyBorder="1" applyAlignment="1">
      <alignment vertical="top" wrapText="1"/>
    </xf>
    <xf numFmtId="165" fontId="3" fillId="0" borderId="0" xfId="1" applyNumberFormat="1" applyFont="1" applyBorder="1" applyAlignment="1">
      <alignment horizontal="right" vertical="top"/>
    </xf>
    <xf numFmtId="165" fontId="10" fillId="2" borderId="0" xfId="1" applyNumberFormat="1" applyFont="1" applyFill="1" applyBorder="1" applyAlignment="1">
      <alignment horizontal="right" vertical="top"/>
    </xf>
    <xf numFmtId="164" fontId="3" fillId="0" borderId="0" xfId="2" applyNumberFormat="1" applyFont="1" applyFill="1" applyBorder="1" applyAlignment="1">
      <alignment vertical="top" wrapText="1"/>
    </xf>
    <xf numFmtId="164" fontId="4" fillId="0" borderId="0" xfId="2" applyNumberFormat="1" applyFont="1" applyFill="1" applyBorder="1" applyAlignment="1">
      <alignment horizontal="left" vertical="top" wrapText="1"/>
    </xf>
    <xf numFmtId="164" fontId="3" fillId="0" borderId="0" xfId="2" applyNumberFormat="1" applyFont="1" applyFill="1" applyBorder="1" applyAlignment="1">
      <alignment horizontal="left" vertical="top" wrapText="1"/>
    </xf>
    <xf numFmtId="39" fontId="3" fillId="0" borderId="0" xfId="2" applyNumberFormat="1" applyFont="1" applyBorder="1"/>
    <xf numFmtId="164" fontId="4" fillId="0" borderId="0" xfId="2" applyNumberFormat="1" applyFont="1" applyFill="1" applyBorder="1" applyAlignment="1">
      <alignment horizontal="left" vertical="center" wrapText="1"/>
    </xf>
    <xf numFmtId="164" fontId="4" fillId="0" borderId="0" xfId="2" applyNumberFormat="1" applyFont="1" applyFill="1" applyBorder="1" applyAlignment="1">
      <alignment vertical="center" wrapText="1"/>
    </xf>
    <xf numFmtId="164" fontId="4" fillId="0" borderId="0" xfId="2" applyNumberFormat="1" applyFont="1" applyFill="1" applyBorder="1" applyAlignment="1">
      <alignment horizontal="center" vertical="center" wrapText="1"/>
    </xf>
    <xf numFmtId="164" fontId="3" fillId="0" borderId="0" xfId="2" applyNumberFormat="1" applyFont="1" applyFill="1" applyBorder="1" applyAlignment="1">
      <alignment horizontal="left" vertical="center" wrapText="1"/>
    </xf>
    <xf numFmtId="164" fontId="3" fillId="0" borderId="0" xfId="2" applyNumberFormat="1" applyFont="1" applyFill="1" applyBorder="1" applyAlignment="1">
      <alignment vertical="center" wrapText="1"/>
    </xf>
    <xf numFmtId="164" fontId="3" fillId="0" borderId="0" xfId="2" applyNumberFormat="1" applyFont="1" applyFill="1" applyBorder="1" applyAlignment="1">
      <alignment horizontal="center" vertical="center" wrapText="1"/>
    </xf>
    <xf numFmtId="164" fontId="3" fillId="0" borderId="0" xfId="1" applyNumberFormat="1" applyFont="1" applyBorder="1" applyAlignment="1">
      <alignment horizontal="right" vertical="center"/>
    </xf>
    <xf numFmtId="165" fontId="3" fillId="0" borderId="0" xfId="2" applyNumberFormat="1" applyFont="1" applyBorder="1" applyAlignment="1">
      <alignment vertical="center"/>
    </xf>
    <xf numFmtId="164" fontId="4" fillId="0" borderId="0" xfId="2" applyNumberFormat="1" applyFont="1" applyFill="1" applyBorder="1" applyAlignment="1">
      <alignment horizontal="center" vertical="top" wrapText="1"/>
    </xf>
    <xf numFmtId="164" fontId="3" fillId="0" borderId="0" xfId="2" applyNumberFormat="1" applyFont="1" applyFill="1" applyBorder="1" applyAlignment="1">
      <alignment horizontal="center" vertical="top" wrapText="1"/>
    </xf>
    <xf numFmtId="39" fontId="3" fillId="0" borderId="0" xfId="2" applyNumberFormat="1" applyFont="1" applyBorder="1" applyAlignment="1">
      <alignment horizontal="right"/>
    </xf>
    <xf numFmtId="165" fontId="3" fillId="0" borderId="0" xfId="2" applyNumberFormat="1" applyFont="1" applyFill="1" applyBorder="1" applyAlignment="1">
      <alignment vertical="top" wrapText="1"/>
    </xf>
    <xf numFmtId="165" fontId="3" fillId="0" borderId="1" xfId="2" applyNumberFormat="1" applyFont="1" applyBorder="1" applyAlignment="1">
      <alignment horizontal="center"/>
    </xf>
    <xf numFmtId="37" fontId="3" fillId="0" borderId="0" xfId="2" quotePrefix="1" applyNumberFormat="1" applyFont="1" applyBorder="1"/>
    <xf numFmtId="164" fontId="4" fillId="0" borderId="2" xfId="2" quotePrefix="1" applyNumberFormat="1" applyFont="1" applyBorder="1"/>
    <xf numFmtId="165" fontId="3" fillId="0" borderId="2" xfId="2" quotePrefix="1" applyNumberFormat="1" applyFont="1" applyBorder="1"/>
    <xf numFmtId="165" fontId="3" fillId="0" borderId="1" xfId="2" quotePrefix="1" applyNumberFormat="1" applyFont="1" applyBorder="1"/>
    <xf numFmtId="165" fontId="3" fillId="0" borderId="0" xfId="1" applyNumberFormat="1" applyFont="1" applyBorder="1"/>
    <xf numFmtId="39" fontId="3" fillId="0" borderId="0" xfId="2" applyNumberFormat="1" applyFont="1"/>
    <xf numFmtId="0" fontId="3" fillId="0" borderId="0" xfId="221" applyFont="1"/>
    <xf numFmtId="0" fontId="3" fillId="0" borderId="0" xfId="221" applyFont="1" applyAlignment="1">
      <alignment horizontal="center"/>
    </xf>
    <xf numFmtId="0" fontId="4" fillId="0" borderId="0" xfId="221" applyFont="1"/>
    <xf numFmtId="164" fontId="4" fillId="0" borderId="0" xfId="1" applyNumberFormat="1" applyFont="1"/>
    <xf numFmtId="0" fontId="3" fillId="0" borderId="0" xfId="221" applyFont="1" applyBorder="1" applyAlignment="1">
      <alignment horizontal="center"/>
    </xf>
    <xf numFmtId="0" fontId="3" fillId="0" borderId="0" xfId="221" applyFont="1" applyBorder="1"/>
    <xf numFmtId="0" fontId="9" fillId="0" borderId="0" xfId="221" applyFont="1" applyBorder="1"/>
    <xf numFmtId="0" fontId="3" fillId="0" borderId="0" xfId="221" applyFont="1" applyBorder="1" applyAlignment="1">
      <alignment horizontal="left" indent="1"/>
    </xf>
    <xf numFmtId="165" fontId="4" fillId="0" borderId="0" xfId="1" applyNumberFormat="1" applyFont="1"/>
    <xf numFmtId="0" fontId="3" fillId="0" borderId="0" xfId="221" applyFont="1" applyAlignment="1">
      <alignment horizontal="left" indent="1"/>
    </xf>
    <xf numFmtId="0" fontId="9" fillId="0" borderId="0" xfId="221" applyFont="1" applyBorder="1" applyAlignment="1">
      <alignment horizontal="left"/>
    </xf>
    <xf numFmtId="164" fontId="4" fillId="0" borderId="1" xfId="1" applyNumberFormat="1" applyFont="1" applyBorder="1"/>
    <xf numFmtId="0" fontId="3" fillId="0" borderId="0" xfId="221" applyFont="1" applyBorder="1" applyAlignment="1">
      <alignment horizontal="left" indent="2"/>
    </xf>
    <xf numFmtId="39" fontId="15" fillId="0" borderId="0" xfId="221" applyNumberFormat="1" applyFont="1" applyBorder="1" applyAlignment="1">
      <alignment horizontal="center"/>
    </xf>
    <xf numFmtId="165" fontId="3" fillId="0" borderId="2" xfId="1" applyNumberFormat="1" applyFont="1" applyBorder="1"/>
    <xf numFmtId="0" fontId="3" fillId="0" borderId="0" xfId="221" applyFont="1" applyBorder="1" applyAlignment="1">
      <alignment horizontal="left"/>
    </xf>
    <xf numFmtId="165" fontId="4" fillId="0" borderId="0" xfId="1" applyNumberFormat="1" applyFont="1" applyBorder="1"/>
    <xf numFmtId="165" fontId="4" fillId="0" borderId="0" xfId="221" applyNumberFormat="1" applyFont="1"/>
    <xf numFmtId="164" fontId="4" fillId="0" borderId="0" xfId="1" applyNumberFormat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5" fontId="8" fillId="0" borderId="0" xfId="1" applyNumberFormat="1" applyFont="1" applyBorder="1" applyAlignment="1">
      <alignment horizontal="center" vertical="center"/>
    </xf>
    <xf numFmtId="165" fontId="8" fillId="0" borderId="0" xfId="1" applyNumberFormat="1" applyFont="1" applyBorder="1" applyAlignment="1">
      <alignment horizontal="center"/>
    </xf>
    <xf numFmtId="164" fontId="4" fillId="0" borderId="0" xfId="1" applyNumberFormat="1" applyFont="1" applyBorder="1"/>
    <xf numFmtId="164" fontId="4" fillId="0" borderId="0" xfId="1" applyNumberFormat="1" applyFont="1" applyFill="1" applyBorder="1" applyAlignment="1">
      <alignment wrapText="1"/>
    </xf>
    <xf numFmtId="164" fontId="4" fillId="0" borderId="0" xfId="1" applyNumberFormat="1" applyFont="1" applyFill="1" applyBorder="1" applyAlignment="1"/>
    <xf numFmtId="165" fontId="4" fillId="0" borderId="0" xfId="1" applyNumberFormat="1" applyFont="1" applyFill="1" applyBorder="1" applyAlignment="1"/>
    <xf numFmtId="164" fontId="4" fillId="0" borderId="0" xfId="1" applyNumberFormat="1" applyFont="1" applyFill="1" applyBorder="1" applyAlignment="1">
      <alignment horizontal="center" vertical="center" wrapText="1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0" xfId="1" quotePrefix="1" applyNumberFormat="1" applyFont="1" applyBorder="1"/>
    <xf numFmtId="164" fontId="4" fillId="0" borderId="0" xfId="1" applyNumberFormat="1" applyFont="1" applyFill="1" applyBorder="1" applyAlignment="1">
      <alignment vertical="center" wrapText="1"/>
    </xf>
    <xf numFmtId="164" fontId="4" fillId="0" borderId="2" xfId="1" applyNumberFormat="1" applyFont="1" applyFill="1" applyBorder="1" applyAlignment="1">
      <alignment vertical="center" wrapText="1"/>
    </xf>
    <xf numFmtId="164" fontId="4" fillId="0" borderId="2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vertical="center"/>
    </xf>
    <xf numFmtId="165" fontId="4" fillId="0" borderId="2" xfId="221" applyNumberFormat="1" applyFont="1" applyBorder="1"/>
    <xf numFmtId="0" fontId="9" fillId="0" borderId="0" xfId="221" applyFont="1" applyBorder="1" applyAlignment="1">
      <alignment horizontal="left" indent="1"/>
    </xf>
    <xf numFmtId="164" fontId="8" fillId="0" borderId="2" xfId="1" applyNumberFormat="1" applyFont="1" applyBorder="1"/>
    <xf numFmtId="164" fontId="8" fillId="0" borderId="0" xfId="1" applyNumberFormat="1" applyFont="1" applyBorder="1"/>
    <xf numFmtId="165" fontId="8" fillId="0" borderId="1" xfId="1" applyNumberFormat="1" applyFont="1" applyBorder="1"/>
    <xf numFmtId="164" fontId="4" fillId="0" borderId="0" xfId="1" applyFont="1"/>
    <xf numFmtId="165" fontId="4" fillId="0" borderId="1" xfId="221" applyNumberFormat="1" applyFont="1" applyBorder="1"/>
    <xf numFmtId="164" fontId="8" fillId="0" borderId="1" xfId="1" applyNumberFormat="1" applyFont="1" applyFill="1" applyBorder="1" applyAlignment="1">
      <alignment vertical="top" wrapText="1"/>
    </xf>
    <xf numFmtId="165" fontId="8" fillId="0" borderId="0" xfId="1" applyNumberFormat="1" applyFont="1" applyFill="1" applyBorder="1" applyAlignment="1">
      <alignment vertical="top" wrapText="1"/>
    </xf>
    <xf numFmtId="164" fontId="8" fillId="0" borderId="1" xfId="1" applyNumberFormat="1" applyFont="1" applyFill="1" applyBorder="1" applyAlignment="1">
      <alignment vertical="top"/>
    </xf>
    <xf numFmtId="165" fontId="8" fillId="0" borderId="0" xfId="1" applyNumberFormat="1" applyFont="1" applyFill="1" applyBorder="1" applyAlignment="1">
      <alignment vertical="top"/>
    </xf>
    <xf numFmtId="165" fontId="4" fillId="0" borderId="0" xfId="1" quotePrefix="1" applyNumberFormat="1" applyFont="1" applyBorder="1"/>
    <xf numFmtId="164" fontId="4" fillId="0" borderId="0" xfId="1" applyNumberFormat="1" applyFont="1" applyFill="1" applyBorder="1" applyAlignment="1">
      <alignment vertical="top" wrapText="1"/>
    </xf>
    <xf numFmtId="165" fontId="4" fillId="0" borderId="0" xfId="1" applyNumberFormat="1" applyFont="1" applyFill="1" applyBorder="1" applyAlignment="1">
      <alignment vertical="top" wrapText="1"/>
    </xf>
    <xf numFmtId="164" fontId="4" fillId="0" borderId="0" xfId="1" applyNumberFormat="1" applyFont="1" applyFill="1" applyBorder="1" applyAlignment="1">
      <alignment vertical="top"/>
    </xf>
    <xf numFmtId="165" fontId="4" fillId="0" borderId="0" xfId="1" applyNumberFormat="1" applyFont="1" applyFill="1" applyBorder="1" applyAlignment="1">
      <alignment vertical="top"/>
    </xf>
    <xf numFmtId="164" fontId="4" fillId="0" borderId="2" xfId="1" applyNumberFormat="1" applyFont="1" applyFill="1" applyBorder="1" applyAlignment="1">
      <alignment vertical="top" wrapText="1"/>
    </xf>
    <xf numFmtId="164" fontId="4" fillId="0" borderId="2" xfId="1" applyNumberFormat="1" applyFont="1" applyFill="1" applyBorder="1" applyAlignment="1">
      <alignment vertical="top"/>
    </xf>
    <xf numFmtId="0" fontId="9" fillId="0" borderId="0" xfId="221" applyFont="1" applyBorder="1" applyAlignment="1">
      <alignment horizontal="left" indent="2"/>
    </xf>
    <xf numFmtId="164" fontId="8" fillId="0" borderId="1" xfId="1" applyNumberFormat="1" applyFont="1" applyBorder="1"/>
    <xf numFmtId="165" fontId="8" fillId="0" borderId="0" xfId="1" applyNumberFormat="1" applyFont="1" applyBorder="1"/>
    <xf numFmtId="165" fontId="4" fillId="0" borderId="0" xfId="1" applyNumberFormat="1" applyFon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Fill="1" applyBorder="1" applyAlignment="1">
      <alignment vertical="center"/>
    </xf>
    <xf numFmtId="0" fontId="9" fillId="0" borderId="0" xfId="221" applyFont="1" applyBorder="1" applyAlignment="1">
      <alignment horizontal="left" vertical="top" indent="2"/>
    </xf>
    <xf numFmtId="164" fontId="8" fillId="0" borderId="2" xfId="1" applyNumberFormat="1" applyFont="1" applyFill="1" applyBorder="1" applyAlignment="1">
      <alignment wrapText="1"/>
    </xf>
    <xf numFmtId="165" fontId="8" fillId="0" borderId="0" xfId="1" applyNumberFormat="1" applyFont="1" applyFill="1" applyBorder="1" applyAlignment="1">
      <alignment wrapText="1"/>
    </xf>
    <xf numFmtId="164" fontId="8" fillId="0" borderId="1" xfId="1" applyNumberFormat="1" applyFont="1" applyFill="1" applyBorder="1" applyAlignment="1"/>
    <xf numFmtId="165" fontId="4" fillId="0" borderId="0" xfId="1" applyNumberFormat="1" applyFont="1" applyFill="1" applyBorder="1" applyAlignment="1">
      <alignment vertical="center" wrapText="1"/>
    </xf>
    <xf numFmtId="165" fontId="8" fillId="0" borderId="2" xfId="1" applyNumberFormat="1" applyFont="1" applyBorder="1"/>
    <xf numFmtId="43" fontId="4" fillId="0" borderId="0" xfId="221" applyNumberFormat="1" applyFont="1"/>
    <xf numFmtId="164" fontId="4" fillId="0" borderId="0" xfId="221" applyNumberFormat="1" applyFont="1"/>
    <xf numFmtId="0" fontId="3" fillId="0" borderId="0" xfId="221" applyFont="1" applyBorder="1" applyAlignment="1">
      <alignment horizontal="left" wrapText="1" indent="1"/>
    </xf>
    <xf numFmtId="164" fontId="4" fillId="0" borderId="2" xfId="1" applyNumberFormat="1" applyFont="1" applyFill="1" applyBorder="1" applyAlignment="1">
      <alignment wrapText="1"/>
    </xf>
    <xf numFmtId="164" fontId="4" fillId="0" borderId="2" xfId="1" applyNumberFormat="1" applyFont="1" applyFill="1" applyBorder="1" applyAlignment="1"/>
    <xf numFmtId="164" fontId="4" fillId="0" borderId="1" xfId="1" applyNumberFormat="1" applyFont="1" applyFill="1" applyBorder="1" applyAlignment="1">
      <alignment wrapText="1"/>
    </xf>
    <xf numFmtId="165" fontId="4" fillId="0" borderId="0" xfId="1" applyNumberFormat="1" applyFont="1" applyFill="1" applyBorder="1" applyAlignment="1">
      <alignment wrapText="1"/>
    </xf>
    <xf numFmtId="0" fontId="3" fillId="0" borderId="0" xfId="221" applyFont="1" applyBorder="1" applyAlignment="1">
      <alignment horizontal="left" indent="3"/>
    </xf>
    <xf numFmtId="164" fontId="4" fillId="0" borderId="2" xfId="1" applyNumberFormat="1" applyFont="1" applyBorder="1"/>
    <xf numFmtId="0" fontId="9" fillId="0" borderId="0" xfId="221" applyFont="1" applyBorder="1" applyAlignment="1">
      <alignment horizontal="left" indent="3"/>
    </xf>
    <xf numFmtId="164" fontId="8" fillId="0" borderId="2" xfId="1" applyNumberFormat="1" applyFont="1" applyFill="1" applyBorder="1" applyAlignment="1">
      <alignment vertical="center"/>
    </xf>
    <xf numFmtId="165" fontId="8" fillId="0" borderId="0" xfId="1" applyNumberFormat="1" applyFont="1" applyFill="1" applyBorder="1" applyAlignment="1">
      <alignment vertical="center"/>
    </xf>
    <xf numFmtId="164" fontId="8" fillId="0" borderId="1" xfId="1" applyNumberFormat="1" applyFont="1" applyFill="1" applyBorder="1" applyAlignment="1">
      <alignment vertical="center"/>
    </xf>
    <xf numFmtId="164" fontId="4" fillId="0" borderId="0" xfId="1" applyNumberFormat="1" applyFont="1" applyBorder="1" applyAlignment="1">
      <alignment vertical="top"/>
    </xf>
    <xf numFmtId="165" fontId="4" fillId="0" borderId="0" xfId="1" applyNumberFormat="1" applyFont="1" applyBorder="1" applyAlignment="1">
      <alignment vertical="top"/>
    </xf>
    <xf numFmtId="165" fontId="4" fillId="0" borderId="0" xfId="1" applyNumberFormat="1" applyFont="1" applyBorder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4" fillId="0" borderId="2" xfId="1" applyNumberFormat="1" applyFont="1" applyBorder="1" applyAlignment="1">
      <alignment vertical="top"/>
    </xf>
    <xf numFmtId="164" fontId="8" fillId="0" borderId="1" xfId="1" applyNumberFormat="1" applyFont="1" applyFill="1" applyBorder="1"/>
    <xf numFmtId="164" fontId="8" fillId="0" borderId="2" xfId="1" applyNumberFormat="1" applyFont="1" applyBorder="1" applyAlignment="1">
      <alignment vertical="top"/>
    </xf>
    <xf numFmtId="165" fontId="8" fillId="0" borderId="0" xfId="1" applyNumberFormat="1" applyFont="1" applyBorder="1" applyAlignment="1">
      <alignment vertical="top"/>
    </xf>
    <xf numFmtId="164" fontId="8" fillId="0" borderId="2" xfId="1" applyNumberFormat="1" applyFont="1" applyFill="1" applyBorder="1" applyAlignment="1">
      <alignment vertical="top"/>
    </xf>
    <xf numFmtId="164" fontId="8" fillId="0" borderId="1" xfId="1" applyNumberFormat="1" applyFont="1" applyBorder="1" applyAlignment="1">
      <alignment vertical="top"/>
    </xf>
    <xf numFmtId="0" fontId="4" fillId="0" borderId="0" xfId="221" applyFont="1" applyBorder="1"/>
    <xf numFmtId="164" fontId="4" fillId="0" borderId="2" xfId="1" applyNumberFormat="1" applyFont="1" applyFill="1" applyBorder="1"/>
    <xf numFmtId="164" fontId="4" fillId="0" borderId="2" xfId="1" applyNumberFormat="1" applyFont="1" applyBorder="1" applyAlignment="1">
      <alignment vertical="center"/>
    </xf>
    <xf numFmtId="164" fontId="8" fillId="0" borderId="2" xfId="1" applyNumberFormat="1" applyFont="1" applyBorder="1" applyAlignment="1">
      <alignment vertical="center"/>
    </xf>
    <xf numFmtId="165" fontId="8" fillId="0" borderId="0" xfId="1" applyNumberFormat="1" applyFont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0" fontId="3" fillId="0" borderId="0" xfId="221" applyFont="1" applyAlignment="1">
      <alignment horizontal="left" indent="3"/>
    </xf>
    <xf numFmtId="165" fontId="4" fillId="0" borderId="0" xfId="1" applyNumberFormat="1" applyFont="1" applyFill="1" applyBorder="1" applyAlignment="1">
      <alignment horizontal="left" vertical="center"/>
    </xf>
    <xf numFmtId="0" fontId="9" fillId="0" borderId="0" xfId="221" applyFont="1" applyAlignment="1">
      <alignment horizontal="left" indent="3"/>
    </xf>
    <xf numFmtId="0" fontId="9" fillId="0" borderId="0" xfId="221" applyFont="1" applyAlignment="1">
      <alignment horizontal="left" indent="1"/>
    </xf>
    <xf numFmtId="164" fontId="10" fillId="0" borderId="0" xfId="1" applyFont="1" applyBorder="1" applyAlignment="1">
      <alignment horizontal="center"/>
    </xf>
    <xf numFmtId="164" fontId="3" fillId="0" borderId="0" xfId="221" applyNumberFormat="1" applyFont="1" applyBorder="1" applyAlignment="1">
      <alignment horizontal="center"/>
    </xf>
    <xf numFmtId="164" fontId="4" fillId="0" borderId="0" xfId="1" applyNumberFormat="1" applyFont="1" applyFill="1" applyBorder="1" applyAlignment="1">
      <alignment horizontal="left" vertical="top"/>
    </xf>
    <xf numFmtId="165" fontId="4" fillId="0" borderId="0" xfId="1" applyNumberFormat="1" applyFont="1" applyFill="1" applyBorder="1" applyAlignment="1">
      <alignment horizontal="left" vertical="top"/>
    </xf>
    <xf numFmtId="164" fontId="4" fillId="0" borderId="2" xfId="1" applyNumberFormat="1" applyFont="1" applyFill="1" applyBorder="1" applyAlignment="1">
      <alignment horizontal="left" vertical="top"/>
    </xf>
    <xf numFmtId="0" fontId="3" fillId="0" borderId="0" xfId="221" applyFont="1" applyBorder="1" applyAlignment="1"/>
    <xf numFmtId="164" fontId="4" fillId="0" borderId="0" xfId="1" applyNumberFormat="1" applyFont="1" applyFill="1" applyBorder="1" applyAlignment="1">
      <alignment horizontal="left" vertical="center"/>
    </xf>
    <xf numFmtId="0" fontId="9" fillId="0" borderId="0" xfId="221" applyFont="1" applyBorder="1" applyAlignment="1"/>
    <xf numFmtId="164" fontId="10" fillId="0" borderId="0" xfId="221" applyNumberFormat="1" applyFont="1" applyBorder="1" applyAlignment="1">
      <alignment horizontal="center"/>
    </xf>
    <xf numFmtId="164" fontId="8" fillId="0" borderId="0" xfId="1" applyNumberFormat="1" applyFont="1" applyFill="1" applyBorder="1"/>
    <xf numFmtId="165" fontId="8" fillId="0" borderId="0" xfId="1" applyNumberFormat="1" applyFont="1" applyFill="1" applyBorder="1"/>
    <xf numFmtId="0" fontId="3" fillId="0" borderId="0" xfId="322" applyFont="1" applyBorder="1" applyAlignment="1">
      <alignment horizontal="left" vertical="top" wrapText="1" indent="2"/>
    </xf>
    <xf numFmtId="164" fontId="8" fillId="0" borderId="4" xfId="1" applyNumberFormat="1" applyFont="1" applyBorder="1" applyAlignment="1">
      <alignment vertical="center"/>
    </xf>
    <xf numFmtId="165" fontId="8" fillId="0" borderId="4" xfId="1" applyNumberFormat="1" applyFont="1" applyBorder="1" applyAlignment="1">
      <alignment vertical="center"/>
    </xf>
    <xf numFmtId="164" fontId="8" fillId="0" borderId="0" xfId="1" applyNumberFormat="1" applyFont="1" applyBorder="1" applyAlignment="1">
      <alignment vertical="center"/>
    </xf>
    <xf numFmtId="165" fontId="3" fillId="0" borderId="0" xfId="322" applyNumberFormat="1" applyFont="1"/>
    <xf numFmtId="164" fontId="3" fillId="0" borderId="0" xfId="322" applyNumberFormat="1" applyFont="1" applyBorder="1"/>
    <xf numFmtId="164" fontId="0" fillId="0" borderId="0" xfId="1" applyFont="1"/>
    <xf numFmtId="164" fontId="3" fillId="0" borderId="0" xfId="322" applyNumberFormat="1" applyFont="1"/>
    <xf numFmtId="0" fontId="4" fillId="0" borderId="0" xfId="322" applyFont="1" applyAlignment="1">
      <alignment horizontal="left" indent="2"/>
    </xf>
    <xf numFmtId="165" fontId="3" fillId="0" borderId="0" xfId="322" applyNumberFormat="1" applyFont="1" applyBorder="1"/>
    <xf numFmtId="0" fontId="4" fillId="0" borderId="0" xfId="322" applyFont="1" applyBorder="1"/>
    <xf numFmtId="0" fontId="3" fillId="0" borderId="0" xfId="322" applyFont="1"/>
    <xf numFmtId="0" fontId="3" fillId="0" borderId="0" xfId="322" applyFont="1" applyBorder="1"/>
    <xf numFmtId="165" fontId="6" fillId="0" borderId="0" xfId="1" applyNumberFormat="1" applyFont="1" applyAlignment="1">
      <alignment horizontal="right"/>
    </xf>
    <xf numFmtId="165" fontId="9" fillId="0" borderId="0" xfId="1" applyNumberFormat="1" applyFont="1" applyAlignment="1">
      <alignment wrapText="1"/>
    </xf>
    <xf numFmtId="0" fontId="9" fillId="0" borderId="0" xfId="322" applyFont="1" applyAlignment="1">
      <alignment wrapText="1"/>
    </xf>
    <xf numFmtId="165" fontId="9" fillId="0" borderId="0" xfId="1" applyNumberFormat="1" applyFont="1" applyAlignment="1">
      <alignment horizontal="center"/>
    </xf>
    <xf numFmtId="0" fontId="9" fillId="0" borderId="0" xfId="322" applyFont="1" applyBorder="1" applyAlignment="1">
      <alignment horizontal="center"/>
    </xf>
    <xf numFmtId="0" fontId="9" fillId="0" borderId="0" xfId="322" applyFont="1" applyAlignment="1">
      <alignment horizontal="center"/>
    </xf>
    <xf numFmtId="0" fontId="9" fillId="0" borderId="0" xfId="322" applyFont="1"/>
    <xf numFmtId="0" fontId="3" fillId="0" borderId="0" xfId="322" applyFont="1" applyAlignment="1">
      <alignment horizontal="left" indent="2"/>
    </xf>
    <xf numFmtId="165" fontId="9" fillId="0" borderId="0" xfId="1" applyNumberFormat="1" applyFont="1"/>
    <xf numFmtId="164" fontId="9" fillId="0" borderId="0" xfId="322" applyNumberFormat="1" applyFont="1" applyBorder="1"/>
    <xf numFmtId="164" fontId="9" fillId="0" borderId="0" xfId="322" applyNumberFormat="1" applyFont="1"/>
    <xf numFmtId="165" fontId="9" fillId="0" borderId="3" xfId="1" applyNumberFormat="1" applyFont="1" applyBorder="1"/>
    <xf numFmtId="165" fontId="9" fillId="0" borderId="0" xfId="1" applyNumberFormat="1" applyFont="1" applyBorder="1"/>
    <xf numFmtId="0" fontId="3" fillId="0" borderId="0" xfId="221" applyFont="1" applyBorder="1" applyAlignment="1">
      <alignment horizontal="center"/>
    </xf>
    <xf numFmtId="0" fontId="3" fillId="3" borderId="0" xfId="2" applyFont="1" applyFill="1" applyBorder="1" applyAlignment="1">
      <alignment horizontal="left" indent="2"/>
    </xf>
    <xf numFmtId="0" fontId="4" fillId="0" borderId="0" xfId="322" applyFont="1" applyAlignment="1">
      <alignment horizontal="left" indent="1"/>
    </xf>
    <xf numFmtId="0" fontId="16" fillId="0" borderId="0" xfId="2" applyFont="1" applyBorder="1"/>
    <xf numFmtId="164" fontId="4" fillId="0" borderId="0" xfId="2" applyNumberFormat="1" applyFont="1" applyFill="1" applyBorder="1" applyAlignment="1">
      <alignment wrapText="1"/>
    </xf>
    <xf numFmtId="164" fontId="4" fillId="0" borderId="0" xfId="2" quotePrefix="1" applyNumberFormat="1" applyFont="1" applyFill="1" applyBorder="1"/>
    <xf numFmtId="164" fontId="4" fillId="0" borderId="2" xfId="2" quotePrefix="1" applyNumberFormat="1" applyFont="1" applyFill="1" applyBorder="1"/>
    <xf numFmtId="164" fontId="4" fillId="0" borderId="2" xfId="2" applyNumberFormat="1" applyFont="1" applyFill="1" applyBorder="1" applyAlignment="1">
      <alignment horizontal="center"/>
    </xf>
    <xf numFmtId="164" fontId="4" fillId="0" borderId="0" xfId="1" quotePrefix="1" applyNumberFormat="1" applyFont="1" applyBorder="1" applyAlignment="1">
      <alignment wrapText="1"/>
    </xf>
    <xf numFmtId="0" fontId="3" fillId="0" borderId="0" xfId="2" applyFont="1" applyFill="1" applyBorder="1"/>
    <xf numFmtId="164" fontId="5" fillId="0" borderId="0" xfId="1" applyNumberFormat="1" applyFont="1" applyAlignment="1">
      <alignment horizontal="right"/>
    </xf>
    <xf numFmtId="164" fontId="8" fillId="0" borderId="2" xfId="1" applyNumberFormat="1" applyFont="1" applyFill="1" applyBorder="1" applyAlignment="1"/>
    <xf numFmtId="164" fontId="8" fillId="0" borderId="0" xfId="1" applyNumberFormat="1" applyFont="1" applyFill="1" applyBorder="1" applyAlignment="1"/>
    <xf numFmtId="0" fontId="3" fillId="0" borderId="0" xfId="221" applyFont="1" applyBorder="1" applyAlignment="1">
      <alignment horizontal="center"/>
    </xf>
    <xf numFmtId="0" fontId="3" fillId="0" borderId="0" xfId="221" applyFont="1" applyAlignment="1">
      <alignment horizontal="center"/>
    </xf>
    <xf numFmtId="164" fontId="3" fillId="0" borderId="0" xfId="1" applyFont="1" applyFill="1" applyBorder="1"/>
    <xf numFmtId="164" fontId="3" fillId="0" borderId="0" xfId="1" applyFont="1" applyBorder="1"/>
    <xf numFmtId="164" fontId="3" fillId="0" borderId="2" xfId="1" applyFont="1" applyBorder="1"/>
    <xf numFmtId="164" fontId="4" fillId="0" borderId="1" xfId="2" applyNumberFormat="1" applyFont="1" applyFill="1" applyBorder="1"/>
    <xf numFmtId="164" fontId="4" fillId="0" borderId="3" xfId="2" applyNumberFormat="1" applyFont="1" applyFill="1" applyBorder="1"/>
    <xf numFmtId="164" fontId="4" fillId="0" borderId="0" xfId="1" applyFont="1" applyFill="1" applyBorder="1" applyAlignment="1">
      <alignment wrapText="1"/>
    </xf>
    <xf numFmtId="164" fontId="4" fillId="0" borderId="0" xfId="1" applyFont="1" applyFill="1" applyBorder="1" applyAlignment="1">
      <alignment vertical="center" wrapText="1"/>
    </xf>
    <xf numFmtId="164" fontId="4" fillId="0" borderId="0" xfId="1" applyFont="1" applyFill="1" applyBorder="1" applyAlignment="1">
      <alignment vertical="top" wrapText="1"/>
    </xf>
    <xf numFmtId="164" fontId="4" fillId="0" borderId="2" xfId="1" applyFont="1" applyFill="1" applyBorder="1" applyAlignment="1">
      <alignment vertical="top"/>
    </xf>
    <xf numFmtId="164" fontId="4" fillId="0" borderId="2" xfId="1" applyFont="1" applyFill="1" applyBorder="1" applyAlignment="1">
      <alignment vertical="center"/>
    </xf>
    <xf numFmtId="164" fontId="4" fillId="0" borderId="0" xfId="1" applyFont="1" applyFill="1" applyBorder="1" applyAlignment="1">
      <alignment vertical="center"/>
    </xf>
    <xf numFmtId="164" fontId="4" fillId="0" borderId="0" xfId="1" applyFont="1" applyFill="1" applyBorder="1" applyAlignment="1">
      <alignment vertical="top"/>
    </xf>
    <xf numFmtId="164" fontId="4" fillId="0" borderId="0" xfId="1" applyFont="1" applyBorder="1" applyAlignment="1">
      <alignment vertical="top"/>
    </xf>
    <xf numFmtId="164" fontId="4" fillId="0" borderId="0" xfId="1" applyFont="1" applyBorder="1" applyAlignment="1">
      <alignment vertical="center"/>
    </xf>
    <xf numFmtId="164" fontId="4" fillId="0" borderId="2" xfId="1" applyFont="1" applyBorder="1" applyAlignment="1">
      <alignment vertical="top"/>
    </xf>
    <xf numFmtId="164" fontId="4" fillId="0" borderId="0" xfId="1" applyFont="1" applyFill="1" applyBorder="1" applyAlignment="1">
      <alignment horizontal="center" vertical="center"/>
    </xf>
    <xf numFmtId="164" fontId="4" fillId="0" borderId="2" xfId="1" applyFont="1" applyBorder="1" applyAlignment="1">
      <alignment vertical="center"/>
    </xf>
    <xf numFmtId="164" fontId="4" fillId="0" borderId="2" xfId="1" applyFont="1" applyFill="1" applyBorder="1" applyAlignment="1">
      <alignment horizontal="left" vertical="center"/>
    </xf>
    <xf numFmtId="164" fontId="4" fillId="0" borderId="0" xfId="1" applyFont="1" applyFill="1" applyBorder="1" applyAlignment="1">
      <alignment horizontal="left" vertical="top"/>
    </xf>
    <xf numFmtId="0" fontId="3" fillId="0" borderId="0" xfId="221" applyFont="1" applyAlignment="1">
      <alignment horizontal="left" indent="2"/>
    </xf>
    <xf numFmtId="0" fontId="9" fillId="0" borderId="0" xfId="221" applyFont="1" applyAlignment="1">
      <alignment horizontal="left" indent="2"/>
    </xf>
    <xf numFmtId="0" fontId="9" fillId="0" borderId="0" xfId="221" applyFont="1"/>
    <xf numFmtId="0" fontId="6" fillId="0" borderId="0" xfId="221" applyFont="1" applyBorder="1" applyAlignment="1">
      <alignment horizontal="right"/>
    </xf>
    <xf numFmtId="0" fontId="6" fillId="0" borderId="0" xfId="221" applyFont="1" applyAlignment="1">
      <alignment horizontal="right"/>
    </xf>
    <xf numFmtId="165" fontId="3" fillId="0" borderId="0" xfId="1" applyNumberFormat="1" applyFont="1" applyAlignment="1">
      <alignment horizontal="center"/>
    </xf>
    <xf numFmtId="166" fontId="9" fillId="0" borderId="0" xfId="221" applyNumberFormat="1" applyFont="1" applyBorder="1" applyAlignment="1">
      <alignment horizontal="center"/>
    </xf>
    <xf numFmtId="0" fontId="9" fillId="0" borderId="0" xfId="221" applyFont="1" applyBorder="1" applyAlignment="1">
      <alignment horizontal="center"/>
    </xf>
    <xf numFmtId="164" fontId="3" fillId="0" borderId="0" xfId="221" applyNumberFormat="1" applyFont="1" applyBorder="1"/>
    <xf numFmtId="164" fontId="3" fillId="0" borderId="0" xfId="9" applyFont="1"/>
    <xf numFmtId="164" fontId="3" fillId="0" borderId="0" xfId="3" applyNumberFormat="1" applyFont="1" applyBorder="1" applyAlignment="1"/>
    <xf numFmtId="164" fontId="3" fillId="0" borderId="0" xfId="3" applyNumberFormat="1" applyFont="1" applyBorder="1"/>
    <xf numFmtId="164" fontId="3" fillId="0" borderId="0" xfId="221" applyNumberFormat="1" applyFont="1"/>
    <xf numFmtId="164" fontId="3" fillId="0" borderId="0" xfId="18" applyNumberFormat="1" applyFont="1" applyBorder="1" applyAlignment="1">
      <alignment horizontal="center"/>
    </xf>
    <xf numFmtId="164" fontId="3" fillId="0" borderId="0" xfId="9" applyNumberFormat="1" applyFont="1" applyBorder="1"/>
    <xf numFmtId="164" fontId="9" fillId="0" borderId="0" xfId="9" applyFont="1"/>
    <xf numFmtId="3" fontId="3" fillId="0" borderId="0" xfId="221" applyNumberFormat="1" applyFont="1" applyAlignment="1">
      <alignment horizontal="right" vertical="top" wrapText="1"/>
    </xf>
    <xf numFmtId="0" fontId="3" fillId="0" borderId="0" xfId="221" applyFont="1" applyAlignment="1">
      <alignment horizontal="right" vertical="top" wrapText="1"/>
    </xf>
    <xf numFmtId="3" fontId="13" fillId="0" borderId="0" xfId="221" applyNumberFormat="1" applyFont="1" applyAlignment="1">
      <alignment horizontal="right" vertical="top" wrapText="1"/>
    </xf>
    <xf numFmtId="164" fontId="9" fillId="0" borderId="0" xfId="221" applyNumberFormat="1" applyFont="1" applyBorder="1" applyAlignment="1">
      <alignment horizontal="center"/>
    </xf>
    <xf numFmtId="164" fontId="9" fillId="0" borderId="0" xfId="9" applyNumberFormat="1" applyFont="1" applyBorder="1"/>
    <xf numFmtId="3" fontId="18" fillId="0" borderId="0" xfId="221" applyNumberFormat="1" applyFont="1" applyAlignment="1">
      <alignment horizontal="right" vertical="top" wrapText="1"/>
    </xf>
    <xf numFmtId="165" fontId="9" fillId="0" borderId="0" xfId="9" applyNumberFormat="1" applyFont="1" applyBorder="1"/>
    <xf numFmtId="39" fontId="3" fillId="0" borderId="0" xfId="221" applyNumberFormat="1" applyFont="1" applyFill="1" applyBorder="1"/>
    <xf numFmtId="0" fontId="3" fillId="0" borderId="0" xfId="221" applyFont="1" applyFill="1" applyBorder="1"/>
    <xf numFmtId="165" fontId="15" fillId="0" borderId="0" xfId="1" applyNumberFormat="1" applyFont="1" applyAlignment="1">
      <alignment horizontal="right" vertical="top" wrapText="1"/>
    </xf>
    <xf numFmtId="165" fontId="3" fillId="0" borderId="0" xfId="1" applyNumberFormat="1" applyFont="1" applyAlignment="1">
      <alignment horizontal="right" vertical="top" wrapText="1"/>
    </xf>
    <xf numFmtId="165" fontId="13" fillId="0" borderId="0" xfId="1" applyNumberFormat="1" applyFont="1" applyAlignment="1">
      <alignment horizontal="right" vertical="top" wrapText="1"/>
    </xf>
    <xf numFmtId="165" fontId="19" fillId="0" borderId="0" xfId="1" applyNumberFormat="1" applyFont="1" applyAlignment="1">
      <alignment horizontal="right" vertical="top" wrapText="1"/>
    </xf>
    <xf numFmtId="164" fontId="9" fillId="0" borderId="2" xfId="1" applyNumberFormat="1" applyFont="1" applyBorder="1"/>
    <xf numFmtId="164" fontId="9" fillId="0" borderId="1" xfId="1" applyNumberFormat="1" applyFont="1" applyBorder="1"/>
    <xf numFmtId="164" fontId="3" fillId="0" borderId="0" xfId="1" applyNumberFormat="1" applyFont="1" applyBorder="1" applyAlignment="1">
      <alignment horizontal="center" vertical="top" wrapText="1"/>
    </xf>
    <xf numFmtId="164" fontId="3" fillId="0" borderId="0" xfId="1" applyNumberFormat="1" applyFont="1" applyAlignment="1">
      <alignment vertical="center"/>
    </xf>
    <xf numFmtId="164" fontId="3" fillId="0" borderId="0" xfId="1" applyNumberFormat="1" applyFont="1" applyAlignment="1"/>
    <xf numFmtId="164" fontId="3" fillId="0" borderId="0" xfId="1" applyNumberFormat="1" applyFont="1"/>
    <xf numFmtId="164" fontId="3" fillId="0" borderId="2" xfId="1" applyNumberFormat="1" applyFont="1" applyBorder="1" applyAlignment="1">
      <alignment horizontal="center" vertical="top" wrapText="1"/>
    </xf>
    <xf numFmtId="164" fontId="7" fillId="0" borderId="0" xfId="1" applyNumberFormat="1" applyFont="1"/>
    <xf numFmtId="164" fontId="9" fillId="0" borderId="5" xfId="1" applyNumberFormat="1" applyFont="1" applyBorder="1"/>
    <xf numFmtId="164" fontId="3" fillId="0" borderId="0" xfId="1" applyNumberFormat="1" applyFont="1" applyBorder="1" applyAlignment="1"/>
    <xf numFmtId="164" fontId="9" fillId="0" borderId="0" xfId="1" applyNumberFormat="1" applyFont="1" applyBorder="1"/>
    <xf numFmtId="164" fontId="3" fillId="0" borderId="2" xfId="1" applyNumberFormat="1" applyFont="1" applyBorder="1"/>
    <xf numFmtId="164" fontId="3" fillId="0" borderId="0" xfId="1" applyNumberFormat="1" applyFont="1" applyBorder="1"/>
    <xf numFmtId="164" fontId="9" fillId="0" borderId="0" xfId="1" applyNumberFormat="1" applyFont="1"/>
    <xf numFmtId="164" fontId="9" fillId="0" borderId="3" xfId="1" applyNumberFormat="1" applyFont="1" applyBorder="1"/>
    <xf numFmtId="164" fontId="3" fillId="0" borderId="2" xfId="1" applyNumberFormat="1" applyFont="1" applyFill="1" applyBorder="1"/>
    <xf numFmtId="0" fontId="0" fillId="0" borderId="0" xfId="0" applyAlignment="1">
      <alignment vertical="top" wrapText="1"/>
    </xf>
    <xf numFmtId="0" fontId="23" fillId="0" borderId="8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4" fillId="0" borderId="0" xfId="0" applyFont="1" applyAlignment="1"/>
    <xf numFmtId="0" fontId="25" fillId="0" borderId="6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5" fillId="0" borderId="7" xfId="0" applyFont="1" applyBorder="1" applyAlignment="1">
      <alignment vertical="center"/>
    </xf>
    <xf numFmtId="0" fontId="25" fillId="0" borderId="9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vertical="top"/>
    </xf>
    <xf numFmtId="0" fontId="26" fillId="0" borderId="8" xfId="0" applyFont="1" applyBorder="1" applyAlignment="1">
      <alignment vertical="center"/>
    </xf>
    <xf numFmtId="0" fontId="24" fillId="0" borderId="8" xfId="0" applyFont="1" applyBorder="1" applyAlignment="1">
      <alignment vertical="top"/>
    </xf>
    <xf numFmtId="0" fontId="26" fillId="0" borderId="0" xfId="0" applyFont="1" applyAlignment="1">
      <alignment horizontal="left" vertical="center"/>
    </xf>
    <xf numFmtId="3" fontId="26" fillId="0" borderId="0" xfId="0" applyNumberFormat="1" applyFont="1" applyAlignment="1">
      <alignment horizontal="right" vertical="center"/>
    </xf>
    <xf numFmtId="0" fontId="26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25" fillId="0" borderId="8" xfId="0" applyFont="1" applyBorder="1" applyAlignment="1">
      <alignment horizontal="left" vertical="center"/>
    </xf>
    <xf numFmtId="3" fontId="25" fillId="0" borderId="8" xfId="0" applyNumberFormat="1" applyFont="1" applyBorder="1" applyAlignment="1">
      <alignment horizontal="right" vertical="center"/>
    </xf>
    <xf numFmtId="0" fontId="25" fillId="0" borderId="8" xfId="0" applyFont="1" applyBorder="1" applyAlignment="1">
      <alignment horizontal="right" vertical="center"/>
    </xf>
    <xf numFmtId="0" fontId="25" fillId="0" borderId="10" xfId="0" applyFont="1" applyBorder="1" applyAlignment="1">
      <alignment horizontal="left" vertical="center"/>
    </xf>
    <xf numFmtId="3" fontId="25" fillId="0" borderId="10" xfId="0" applyNumberFormat="1" applyFont="1" applyBorder="1" applyAlignment="1">
      <alignment horizontal="right" vertical="center"/>
    </xf>
    <xf numFmtId="0" fontId="25" fillId="0" borderId="6" xfId="0" applyFont="1" applyBorder="1" applyAlignment="1">
      <alignment vertical="center" wrapText="1"/>
    </xf>
    <xf numFmtId="3" fontId="24" fillId="0" borderId="0" xfId="0" applyNumberFormat="1" applyFont="1" applyAlignment="1"/>
    <xf numFmtId="0" fontId="26" fillId="0" borderId="9" xfId="0" applyFont="1" applyBorder="1" applyAlignment="1">
      <alignment horizontal="left" vertical="center"/>
    </xf>
    <xf numFmtId="3" fontId="26" fillId="0" borderId="9" xfId="0" applyNumberFormat="1" applyFont="1" applyBorder="1" applyAlignment="1">
      <alignment horizontal="right" vertical="center"/>
    </xf>
    <xf numFmtId="0" fontId="26" fillId="0" borderId="9" xfId="0" applyFont="1" applyBorder="1" applyAlignment="1">
      <alignment horizontal="right" vertical="center"/>
    </xf>
    <xf numFmtId="0" fontId="26" fillId="0" borderId="9" xfId="0" applyFont="1" applyBorder="1" applyAlignment="1">
      <alignment vertical="center"/>
    </xf>
    <xf numFmtId="0" fontId="27" fillId="0" borderId="6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3" fontId="28" fillId="0" borderId="0" xfId="0" applyNumberFormat="1" applyFont="1" applyAlignment="1">
      <alignment horizontal="right" vertical="center" wrapText="1"/>
    </xf>
    <xf numFmtId="0" fontId="28" fillId="0" borderId="0" xfId="0" applyFont="1" applyAlignment="1">
      <alignment horizontal="right" vertical="center" wrapText="1"/>
    </xf>
    <xf numFmtId="0" fontId="28" fillId="0" borderId="0" xfId="0" applyFont="1" applyAlignment="1">
      <alignment horizontal="left" vertical="center" wrapText="1" indent="1"/>
    </xf>
    <xf numFmtId="0" fontId="0" fillId="0" borderId="9" xfId="0" applyBorder="1" applyAlignment="1">
      <alignment vertical="top" wrapText="1"/>
    </xf>
    <xf numFmtId="3" fontId="28" fillId="0" borderId="9" xfId="0" applyNumberFormat="1" applyFont="1" applyBorder="1" applyAlignment="1">
      <alignment horizontal="right" vertical="center" wrapText="1"/>
    </xf>
    <xf numFmtId="0" fontId="27" fillId="0" borderId="4" xfId="0" applyFont="1" applyBorder="1" applyAlignment="1">
      <alignment vertical="center" wrapText="1"/>
    </xf>
    <xf numFmtId="3" fontId="27" fillId="0" borderId="4" xfId="0" applyNumberFormat="1" applyFont="1" applyBorder="1" applyAlignment="1">
      <alignment horizontal="right" vertical="center" wrapText="1"/>
    </xf>
    <xf numFmtId="164" fontId="24" fillId="0" borderId="0" xfId="1" applyFont="1" applyAlignment="1"/>
    <xf numFmtId="0" fontId="28" fillId="0" borderId="9" xfId="0" applyFont="1" applyBorder="1" applyAlignment="1">
      <alignment vertical="center" wrapText="1"/>
    </xf>
    <xf numFmtId="9" fontId="24" fillId="0" borderId="0" xfId="325" applyFont="1" applyAlignment="1"/>
    <xf numFmtId="164" fontId="24" fillId="0" borderId="0" xfId="0" applyNumberFormat="1" applyFont="1" applyAlignment="1"/>
    <xf numFmtId="0" fontId="29" fillId="0" borderId="0" xfId="0" applyFont="1" applyAlignment="1">
      <alignment vertical="center" wrapText="1"/>
    </xf>
    <xf numFmtId="0" fontId="28" fillId="0" borderId="0" xfId="0" applyFont="1" applyAlignment="1">
      <alignment horizontal="left" vertical="center" wrapText="1" indent="2"/>
    </xf>
    <xf numFmtId="0" fontId="28" fillId="0" borderId="9" xfId="0" applyFont="1" applyBorder="1" applyAlignment="1">
      <alignment horizontal="left" vertical="center" wrapText="1" indent="2"/>
    </xf>
    <xf numFmtId="0" fontId="27" fillId="0" borderId="4" xfId="0" applyFont="1" applyBorder="1" applyAlignment="1">
      <alignment horizontal="justify" vertical="center" wrapText="1"/>
    </xf>
    <xf numFmtId="0" fontId="28" fillId="0" borderId="0" xfId="0" applyFont="1" applyAlignment="1">
      <alignment horizontal="justify" vertical="center" wrapText="1"/>
    </xf>
    <xf numFmtId="0" fontId="28" fillId="0" borderId="9" xfId="0" applyFont="1" applyBorder="1" applyAlignment="1">
      <alignment horizontal="justify" vertical="center" wrapText="1"/>
    </xf>
    <xf numFmtId="3" fontId="27" fillId="0" borderId="9" xfId="0" applyNumberFormat="1" applyFont="1" applyBorder="1" applyAlignment="1">
      <alignment horizontal="right" vertical="center" wrapText="1"/>
    </xf>
    <xf numFmtId="0" fontId="27" fillId="0" borderId="9" xfId="0" applyFont="1" applyBorder="1" applyAlignment="1">
      <alignment horizontal="left" vertical="center" wrapText="1" indent="5"/>
    </xf>
    <xf numFmtId="0" fontId="28" fillId="0" borderId="9" xfId="0" applyFont="1" applyBorder="1" applyAlignment="1">
      <alignment horizontal="right" vertical="center" wrapText="1"/>
    </xf>
    <xf numFmtId="0" fontId="28" fillId="0" borderId="9" xfId="0" applyFont="1" applyBorder="1" applyAlignment="1">
      <alignment horizontal="left" vertical="center" wrapText="1" indent="1"/>
    </xf>
    <xf numFmtId="0" fontId="28" fillId="0" borderId="4" xfId="0" applyFont="1" applyBorder="1" applyAlignment="1">
      <alignment vertical="center" wrapText="1"/>
    </xf>
    <xf numFmtId="0" fontId="30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30" fillId="0" borderId="6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center" vertical="center" wrapText="1"/>
    </xf>
    <xf numFmtId="3" fontId="24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horizontal="right" vertical="center" wrapText="1"/>
    </xf>
    <xf numFmtId="0" fontId="24" fillId="0" borderId="0" xfId="0" applyFont="1" applyAlignment="1">
      <alignment horizontal="left" vertical="center" wrapText="1" indent="1"/>
    </xf>
    <xf numFmtId="0" fontId="24" fillId="0" borderId="9" xfId="0" applyFont="1" applyBorder="1" applyAlignment="1">
      <alignment vertical="top" wrapText="1"/>
    </xf>
    <xf numFmtId="3" fontId="24" fillId="0" borderId="9" xfId="0" applyNumberFormat="1" applyFont="1" applyBorder="1" applyAlignment="1">
      <alignment horizontal="right" vertical="center" wrapText="1"/>
    </xf>
    <xf numFmtId="0" fontId="30" fillId="0" borderId="4" xfId="0" applyFont="1" applyBorder="1" applyAlignment="1">
      <alignment vertical="center" wrapText="1"/>
    </xf>
    <xf numFmtId="3" fontId="30" fillId="0" borderId="4" xfId="0" applyNumberFormat="1" applyFont="1" applyBorder="1" applyAlignment="1">
      <alignment horizontal="right" vertical="center" wrapText="1"/>
    </xf>
    <xf numFmtId="0" fontId="30" fillId="0" borderId="0" xfId="0" applyFont="1" applyAlignment="1">
      <alignment vertical="center" wrapText="1"/>
    </xf>
    <xf numFmtId="0" fontId="24" fillId="0" borderId="9" xfId="0" applyFont="1" applyBorder="1" applyAlignment="1">
      <alignment horizontal="left" vertical="center" wrapText="1" indent="4"/>
    </xf>
    <xf numFmtId="0" fontId="24" fillId="0" borderId="9" xfId="0" applyFont="1" applyBorder="1" applyAlignment="1">
      <alignment vertical="center" wrapText="1"/>
    </xf>
    <xf numFmtId="0" fontId="24" fillId="0" borderId="9" xfId="0" applyFont="1" applyBorder="1" applyAlignment="1">
      <alignment horizontal="right" vertical="center" wrapText="1"/>
    </xf>
    <xf numFmtId="164" fontId="30" fillId="0" borderId="4" xfId="1" applyFont="1" applyBorder="1" applyAlignment="1">
      <alignment horizontal="right" vertical="center" wrapText="1"/>
    </xf>
    <xf numFmtId="0" fontId="31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 indent="2"/>
    </xf>
    <xf numFmtId="0" fontId="24" fillId="0" borderId="9" xfId="0" applyFont="1" applyBorder="1" applyAlignment="1">
      <alignment horizontal="left" vertical="center" wrapText="1" indent="2"/>
    </xf>
    <xf numFmtId="0" fontId="31" fillId="0" borderId="0" xfId="0" applyFont="1" applyAlignment="1">
      <alignment horizontal="justify" vertical="center" wrapText="1"/>
    </xf>
    <xf numFmtId="0" fontId="30" fillId="0" borderId="0" xfId="0" applyFont="1" applyAlignment="1">
      <alignment horizontal="center" vertical="center" wrapText="1"/>
    </xf>
    <xf numFmtId="0" fontId="30" fillId="0" borderId="4" xfId="0" applyFont="1" applyBorder="1" applyAlignment="1">
      <alignment horizontal="justify" vertical="center" wrapText="1"/>
    </xf>
    <xf numFmtId="0" fontId="30" fillId="0" borderId="8" xfId="0" applyFont="1" applyBorder="1" applyAlignment="1">
      <alignment horizontal="center" vertical="center"/>
    </xf>
    <xf numFmtId="3" fontId="24" fillId="0" borderId="0" xfId="0" applyNumberFormat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4" fillId="0" borderId="9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3" fontId="30" fillId="0" borderId="4" xfId="0" applyNumberFormat="1" applyFont="1" applyBorder="1" applyAlignment="1">
      <alignment horizontal="right" vertical="center"/>
    </xf>
    <xf numFmtId="0" fontId="30" fillId="0" borderId="4" xfId="0" applyFont="1" applyBorder="1" applyAlignment="1">
      <alignment horizontal="right" vertical="center"/>
    </xf>
    <xf numFmtId="0" fontId="24" fillId="0" borderId="0" xfId="0" applyFont="1" applyAlignment="1">
      <alignment horizontal="justify" vertical="center" wrapText="1"/>
    </xf>
    <xf numFmtId="0" fontId="24" fillId="0" borderId="9" xfId="0" applyFont="1" applyBorder="1" applyAlignment="1">
      <alignment horizontal="justify" vertical="center" wrapText="1"/>
    </xf>
    <xf numFmtId="0" fontId="30" fillId="0" borderId="9" xfId="0" applyFont="1" applyBorder="1" applyAlignment="1">
      <alignment horizontal="justify" vertical="center" wrapText="1"/>
    </xf>
    <xf numFmtId="3" fontId="30" fillId="0" borderId="9" xfId="0" applyNumberFormat="1" applyFont="1" applyBorder="1" applyAlignment="1">
      <alignment horizontal="right" vertical="center" wrapText="1"/>
    </xf>
    <xf numFmtId="0" fontId="30" fillId="0" borderId="0" xfId="0" applyFont="1" applyAlignment="1">
      <alignment horizontal="justify" vertical="center" wrapText="1"/>
    </xf>
    <xf numFmtId="165" fontId="30" fillId="0" borderId="4" xfId="1" applyNumberFormat="1" applyFont="1" applyBorder="1" applyAlignment="1">
      <alignment horizontal="right" vertical="center" wrapText="1"/>
    </xf>
    <xf numFmtId="0" fontId="24" fillId="0" borderId="0" xfId="0" applyFont="1"/>
    <xf numFmtId="0" fontId="25" fillId="4" borderId="8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 wrapText="1"/>
    </xf>
    <xf numFmtId="0" fontId="26" fillId="4" borderId="0" xfId="0" applyFont="1" applyFill="1" applyAlignment="1">
      <alignment horizontal="right" vertical="center"/>
    </xf>
    <xf numFmtId="0" fontId="26" fillId="4" borderId="0" xfId="0" applyFont="1" applyFill="1" applyAlignment="1">
      <alignment vertical="center"/>
    </xf>
    <xf numFmtId="3" fontId="26" fillId="4" borderId="0" xfId="0" applyNumberFormat="1" applyFont="1" applyFill="1" applyAlignment="1">
      <alignment horizontal="right" vertical="center"/>
    </xf>
    <xf numFmtId="0" fontId="25" fillId="4" borderId="0" xfId="0" applyFont="1" applyFill="1" applyAlignment="1">
      <alignment horizontal="right" vertical="center"/>
    </xf>
    <xf numFmtId="3" fontId="25" fillId="4" borderId="8" xfId="0" applyNumberFormat="1" applyFont="1" applyFill="1" applyBorder="1" applyAlignment="1">
      <alignment horizontal="right" vertical="center"/>
    </xf>
    <xf numFmtId="3" fontId="25" fillId="4" borderId="4" xfId="0" applyNumberFormat="1" applyFont="1" applyFill="1" applyBorder="1" applyAlignment="1">
      <alignment horizontal="right" vertical="center"/>
    </xf>
    <xf numFmtId="3" fontId="30" fillId="0" borderId="0" xfId="0" applyNumberFormat="1" applyFont="1" applyAlignment="1">
      <alignment horizontal="right" vertical="center" wrapText="1"/>
    </xf>
    <xf numFmtId="0" fontId="30" fillId="0" borderId="10" xfId="0" applyFont="1" applyBorder="1" applyAlignment="1">
      <alignment horizontal="justify" vertical="center" wrapText="1"/>
    </xf>
    <xf numFmtId="3" fontId="30" fillId="0" borderId="10" xfId="0" applyNumberFormat="1" applyFont="1" applyBorder="1" applyAlignment="1">
      <alignment horizontal="right" vertical="center" wrapText="1"/>
    </xf>
    <xf numFmtId="0" fontId="30" fillId="0" borderId="9" xfId="0" applyFont="1" applyBorder="1" applyAlignment="1">
      <alignment horizontal="left" vertical="center" wrapText="1" indent="5"/>
    </xf>
    <xf numFmtId="3" fontId="30" fillId="0" borderId="0" xfId="0" applyNumberFormat="1" applyFont="1" applyAlignment="1">
      <alignment horizontal="right" vertical="center" wrapText="1" indent="1"/>
    </xf>
    <xf numFmtId="0" fontId="30" fillId="0" borderId="9" xfId="0" applyFont="1" applyBorder="1" applyAlignment="1">
      <alignment horizontal="left" vertical="center" wrapText="1" indent="6"/>
    </xf>
    <xf numFmtId="0" fontId="30" fillId="0" borderId="10" xfId="0" applyFont="1" applyBorder="1" applyAlignment="1">
      <alignment vertical="center" wrapText="1"/>
    </xf>
    <xf numFmtId="0" fontId="30" fillId="0" borderId="0" xfId="0" applyFont="1" applyAlignment="1">
      <alignment horizontal="right" vertical="center" wrapText="1"/>
    </xf>
    <xf numFmtId="164" fontId="24" fillId="0" borderId="0" xfId="1" applyFont="1" applyAlignment="1">
      <alignment horizontal="right" vertical="center" wrapText="1"/>
    </xf>
    <xf numFmtId="164" fontId="24" fillId="0" borderId="9" xfId="1" applyFont="1" applyBorder="1" applyAlignment="1">
      <alignment horizontal="right" vertical="center" wrapText="1"/>
    </xf>
    <xf numFmtId="3" fontId="24" fillId="0" borderId="0" xfId="0" applyNumberFormat="1" applyFont="1" applyAlignment="1">
      <alignment horizontal="right" vertical="center" wrapText="1" indent="1"/>
    </xf>
    <xf numFmtId="0" fontId="24" fillId="0" borderId="9" xfId="0" applyFont="1" applyBorder="1" applyAlignment="1">
      <alignment horizontal="left" vertical="center" wrapText="1" indent="1"/>
    </xf>
    <xf numFmtId="0" fontId="30" fillId="0" borderId="4" xfId="0" applyFont="1" applyBorder="1" applyAlignment="1">
      <alignment horizontal="left" vertical="center" wrapText="1" indent="2"/>
    </xf>
    <xf numFmtId="0" fontId="30" fillId="0" borderId="4" xfId="0" applyFont="1" applyBorder="1" applyAlignment="1">
      <alignment horizontal="righ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left" vertical="center" wrapText="1" indent="2"/>
    </xf>
    <xf numFmtId="3" fontId="22" fillId="0" borderId="9" xfId="0" applyNumberFormat="1" applyFont="1" applyBorder="1" applyAlignment="1">
      <alignment horizontal="right" vertical="center" wrapText="1"/>
    </xf>
    <xf numFmtId="3" fontId="23" fillId="0" borderId="9" xfId="0" applyNumberFormat="1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4" fillId="0" borderId="5" xfId="0" applyFont="1" applyBorder="1" applyAlignment="1"/>
    <xf numFmtId="3" fontId="24" fillId="0" borderId="11" xfId="0" applyNumberFormat="1" applyFont="1" applyBorder="1" applyAlignment="1"/>
    <xf numFmtId="164" fontId="24" fillId="0" borderId="12" xfId="1" applyFont="1" applyBorder="1" applyAlignment="1"/>
    <xf numFmtId="165" fontId="24" fillId="0" borderId="0" xfId="0" applyNumberFormat="1" applyFont="1" applyAlignment="1"/>
    <xf numFmtId="0" fontId="23" fillId="0" borderId="0" xfId="0" applyFont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justify" vertical="center" wrapText="1"/>
    </xf>
    <xf numFmtId="0" fontId="23" fillId="0" borderId="8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vertical="top"/>
    </xf>
    <xf numFmtId="0" fontId="23" fillId="0" borderId="0" xfId="0" applyFont="1" applyAlignment="1">
      <alignment horizontal="left" vertical="center" indent="1"/>
    </xf>
    <xf numFmtId="3" fontId="0" fillId="0" borderId="0" xfId="0" applyNumberFormat="1"/>
    <xf numFmtId="3" fontId="23" fillId="0" borderId="0" xfId="0" applyNumberFormat="1" applyFont="1" applyAlignment="1">
      <alignment horizontal="right" vertical="center" wrapText="1" indent="1"/>
    </xf>
    <xf numFmtId="0" fontId="23" fillId="0" borderId="0" xfId="0" applyFont="1" applyAlignment="1">
      <alignment horizontal="right" vertical="center" wrapText="1" indent="1"/>
    </xf>
    <xf numFmtId="0" fontId="23" fillId="0" borderId="0" xfId="0" applyFont="1" applyAlignment="1">
      <alignment vertical="center"/>
    </xf>
    <xf numFmtId="0" fontId="22" fillId="0" borderId="8" xfId="0" applyFont="1" applyBorder="1" applyAlignment="1">
      <alignment horizontal="left" vertical="center" wrapText="1" indent="2"/>
    </xf>
    <xf numFmtId="3" fontId="22" fillId="0" borderId="8" xfId="0" applyNumberFormat="1" applyFont="1" applyBorder="1" applyAlignment="1">
      <alignment horizontal="right" vertical="center" wrapText="1" indent="2"/>
    </xf>
    <xf numFmtId="3" fontId="22" fillId="0" borderId="8" xfId="0" applyNumberFormat="1" applyFont="1" applyBorder="1" applyAlignment="1">
      <alignment horizontal="right" vertical="center" wrapText="1"/>
    </xf>
    <xf numFmtId="0" fontId="22" fillId="0" borderId="8" xfId="0" applyFont="1" applyBorder="1" applyAlignment="1">
      <alignment horizontal="right" vertical="center" wrapText="1"/>
    </xf>
    <xf numFmtId="0" fontId="3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2" fillId="0" borderId="9" xfId="0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22" fillId="0" borderId="8" xfId="0" applyFont="1" applyBorder="1" applyAlignment="1">
      <alignment horizontal="right" vertical="center" wrapText="1" indent="2"/>
    </xf>
    <xf numFmtId="0" fontId="22" fillId="0" borderId="10" xfId="0" applyFont="1" applyBorder="1" applyAlignment="1">
      <alignment horizontal="left" vertical="center" indent="1"/>
    </xf>
    <xf numFmtId="3" fontId="22" fillId="0" borderId="10" xfId="0" applyNumberFormat="1" applyFont="1" applyBorder="1" applyAlignment="1">
      <alignment horizontal="right" vertical="center" indent="1"/>
    </xf>
    <xf numFmtId="3" fontId="22" fillId="0" borderId="10" xfId="0" applyNumberFormat="1" applyFont="1" applyBorder="1" applyAlignment="1">
      <alignment horizontal="right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justify" vertical="center" wrapText="1"/>
    </xf>
    <xf numFmtId="3" fontId="3" fillId="0" borderId="16" xfId="0" applyNumberFormat="1" applyFont="1" applyBorder="1" applyAlignment="1">
      <alignment horizontal="right" vertical="center" wrapText="1"/>
    </xf>
    <xf numFmtId="0" fontId="9" fillId="0" borderId="14" xfId="0" applyFont="1" applyBorder="1" applyAlignment="1">
      <alignment horizontal="justify" vertical="center" wrapText="1"/>
    </xf>
    <xf numFmtId="3" fontId="9" fillId="0" borderId="16" xfId="0" applyNumberFormat="1" applyFont="1" applyBorder="1" applyAlignment="1">
      <alignment horizontal="right" vertical="center" wrapText="1"/>
    </xf>
    <xf numFmtId="0" fontId="3" fillId="0" borderId="16" xfId="0" applyFont="1" applyBorder="1" applyAlignment="1">
      <alignment horizontal="right" vertical="center" wrapText="1"/>
    </xf>
    <xf numFmtId="0" fontId="9" fillId="0" borderId="14" xfId="0" applyFont="1" applyBorder="1" applyAlignment="1">
      <alignment horizontal="left" vertical="center" wrapText="1" indent="2"/>
    </xf>
    <xf numFmtId="3" fontId="23" fillId="0" borderId="0" xfId="0" applyNumberFormat="1" applyFont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2" fillId="0" borderId="8" xfId="0" applyFont="1" applyBorder="1" applyAlignment="1">
      <alignment vertical="center"/>
    </xf>
    <xf numFmtId="3" fontId="22" fillId="0" borderId="8" xfId="0" applyNumberFormat="1" applyFont="1" applyBorder="1" applyAlignment="1">
      <alignment horizontal="right" vertical="center"/>
    </xf>
    <xf numFmtId="0" fontId="22" fillId="0" borderId="8" xfId="0" applyFont="1" applyBorder="1" applyAlignment="1">
      <alignment horizontal="right" vertical="center"/>
    </xf>
    <xf numFmtId="0" fontId="23" fillId="0" borderId="9" xfId="0" applyFont="1" applyBorder="1" applyAlignment="1">
      <alignment horizontal="left" vertical="center" indent="1"/>
    </xf>
    <xf numFmtId="3" fontId="23" fillId="0" borderId="9" xfId="0" applyNumberFormat="1" applyFont="1" applyBorder="1" applyAlignment="1">
      <alignment horizontal="right" vertical="center"/>
    </xf>
    <xf numFmtId="0" fontId="23" fillId="0" borderId="9" xfId="0" applyFont="1" applyBorder="1" applyAlignment="1">
      <alignment horizontal="right" vertical="center"/>
    </xf>
    <xf numFmtId="0" fontId="23" fillId="0" borderId="9" xfId="0" applyFont="1" applyBorder="1" applyAlignment="1">
      <alignment vertical="center"/>
    </xf>
    <xf numFmtId="0" fontId="27" fillId="0" borderId="4" xfId="0" applyFont="1" applyBorder="1" applyAlignment="1">
      <alignment horizontal="right" vertical="center" wrapText="1"/>
    </xf>
    <xf numFmtId="165" fontId="23" fillId="0" borderId="0" xfId="1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3" fontId="22" fillId="0" borderId="0" xfId="0" applyNumberFormat="1" applyFont="1" applyAlignment="1">
      <alignment horizontal="right" vertical="center"/>
    </xf>
    <xf numFmtId="3" fontId="0" fillId="0" borderId="0" xfId="0" applyNumberFormat="1" applyAlignment="1">
      <alignment vertical="top"/>
    </xf>
    <xf numFmtId="0" fontId="6" fillId="0" borderId="0" xfId="0" applyFont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left" vertical="center" wrapText="1" indent="1"/>
    </xf>
    <xf numFmtId="165" fontId="24" fillId="0" borderId="0" xfId="1" applyNumberFormat="1" applyFont="1" applyAlignment="1">
      <alignment horizontal="right" vertical="center" wrapText="1"/>
    </xf>
    <xf numFmtId="165" fontId="24" fillId="0" borderId="9" xfId="1" applyNumberFormat="1" applyFont="1" applyBorder="1" applyAlignment="1">
      <alignment horizontal="right" vertical="center" wrapText="1"/>
    </xf>
    <xf numFmtId="0" fontId="23" fillId="0" borderId="8" xfId="0" applyFont="1" applyBorder="1" applyAlignment="1">
      <alignment vertical="center"/>
    </xf>
    <xf numFmtId="0" fontId="22" fillId="0" borderId="8" xfId="0" applyFont="1" applyBorder="1" applyAlignment="1">
      <alignment horizontal="left" vertical="center" indent="3"/>
    </xf>
    <xf numFmtId="0" fontId="36" fillId="0" borderId="0" xfId="326" applyFont="1" applyFill="1" applyBorder="1" applyAlignment="1">
      <alignment vertical="center"/>
    </xf>
    <xf numFmtId="40" fontId="36" fillId="0" borderId="0" xfId="326" applyNumberFormat="1" applyFont="1" applyFill="1" applyBorder="1" applyAlignment="1">
      <alignment horizontal="right" vertical="center"/>
    </xf>
    <xf numFmtId="167" fontId="36" fillId="0" borderId="0" xfId="326" applyNumberFormat="1" applyFont="1" applyFill="1" applyBorder="1" applyAlignment="1">
      <alignment horizontal="right" vertical="center"/>
    </xf>
    <xf numFmtId="4" fontId="4" fillId="0" borderId="0" xfId="326" applyNumberFormat="1" applyFont="1" applyFill="1" applyBorder="1" applyAlignment="1">
      <alignment horizontal="center" vertical="center"/>
    </xf>
    <xf numFmtId="40" fontId="21" fillId="0" borderId="2" xfId="326" applyNumberFormat="1" applyFont="1" applyFill="1" applyBorder="1" applyAlignment="1">
      <alignment horizontal="center" vertical="center"/>
    </xf>
    <xf numFmtId="0" fontId="21" fillId="0" borderId="0" xfId="326" applyFont="1" applyFill="1" applyBorder="1" applyAlignment="1">
      <alignment vertical="center"/>
    </xf>
    <xf numFmtId="40" fontId="36" fillId="0" borderId="0" xfId="326" applyNumberFormat="1" applyFont="1" applyFill="1" applyBorder="1" applyAlignment="1">
      <alignment vertical="center"/>
    </xf>
    <xf numFmtId="167" fontId="36" fillId="0" borderId="0" xfId="326" applyNumberFormat="1" applyFont="1" applyFill="1" applyBorder="1" applyAlignment="1">
      <alignment vertical="center"/>
    </xf>
    <xf numFmtId="4" fontId="4" fillId="0" borderId="0" xfId="326" applyNumberFormat="1" applyFont="1" applyFill="1" applyBorder="1" applyAlignment="1">
      <alignment vertical="center"/>
    </xf>
    <xf numFmtId="40" fontId="36" fillId="0" borderId="2" xfId="326" applyNumberFormat="1" applyFont="1" applyFill="1" applyBorder="1" applyAlignment="1">
      <alignment vertical="center"/>
    </xf>
    <xf numFmtId="167" fontId="36" fillId="0" borderId="2" xfId="326" applyNumberFormat="1" applyFont="1" applyFill="1" applyBorder="1" applyAlignment="1">
      <alignment vertical="center"/>
    </xf>
    <xf numFmtId="4" fontId="4" fillId="0" borderId="2" xfId="326" applyNumberFormat="1" applyFont="1" applyFill="1" applyBorder="1" applyAlignment="1">
      <alignment vertical="center"/>
    </xf>
    <xf numFmtId="165" fontId="36" fillId="0" borderId="0" xfId="326" applyNumberFormat="1" applyFont="1" applyFill="1" applyBorder="1" applyAlignment="1">
      <alignment vertical="center"/>
    </xf>
    <xf numFmtId="165" fontId="4" fillId="0" borderId="0" xfId="326" applyNumberFormat="1" applyFont="1" applyFill="1" applyBorder="1" applyAlignment="1">
      <alignment vertical="center"/>
    </xf>
    <xf numFmtId="165" fontId="36" fillId="0" borderId="2" xfId="326" applyNumberFormat="1" applyFont="1" applyFill="1" applyBorder="1" applyAlignment="1">
      <alignment vertical="center"/>
    </xf>
    <xf numFmtId="165" fontId="21" fillId="0" borderId="2" xfId="326" applyNumberFormat="1" applyFont="1" applyFill="1" applyBorder="1" applyAlignment="1">
      <alignment horizontal="right" vertical="center"/>
    </xf>
    <xf numFmtId="165" fontId="36" fillId="0" borderId="2" xfId="326" applyNumberFormat="1" applyFont="1" applyFill="1" applyBorder="1" applyAlignment="1">
      <alignment horizontal="right" vertical="center"/>
    </xf>
    <xf numFmtId="165" fontId="36" fillId="0" borderId="0" xfId="326" applyNumberFormat="1" applyFont="1" applyFill="1" applyBorder="1" applyAlignment="1">
      <alignment horizontal="right" vertical="center"/>
    </xf>
    <xf numFmtId="165" fontId="4" fillId="0" borderId="0" xfId="326" applyNumberFormat="1" applyFont="1" applyFill="1" applyBorder="1" applyAlignment="1">
      <alignment horizontal="right" vertical="center"/>
    </xf>
    <xf numFmtId="165" fontId="21" fillId="0" borderId="0" xfId="326" applyNumberFormat="1" applyFont="1" applyFill="1" applyBorder="1" applyAlignment="1">
      <alignment horizontal="center" vertical="center"/>
    </xf>
    <xf numFmtId="165" fontId="4" fillId="0" borderId="2" xfId="326" applyNumberFormat="1" applyFont="1" applyFill="1" applyBorder="1" applyAlignment="1">
      <alignment vertical="center"/>
    </xf>
    <xf numFmtId="165" fontId="21" fillId="0" borderId="0" xfId="326" applyNumberFormat="1" applyFont="1" applyFill="1" applyBorder="1" applyAlignment="1">
      <alignment vertical="center"/>
    </xf>
    <xf numFmtId="165" fontId="21" fillId="0" borderId="0" xfId="326" applyNumberFormat="1" applyFont="1" applyFill="1" applyBorder="1" applyAlignment="1">
      <alignment horizontal="right" vertical="center"/>
    </xf>
    <xf numFmtId="165" fontId="8" fillId="0" borderId="0" xfId="326" applyNumberFormat="1" applyFont="1" applyFill="1" applyBorder="1" applyAlignment="1">
      <alignment horizontal="right" vertical="center"/>
    </xf>
    <xf numFmtId="165" fontId="21" fillId="0" borderId="1" xfId="326" applyNumberFormat="1" applyFont="1" applyFill="1" applyBorder="1" applyAlignment="1">
      <alignment vertical="center"/>
    </xf>
    <xf numFmtId="165" fontId="36" fillId="0" borderId="1" xfId="326" applyNumberFormat="1" applyFont="1" applyFill="1" applyBorder="1" applyAlignment="1">
      <alignment vertical="center"/>
    </xf>
    <xf numFmtId="165" fontId="21" fillId="0" borderId="1" xfId="326" applyNumberFormat="1" applyFont="1" applyFill="1" applyBorder="1" applyAlignment="1">
      <alignment horizontal="right" vertical="center"/>
    </xf>
    <xf numFmtId="165" fontId="8" fillId="0" borderId="1" xfId="326" applyNumberFormat="1" applyFont="1" applyFill="1" applyBorder="1" applyAlignment="1">
      <alignment horizontal="right" vertical="center"/>
    </xf>
    <xf numFmtId="165" fontId="37" fillId="0" borderId="0" xfId="326" applyNumberFormat="1" applyFont="1" applyFill="1" applyBorder="1" applyAlignment="1">
      <alignment vertical="center"/>
    </xf>
    <xf numFmtId="165" fontId="36" fillId="0" borderId="0" xfId="326" applyNumberFormat="1" applyFont="1" applyFill="1" applyBorder="1" applyAlignment="1">
      <alignment vertical="center" wrapText="1"/>
    </xf>
    <xf numFmtId="165" fontId="36" fillId="0" borderId="0" xfId="326" applyNumberFormat="1" applyFont="1" applyFill="1" applyBorder="1" applyAlignment="1">
      <alignment horizontal="right" vertical="center" wrapText="1"/>
    </xf>
    <xf numFmtId="0" fontId="36" fillId="0" borderId="0" xfId="326" applyFont="1" applyFill="1" applyBorder="1" applyAlignment="1">
      <alignment vertical="center" wrapText="1"/>
    </xf>
    <xf numFmtId="165" fontId="36" fillId="0" borderId="0" xfId="326" applyNumberFormat="1" applyFont="1" applyFill="1" applyBorder="1" applyAlignment="1">
      <alignment horizontal="left" vertical="center"/>
    </xf>
    <xf numFmtId="165" fontId="21" fillId="0" borderId="3" xfId="326" applyNumberFormat="1" applyFont="1" applyFill="1" applyBorder="1" applyAlignment="1">
      <alignment horizontal="right" vertical="center"/>
    </xf>
    <xf numFmtId="0" fontId="39" fillId="0" borderId="0" xfId="326" applyFont="1" applyFill="1" applyBorder="1" applyAlignment="1">
      <alignment vertical="center"/>
    </xf>
    <xf numFmtId="165" fontId="4" fillId="0" borderId="0" xfId="326" applyNumberFormat="1" applyFont="1" applyFill="1" applyBorder="1" applyAlignment="1">
      <alignment horizontal="center" vertical="center"/>
    </xf>
    <xf numFmtId="164" fontId="4" fillId="0" borderId="0" xfId="326" applyNumberFormat="1" applyFont="1" applyFill="1" applyBorder="1" applyAlignment="1">
      <alignment horizontal="right" vertical="center"/>
    </xf>
    <xf numFmtId="165" fontId="4" fillId="0" borderId="1" xfId="326" applyNumberFormat="1" applyFont="1" applyFill="1" applyBorder="1" applyAlignment="1">
      <alignment vertical="center"/>
    </xf>
    <xf numFmtId="165" fontId="8" fillId="0" borderId="0" xfId="326" applyNumberFormat="1" applyFont="1" applyFill="1" applyBorder="1" applyAlignment="1">
      <alignment vertical="center"/>
    </xf>
    <xf numFmtId="165" fontId="8" fillId="0" borderId="1" xfId="326" applyNumberFormat="1" applyFont="1" applyFill="1" applyBorder="1" applyAlignment="1">
      <alignment vertical="center"/>
    </xf>
    <xf numFmtId="40" fontId="4" fillId="0" borderId="0" xfId="326" applyNumberFormat="1" applyFont="1" applyFill="1" applyBorder="1" applyAlignment="1">
      <alignment horizontal="center" vertical="center"/>
    </xf>
    <xf numFmtId="40" fontId="4" fillId="0" borderId="0" xfId="326" applyNumberFormat="1" applyFont="1" applyFill="1" applyBorder="1" applyAlignment="1">
      <alignment vertical="center"/>
    </xf>
    <xf numFmtId="40" fontId="4" fillId="0" borderId="2" xfId="326" applyNumberFormat="1" applyFont="1" applyFill="1" applyBorder="1" applyAlignment="1">
      <alignment vertical="center"/>
    </xf>
    <xf numFmtId="165" fontId="4" fillId="0" borderId="2" xfId="326" applyNumberFormat="1" applyFont="1" applyFill="1" applyBorder="1" applyAlignment="1">
      <alignment horizontal="right" vertical="center"/>
    </xf>
    <xf numFmtId="38" fontId="4" fillId="0" borderId="0" xfId="326" applyNumberFormat="1" applyFont="1" applyFill="1" applyBorder="1" applyAlignment="1">
      <alignment horizontal="center" vertical="center"/>
    </xf>
    <xf numFmtId="165" fontId="21" fillId="0" borderId="0" xfId="326" applyNumberFormat="1" applyFont="1" applyFill="1" applyBorder="1" applyAlignment="1">
      <alignment horizontal="left" vertical="center"/>
    </xf>
    <xf numFmtId="0" fontId="22" fillId="0" borderId="6" xfId="0" applyFont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11" fillId="0" borderId="0" xfId="322" applyFont="1" applyBorder="1" applyAlignment="1">
      <alignment horizontal="left" vertical="top" wrapText="1"/>
    </xf>
    <xf numFmtId="0" fontId="3" fillId="0" borderId="0" xfId="221" applyFont="1" applyAlignment="1">
      <alignment horizontal="left"/>
    </xf>
    <xf numFmtId="0" fontId="9" fillId="0" borderId="0" xfId="221" applyFont="1" applyAlignment="1">
      <alignment horizontal="center"/>
    </xf>
    <xf numFmtId="0" fontId="9" fillId="0" borderId="0" xfId="323" applyFont="1" applyFill="1" applyAlignment="1">
      <alignment horizontal="center"/>
    </xf>
    <xf numFmtId="165" fontId="21" fillId="0" borderId="0" xfId="326" applyNumberFormat="1" applyFont="1" applyFill="1" applyBorder="1" applyAlignment="1">
      <alignment horizontal="left" vertical="center" wrapText="1"/>
    </xf>
    <xf numFmtId="165" fontId="38" fillId="0" borderId="0" xfId="326" applyNumberFormat="1" applyFont="1" applyFill="1" applyBorder="1" applyAlignment="1">
      <alignment horizontal="left" vertical="center" wrapText="1"/>
    </xf>
    <xf numFmtId="0" fontId="21" fillId="0" borderId="0" xfId="326" applyFont="1" applyFill="1" applyBorder="1" applyAlignment="1">
      <alignment horizontal="center" vertical="center"/>
    </xf>
    <xf numFmtId="40" fontId="21" fillId="0" borderId="1" xfId="326" applyNumberFormat="1" applyFont="1" applyFill="1" applyBorder="1" applyAlignment="1">
      <alignment horizontal="center" vertical="center"/>
    </xf>
    <xf numFmtId="167" fontId="21" fillId="0" borderId="5" xfId="326" applyNumberFormat="1" applyFont="1" applyFill="1" applyBorder="1" applyAlignment="1">
      <alignment horizontal="center" vertical="center" wrapText="1"/>
    </xf>
    <xf numFmtId="167" fontId="21" fillId="0" borderId="2" xfId="326" applyNumberFormat="1" applyFont="1" applyFill="1" applyBorder="1" applyAlignment="1">
      <alignment horizontal="center" vertical="center" wrapText="1"/>
    </xf>
    <xf numFmtId="40" fontId="8" fillId="0" borderId="5" xfId="326" applyNumberFormat="1" applyFont="1" applyFill="1" applyBorder="1" applyAlignment="1">
      <alignment horizontal="center" vertical="center" wrapText="1"/>
    </xf>
    <xf numFmtId="40" fontId="8" fillId="0" borderId="2" xfId="326" applyNumberFormat="1" applyFont="1" applyFill="1" applyBorder="1" applyAlignment="1">
      <alignment horizontal="center" vertical="center" wrapText="1"/>
    </xf>
    <xf numFmtId="4" fontId="8" fillId="0" borderId="5" xfId="326" applyNumberFormat="1" applyFont="1" applyFill="1" applyBorder="1" applyAlignment="1">
      <alignment horizontal="center" vertical="center" wrapText="1"/>
    </xf>
    <xf numFmtId="4" fontId="8" fillId="0" borderId="2" xfId="326" applyNumberFormat="1" applyFont="1" applyFill="1" applyBorder="1" applyAlignment="1">
      <alignment horizontal="center" vertical="center" wrapText="1"/>
    </xf>
    <xf numFmtId="3" fontId="28" fillId="0" borderId="0" xfId="0" applyNumberFormat="1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0" fontId="28" fillId="0" borderId="6" xfId="0" applyFont="1" applyBorder="1" applyAlignment="1">
      <alignment horizontal="justify" vertical="center" wrapText="1"/>
    </xf>
    <xf numFmtId="0" fontId="28" fillId="0" borderId="9" xfId="0" applyFont="1" applyBorder="1" applyAlignment="1">
      <alignment horizontal="justify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23" fillId="0" borderId="9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7" fillId="0" borderId="6" xfId="0" applyFont="1" applyBorder="1" applyAlignment="1">
      <alignment vertical="center" wrapText="1"/>
    </xf>
    <xf numFmtId="0" fontId="27" fillId="0" borderId="9" xfId="0" applyFont="1" applyBorder="1" applyAlignment="1">
      <alignment vertical="center" wrapText="1"/>
    </xf>
    <xf numFmtId="0" fontId="23" fillId="0" borderId="8" xfId="0" applyFont="1" applyBorder="1" applyAlignment="1">
      <alignment vertical="center"/>
    </xf>
    <xf numFmtId="0" fontId="30" fillId="0" borderId="6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26" fillId="4" borderId="0" xfId="0" applyFont="1" applyFill="1" applyAlignment="1">
      <alignment vertical="center"/>
    </xf>
    <xf numFmtId="0" fontId="26" fillId="4" borderId="9" xfId="0" applyFont="1" applyFill="1" applyBorder="1" applyAlignment="1">
      <alignment vertical="center"/>
    </xf>
    <xf numFmtId="0" fontId="26" fillId="4" borderId="8" xfId="0" applyFont="1" applyFill="1" applyBorder="1" applyAlignment="1">
      <alignment vertical="center"/>
    </xf>
    <xf numFmtId="0" fontId="25" fillId="4" borderId="10" xfId="0" applyFont="1" applyFill="1" applyBorder="1" applyAlignment="1">
      <alignment vertical="center"/>
    </xf>
    <xf numFmtId="0" fontId="31" fillId="0" borderId="6" xfId="0" applyFont="1" applyBorder="1" applyAlignment="1">
      <alignment horizontal="justify" vertical="center" wrapText="1"/>
    </xf>
    <xf numFmtId="0" fontId="31" fillId="0" borderId="9" xfId="0" applyFont="1" applyBorder="1" applyAlignment="1">
      <alignment horizontal="justify" vertical="center" wrapText="1"/>
    </xf>
    <xf numFmtId="0" fontId="32" fillId="4" borderId="8" xfId="0" applyFont="1" applyFill="1" applyBorder="1" applyAlignment="1">
      <alignment vertical="center"/>
    </xf>
    <xf numFmtId="0" fontId="26" fillId="4" borderId="6" xfId="0" applyFont="1" applyFill="1" applyBorder="1" applyAlignment="1">
      <alignment vertical="center"/>
    </xf>
    <xf numFmtId="0" fontId="26" fillId="4" borderId="0" xfId="0" applyFont="1" applyFill="1" applyAlignment="1">
      <alignment vertical="center" wrapText="1"/>
    </xf>
    <xf numFmtId="0" fontId="25" fillId="4" borderId="8" xfId="0" applyFont="1" applyFill="1" applyBorder="1" applyAlignment="1">
      <alignment horizontal="center" vertical="center"/>
    </xf>
    <xf numFmtId="3" fontId="24" fillId="0" borderId="0" xfId="0" applyNumberFormat="1" applyFont="1" applyAlignment="1">
      <alignment horizontal="right" vertical="center"/>
    </xf>
    <xf numFmtId="3" fontId="24" fillId="0" borderId="9" xfId="0" applyNumberFormat="1" applyFont="1" applyBorder="1" applyAlignment="1">
      <alignment horizontal="right" vertical="center"/>
    </xf>
    <xf numFmtId="0" fontId="31" fillId="0" borderId="6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24" fillId="0" borderId="0" xfId="0" applyFont="1" applyAlignment="1">
      <alignment horizontal="right" vertical="center"/>
    </xf>
    <xf numFmtId="0" fontId="24" fillId="0" borderId="9" xfId="0" applyFont="1" applyBorder="1" applyAlignment="1">
      <alignment horizontal="right" vertical="center"/>
    </xf>
    <xf numFmtId="0" fontId="30" fillId="0" borderId="8" xfId="0" applyFont="1" applyBorder="1" applyAlignment="1">
      <alignment horizontal="center" vertical="center" wrapText="1"/>
    </xf>
    <xf numFmtId="0" fontId="30" fillId="0" borderId="6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30" fillId="0" borderId="6" xfId="0" applyFont="1" applyBorder="1" applyAlignment="1">
      <alignment vertical="top" wrapText="1"/>
    </xf>
    <xf numFmtId="0" fontId="30" fillId="0" borderId="9" xfId="0" applyFont="1" applyBorder="1" applyAlignment="1">
      <alignment vertical="top" wrapText="1"/>
    </xf>
    <xf numFmtId="0" fontId="24" fillId="0" borderId="6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 wrapText="1"/>
    </xf>
    <xf numFmtId="0" fontId="11" fillId="0" borderId="0" xfId="2" applyFont="1" applyBorder="1" applyAlignment="1">
      <alignment horizontal="left" vertical="top" wrapText="1"/>
    </xf>
    <xf numFmtId="0" fontId="3" fillId="0" borderId="0" xfId="2" applyFont="1" applyAlignment="1">
      <alignment horizontal="center"/>
    </xf>
    <xf numFmtId="0" fontId="3" fillId="0" borderId="0" xfId="2" applyFont="1" applyBorder="1" applyAlignment="1">
      <alignment horizontal="left" wrapText="1" indent="3"/>
    </xf>
    <xf numFmtId="0" fontId="3" fillId="0" borderId="0" xfId="2" applyFont="1" applyBorder="1" applyAlignment="1">
      <alignment horizontal="left"/>
    </xf>
    <xf numFmtId="0" fontId="3" fillId="0" borderId="0" xfId="221" applyFont="1" applyAlignment="1">
      <alignment horizontal="center"/>
    </xf>
    <xf numFmtId="165" fontId="4" fillId="0" borderId="0" xfId="1" applyNumberFormat="1" applyFont="1" applyFill="1" applyBorder="1" applyAlignment="1">
      <alignment horizontal="center" vertical="center"/>
    </xf>
    <xf numFmtId="0" fontId="3" fillId="0" borderId="0" xfId="221" applyFont="1" applyBorder="1" applyAlignment="1">
      <alignment horizontal="left"/>
    </xf>
    <xf numFmtId="0" fontId="3" fillId="0" borderId="0" xfId="221" applyFont="1" applyBorder="1" applyAlignment="1">
      <alignment horizontal="left" wrapText="1" indent="3"/>
    </xf>
    <xf numFmtId="0" fontId="3" fillId="0" borderId="0" xfId="221" applyFont="1" applyBorder="1" applyAlignment="1">
      <alignment horizontal="left" vertical="top" wrapText="1" indent="3"/>
    </xf>
    <xf numFmtId="0" fontId="3" fillId="0" borderId="0" xfId="221" applyFont="1" applyAlignment="1">
      <alignment horizontal="left" wrapText="1" indent="2"/>
    </xf>
    <xf numFmtId="0" fontId="9" fillId="0" borderId="0" xfId="221" applyFont="1" applyAlignment="1">
      <alignment horizontal="left" wrapText="1"/>
    </xf>
    <xf numFmtId="0" fontId="11" fillId="0" borderId="0" xfId="323" applyFont="1" applyBorder="1" applyAlignment="1">
      <alignment horizontal="left" vertical="top" wrapText="1"/>
    </xf>
    <xf numFmtId="166" fontId="9" fillId="0" borderId="0" xfId="221" applyNumberFormat="1" applyFont="1" applyAlignment="1">
      <alignment horizontal="center"/>
    </xf>
    <xf numFmtId="0" fontId="3" fillId="0" borderId="0" xfId="322" applyFont="1" applyAlignment="1">
      <alignment horizontal="center"/>
    </xf>
    <xf numFmtId="0" fontId="9" fillId="0" borderId="0" xfId="322" applyFont="1" applyAlignment="1">
      <alignment horizontal="center"/>
    </xf>
  </cellXfs>
  <cellStyles count="330">
    <cellStyle name="Comma" xfId="1" builtinId="3"/>
    <cellStyle name="Comma 101" xfId="3" xr:uid="{00000000-0005-0000-0000-000001000000}"/>
    <cellStyle name="Comma 103" xfId="4" xr:uid="{00000000-0005-0000-0000-000002000000}"/>
    <cellStyle name="Comma 104" xfId="5" xr:uid="{00000000-0005-0000-0000-000003000000}"/>
    <cellStyle name="Comma 105" xfId="6" xr:uid="{00000000-0005-0000-0000-000004000000}"/>
    <cellStyle name="Comma 106" xfId="7" xr:uid="{00000000-0005-0000-0000-000005000000}"/>
    <cellStyle name="Comma 107" xfId="8" xr:uid="{00000000-0005-0000-0000-000006000000}"/>
    <cellStyle name="Comma 2" xfId="9" xr:uid="{00000000-0005-0000-0000-000007000000}"/>
    <cellStyle name="Comma 2 2" xfId="10" xr:uid="{00000000-0005-0000-0000-000008000000}"/>
    <cellStyle name="Comma 21 2" xfId="11" xr:uid="{00000000-0005-0000-0000-000009000000}"/>
    <cellStyle name="Comma 21 3" xfId="12" xr:uid="{00000000-0005-0000-0000-00000A000000}"/>
    <cellStyle name="Comma 21 4" xfId="13" xr:uid="{00000000-0005-0000-0000-00000B000000}"/>
    <cellStyle name="Comma 21 5" xfId="14" xr:uid="{00000000-0005-0000-0000-00000C000000}"/>
    <cellStyle name="Comma 21 6" xfId="15" xr:uid="{00000000-0005-0000-0000-00000D000000}"/>
    <cellStyle name="Comma 21 7" xfId="16" xr:uid="{00000000-0005-0000-0000-00000E000000}"/>
    <cellStyle name="Comma 21 8" xfId="17" xr:uid="{00000000-0005-0000-0000-00000F000000}"/>
    <cellStyle name="Comma 24" xfId="18" xr:uid="{00000000-0005-0000-0000-000010000000}"/>
    <cellStyle name="Comma 24 2" xfId="19" xr:uid="{00000000-0005-0000-0000-000011000000}"/>
    <cellStyle name="Comma 24 3" xfId="20" xr:uid="{00000000-0005-0000-0000-000012000000}"/>
    <cellStyle name="Comma 24 4" xfId="21" xr:uid="{00000000-0005-0000-0000-000013000000}"/>
    <cellStyle name="Comma 24 5" xfId="22" xr:uid="{00000000-0005-0000-0000-000014000000}"/>
    <cellStyle name="Comma 24 6" xfId="23" xr:uid="{00000000-0005-0000-0000-000015000000}"/>
    <cellStyle name="Comma 24 7" xfId="24" xr:uid="{00000000-0005-0000-0000-000016000000}"/>
    <cellStyle name="Comma 24 8" xfId="25" xr:uid="{00000000-0005-0000-0000-000017000000}"/>
    <cellStyle name="Comma 26 2" xfId="26" xr:uid="{00000000-0005-0000-0000-000018000000}"/>
    <cellStyle name="Comma 26 3" xfId="27" xr:uid="{00000000-0005-0000-0000-000019000000}"/>
    <cellStyle name="Comma 26 4" xfId="28" xr:uid="{00000000-0005-0000-0000-00001A000000}"/>
    <cellStyle name="Comma 26 5" xfId="29" xr:uid="{00000000-0005-0000-0000-00001B000000}"/>
    <cellStyle name="Comma 26 6" xfId="30" xr:uid="{00000000-0005-0000-0000-00001C000000}"/>
    <cellStyle name="Comma 26 7" xfId="31" xr:uid="{00000000-0005-0000-0000-00001D000000}"/>
    <cellStyle name="Comma 26 8" xfId="32" xr:uid="{00000000-0005-0000-0000-00001E000000}"/>
    <cellStyle name="Comma 28 2" xfId="33" xr:uid="{00000000-0005-0000-0000-00001F000000}"/>
    <cellStyle name="Comma 28 3" xfId="34" xr:uid="{00000000-0005-0000-0000-000020000000}"/>
    <cellStyle name="Comma 28 4" xfId="35" xr:uid="{00000000-0005-0000-0000-000021000000}"/>
    <cellStyle name="Comma 28 5" xfId="36" xr:uid="{00000000-0005-0000-0000-000022000000}"/>
    <cellStyle name="Comma 28 6" xfId="37" xr:uid="{00000000-0005-0000-0000-000023000000}"/>
    <cellStyle name="Comma 28 7" xfId="38" xr:uid="{00000000-0005-0000-0000-000024000000}"/>
    <cellStyle name="Comma 28 8" xfId="39" xr:uid="{00000000-0005-0000-0000-000025000000}"/>
    <cellStyle name="Comma 3" xfId="328" xr:uid="{00000000-0005-0000-0000-000026000000}"/>
    <cellStyle name="Comma 31 2" xfId="40" xr:uid="{00000000-0005-0000-0000-000027000000}"/>
    <cellStyle name="Comma 31 3" xfId="41" xr:uid="{00000000-0005-0000-0000-000028000000}"/>
    <cellStyle name="Comma 31 4" xfId="42" xr:uid="{00000000-0005-0000-0000-000029000000}"/>
    <cellStyle name="Comma 31 5" xfId="43" xr:uid="{00000000-0005-0000-0000-00002A000000}"/>
    <cellStyle name="Comma 31 6" xfId="44" xr:uid="{00000000-0005-0000-0000-00002B000000}"/>
    <cellStyle name="Comma 31 7" xfId="45" xr:uid="{00000000-0005-0000-0000-00002C000000}"/>
    <cellStyle name="Comma 31 8" xfId="46" xr:uid="{00000000-0005-0000-0000-00002D000000}"/>
    <cellStyle name="Comma 33 2" xfId="47" xr:uid="{00000000-0005-0000-0000-00002E000000}"/>
    <cellStyle name="Comma 33 3" xfId="48" xr:uid="{00000000-0005-0000-0000-00002F000000}"/>
    <cellStyle name="Comma 33 4" xfId="49" xr:uid="{00000000-0005-0000-0000-000030000000}"/>
    <cellStyle name="Comma 33 5" xfId="50" xr:uid="{00000000-0005-0000-0000-000031000000}"/>
    <cellStyle name="Comma 33 6" xfId="51" xr:uid="{00000000-0005-0000-0000-000032000000}"/>
    <cellStyle name="Comma 33 7" xfId="52" xr:uid="{00000000-0005-0000-0000-000033000000}"/>
    <cellStyle name="Comma 33 8" xfId="53" xr:uid="{00000000-0005-0000-0000-000034000000}"/>
    <cellStyle name="Comma 35 2" xfId="54" xr:uid="{00000000-0005-0000-0000-000035000000}"/>
    <cellStyle name="Comma 35 3" xfId="55" xr:uid="{00000000-0005-0000-0000-000036000000}"/>
    <cellStyle name="Comma 35 4" xfId="56" xr:uid="{00000000-0005-0000-0000-000037000000}"/>
    <cellStyle name="Comma 35 5" xfId="57" xr:uid="{00000000-0005-0000-0000-000038000000}"/>
    <cellStyle name="Comma 35 6" xfId="58" xr:uid="{00000000-0005-0000-0000-000039000000}"/>
    <cellStyle name="Comma 35 7" xfId="59" xr:uid="{00000000-0005-0000-0000-00003A000000}"/>
    <cellStyle name="Comma 35 8" xfId="60" xr:uid="{00000000-0005-0000-0000-00003B000000}"/>
    <cellStyle name="Comma 39 2" xfId="61" xr:uid="{00000000-0005-0000-0000-00003C000000}"/>
    <cellStyle name="Comma 39 3" xfId="62" xr:uid="{00000000-0005-0000-0000-00003D000000}"/>
    <cellStyle name="Comma 39 4" xfId="63" xr:uid="{00000000-0005-0000-0000-00003E000000}"/>
    <cellStyle name="Comma 39 5" xfId="64" xr:uid="{00000000-0005-0000-0000-00003F000000}"/>
    <cellStyle name="Comma 39 6" xfId="65" xr:uid="{00000000-0005-0000-0000-000040000000}"/>
    <cellStyle name="Comma 39 7" xfId="66" xr:uid="{00000000-0005-0000-0000-000041000000}"/>
    <cellStyle name="Comma 39 8" xfId="67" xr:uid="{00000000-0005-0000-0000-000042000000}"/>
    <cellStyle name="Comma 40 2" xfId="68" xr:uid="{00000000-0005-0000-0000-000043000000}"/>
    <cellStyle name="Comma 40 3" xfId="69" xr:uid="{00000000-0005-0000-0000-000044000000}"/>
    <cellStyle name="Comma 40 4" xfId="70" xr:uid="{00000000-0005-0000-0000-000045000000}"/>
    <cellStyle name="Comma 40 5" xfId="71" xr:uid="{00000000-0005-0000-0000-000046000000}"/>
    <cellStyle name="Comma 40 6" xfId="72" xr:uid="{00000000-0005-0000-0000-000047000000}"/>
    <cellStyle name="Comma 40 7" xfId="73" xr:uid="{00000000-0005-0000-0000-000048000000}"/>
    <cellStyle name="Comma 40 8" xfId="74" xr:uid="{00000000-0005-0000-0000-000049000000}"/>
    <cellStyle name="Comma 41 2" xfId="75" xr:uid="{00000000-0005-0000-0000-00004A000000}"/>
    <cellStyle name="Comma 41 3" xfId="76" xr:uid="{00000000-0005-0000-0000-00004B000000}"/>
    <cellStyle name="Comma 41 4" xfId="77" xr:uid="{00000000-0005-0000-0000-00004C000000}"/>
    <cellStyle name="Comma 41 5" xfId="78" xr:uid="{00000000-0005-0000-0000-00004D000000}"/>
    <cellStyle name="Comma 41 6" xfId="79" xr:uid="{00000000-0005-0000-0000-00004E000000}"/>
    <cellStyle name="Comma 41 7" xfId="80" xr:uid="{00000000-0005-0000-0000-00004F000000}"/>
    <cellStyle name="Comma 41 8" xfId="81" xr:uid="{00000000-0005-0000-0000-000050000000}"/>
    <cellStyle name="Comma 42 2" xfId="82" xr:uid="{00000000-0005-0000-0000-000051000000}"/>
    <cellStyle name="Comma 42 3" xfId="83" xr:uid="{00000000-0005-0000-0000-000052000000}"/>
    <cellStyle name="Comma 42 4" xfId="84" xr:uid="{00000000-0005-0000-0000-000053000000}"/>
    <cellStyle name="Comma 42 5" xfId="85" xr:uid="{00000000-0005-0000-0000-000054000000}"/>
    <cellStyle name="Comma 42 6" xfId="86" xr:uid="{00000000-0005-0000-0000-000055000000}"/>
    <cellStyle name="Comma 42 7" xfId="87" xr:uid="{00000000-0005-0000-0000-000056000000}"/>
    <cellStyle name="Comma 42 8" xfId="88" xr:uid="{00000000-0005-0000-0000-000057000000}"/>
    <cellStyle name="Comma 43 2" xfId="89" xr:uid="{00000000-0005-0000-0000-000058000000}"/>
    <cellStyle name="Comma 43 3" xfId="90" xr:uid="{00000000-0005-0000-0000-000059000000}"/>
    <cellStyle name="Comma 43 4" xfId="91" xr:uid="{00000000-0005-0000-0000-00005A000000}"/>
    <cellStyle name="Comma 43 5" xfId="92" xr:uid="{00000000-0005-0000-0000-00005B000000}"/>
    <cellStyle name="Comma 43 6" xfId="93" xr:uid="{00000000-0005-0000-0000-00005C000000}"/>
    <cellStyle name="Comma 43 7" xfId="94" xr:uid="{00000000-0005-0000-0000-00005D000000}"/>
    <cellStyle name="Comma 43 8" xfId="95" xr:uid="{00000000-0005-0000-0000-00005E000000}"/>
    <cellStyle name="Comma 44 2" xfId="96" xr:uid="{00000000-0005-0000-0000-00005F000000}"/>
    <cellStyle name="Comma 44 3" xfId="97" xr:uid="{00000000-0005-0000-0000-000060000000}"/>
    <cellStyle name="Comma 44 4" xfId="98" xr:uid="{00000000-0005-0000-0000-000061000000}"/>
    <cellStyle name="Comma 44 5" xfId="99" xr:uid="{00000000-0005-0000-0000-000062000000}"/>
    <cellStyle name="Comma 44 6" xfId="100" xr:uid="{00000000-0005-0000-0000-000063000000}"/>
    <cellStyle name="Comma 44 7" xfId="101" xr:uid="{00000000-0005-0000-0000-000064000000}"/>
    <cellStyle name="Comma 44 8" xfId="102" xr:uid="{00000000-0005-0000-0000-000065000000}"/>
    <cellStyle name="Comma 45 2" xfId="103" xr:uid="{00000000-0005-0000-0000-000066000000}"/>
    <cellStyle name="Comma 45 3" xfId="104" xr:uid="{00000000-0005-0000-0000-000067000000}"/>
    <cellStyle name="Comma 45 4" xfId="105" xr:uid="{00000000-0005-0000-0000-000068000000}"/>
    <cellStyle name="Comma 45 5" xfId="106" xr:uid="{00000000-0005-0000-0000-000069000000}"/>
    <cellStyle name="Comma 45 6" xfId="107" xr:uid="{00000000-0005-0000-0000-00006A000000}"/>
    <cellStyle name="Comma 45 7" xfId="108" xr:uid="{00000000-0005-0000-0000-00006B000000}"/>
    <cellStyle name="Comma 45 8" xfId="109" xr:uid="{00000000-0005-0000-0000-00006C000000}"/>
    <cellStyle name="Comma 46 2" xfId="110" xr:uid="{00000000-0005-0000-0000-00006D000000}"/>
    <cellStyle name="Comma 46 3" xfId="111" xr:uid="{00000000-0005-0000-0000-00006E000000}"/>
    <cellStyle name="Comma 46 4" xfId="112" xr:uid="{00000000-0005-0000-0000-00006F000000}"/>
    <cellStyle name="Comma 46 5" xfId="113" xr:uid="{00000000-0005-0000-0000-000070000000}"/>
    <cellStyle name="Comma 46 6" xfId="114" xr:uid="{00000000-0005-0000-0000-000071000000}"/>
    <cellStyle name="Comma 46 7" xfId="115" xr:uid="{00000000-0005-0000-0000-000072000000}"/>
    <cellStyle name="Comma 46 8" xfId="116" xr:uid="{00000000-0005-0000-0000-000073000000}"/>
    <cellStyle name="Comma 47 2" xfId="117" xr:uid="{00000000-0005-0000-0000-000074000000}"/>
    <cellStyle name="Comma 47 3" xfId="118" xr:uid="{00000000-0005-0000-0000-000075000000}"/>
    <cellStyle name="Comma 47 4" xfId="119" xr:uid="{00000000-0005-0000-0000-000076000000}"/>
    <cellStyle name="Comma 47 5" xfId="120" xr:uid="{00000000-0005-0000-0000-000077000000}"/>
    <cellStyle name="Comma 47 6" xfId="121" xr:uid="{00000000-0005-0000-0000-000078000000}"/>
    <cellStyle name="Comma 47 7" xfId="122" xr:uid="{00000000-0005-0000-0000-000079000000}"/>
    <cellStyle name="Comma 47 8" xfId="123" xr:uid="{00000000-0005-0000-0000-00007A000000}"/>
    <cellStyle name="Comma 49 2" xfId="124" xr:uid="{00000000-0005-0000-0000-00007B000000}"/>
    <cellStyle name="Comma 49 3" xfId="125" xr:uid="{00000000-0005-0000-0000-00007C000000}"/>
    <cellStyle name="Comma 49 4" xfId="126" xr:uid="{00000000-0005-0000-0000-00007D000000}"/>
    <cellStyle name="Comma 49 5" xfId="127" xr:uid="{00000000-0005-0000-0000-00007E000000}"/>
    <cellStyle name="Comma 49 6" xfId="128" xr:uid="{00000000-0005-0000-0000-00007F000000}"/>
    <cellStyle name="Comma 49 7" xfId="129" xr:uid="{00000000-0005-0000-0000-000080000000}"/>
    <cellStyle name="Comma 49 8" xfId="130" xr:uid="{00000000-0005-0000-0000-000081000000}"/>
    <cellStyle name="Comma 52 2" xfId="131" xr:uid="{00000000-0005-0000-0000-000082000000}"/>
    <cellStyle name="Comma 52 3" xfId="132" xr:uid="{00000000-0005-0000-0000-000083000000}"/>
    <cellStyle name="Comma 52 4" xfId="133" xr:uid="{00000000-0005-0000-0000-000084000000}"/>
    <cellStyle name="Comma 52 5" xfId="134" xr:uid="{00000000-0005-0000-0000-000085000000}"/>
    <cellStyle name="Comma 52 6" xfId="135" xr:uid="{00000000-0005-0000-0000-000086000000}"/>
    <cellStyle name="Comma 52 7" xfId="136" xr:uid="{00000000-0005-0000-0000-000087000000}"/>
    <cellStyle name="Comma 52 8" xfId="137" xr:uid="{00000000-0005-0000-0000-000088000000}"/>
    <cellStyle name="Comma 54 2" xfId="138" xr:uid="{00000000-0005-0000-0000-000089000000}"/>
    <cellStyle name="Comma 54 3" xfId="139" xr:uid="{00000000-0005-0000-0000-00008A000000}"/>
    <cellStyle name="Comma 54 4" xfId="140" xr:uid="{00000000-0005-0000-0000-00008B000000}"/>
    <cellStyle name="Comma 54 5" xfId="141" xr:uid="{00000000-0005-0000-0000-00008C000000}"/>
    <cellStyle name="Comma 54 6" xfId="142" xr:uid="{00000000-0005-0000-0000-00008D000000}"/>
    <cellStyle name="Comma 54 7" xfId="143" xr:uid="{00000000-0005-0000-0000-00008E000000}"/>
    <cellStyle name="Comma 54 8" xfId="144" xr:uid="{00000000-0005-0000-0000-00008F000000}"/>
    <cellStyle name="Comma 56 2" xfId="145" xr:uid="{00000000-0005-0000-0000-000090000000}"/>
    <cellStyle name="Comma 56 3" xfId="146" xr:uid="{00000000-0005-0000-0000-000091000000}"/>
    <cellStyle name="Comma 56 4" xfId="147" xr:uid="{00000000-0005-0000-0000-000092000000}"/>
    <cellStyle name="Comma 56 5" xfId="148" xr:uid="{00000000-0005-0000-0000-000093000000}"/>
    <cellStyle name="Comma 56 6" xfId="149" xr:uid="{00000000-0005-0000-0000-000094000000}"/>
    <cellStyle name="Comma 56 7" xfId="150" xr:uid="{00000000-0005-0000-0000-000095000000}"/>
    <cellStyle name="Comma 56 8" xfId="151" xr:uid="{00000000-0005-0000-0000-000096000000}"/>
    <cellStyle name="Comma 58 2" xfId="152" xr:uid="{00000000-0005-0000-0000-000097000000}"/>
    <cellStyle name="Comma 58 3" xfId="153" xr:uid="{00000000-0005-0000-0000-000098000000}"/>
    <cellStyle name="Comma 58 4" xfId="154" xr:uid="{00000000-0005-0000-0000-000099000000}"/>
    <cellStyle name="Comma 58 5" xfId="155" xr:uid="{00000000-0005-0000-0000-00009A000000}"/>
    <cellStyle name="Comma 58 6" xfId="156" xr:uid="{00000000-0005-0000-0000-00009B000000}"/>
    <cellStyle name="Comma 58 7" xfId="157" xr:uid="{00000000-0005-0000-0000-00009C000000}"/>
    <cellStyle name="Comma 58 8" xfId="158" xr:uid="{00000000-0005-0000-0000-00009D000000}"/>
    <cellStyle name="Comma 60 2" xfId="159" xr:uid="{00000000-0005-0000-0000-00009E000000}"/>
    <cellStyle name="Comma 60 3" xfId="160" xr:uid="{00000000-0005-0000-0000-00009F000000}"/>
    <cellStyle name="Comma 60 4" xfId="161" xr:uid="{00000000-0005-0000-0000-0000A0000000}"/>
    <cellStyle name="Comma 60 5" xfId="162" xr:uid="{00000000-0005-0000-0000-0000A1000000}"/>
    <cellStyle name="Comma 60 6" xfId="163" xr:uid="{00000000-0005-0000-0000-0000A2000000}"/>
    <cellStyle name="Comma 60 7" xfId="164" xr:uid="{00000000-0005-0000-0000-0000A3000000}"/>
    <cellStyle name="Comma 60 8" xfId="165" xr:uid="{00000000-0005-0000-0000-0000A4000000}"/>
    <cellStyle name="Comma 65 2" xfId="166" xr:uid="{00000000-0005-0000-0000-0000A5000000}"/>
    <cellStyle name="Comma 65 3" xfId="167" xr:uid="{00000000-0005-0000-0000-0000A6000000}"/>
    <cellStyle name="Comma 65 4" xfId="168" xr:uid="{00000000-0005-0000-0000-0000A7000000}"/>
    <cellStyle name="Comma 65 5" xfId="169" xr:uid="{00000000-0005-0000-0000-0000A8000000}"/>
    <cellStyle name="Comma 65 6" xfId="170" xr:uid="{00000000-0005-0000-0000-0000A9000000}"/>
    <cellStyle name="Comma 65 7" xfId="171" xr:uid="{00000000-0005-0000-0000-0000AA000000}"/>
    <cellStyle name="Comma 65 8" xfId="172" xr:uid="{00000000-0005-0000-0000-0000AB000000}"/>
    <cellStyle name="Comma 7 10" xfId="173" xr:uid="{00000000-0005-0000-0000-0000AC000000}"/>
    <cellStyle name="Comma 7 11" xfId="174" xr:uid="{00000000-0005-0000-0000-0000AD000000}"/>
    <cellStyle name="Comma 7 12" xfId="175" xr:uid="{00000000-0005-0000-0000-0000AE000000}"/>
    <cellStyle name="Comma 7 13" xfId="176" xr:uid="{00000000-0005-0000-0000-0000AF000000}"/>
    <cellStyle name="Comma 7 14" xfId="177" xr:uid="{00000000-0005-0000-0000-0000B0000000}"/>
    <cellStyle name="Comma 7 15" xfId="178" xr:uid="{00000000-0005-0000-0000-0000B1000000}"/>
    <cellStyle name="Comma 7 16" xfId="179" xr:uid="{00000000-0005-0000-0000-0000B2000000}"/>
    <cellStyle name="Comma 7 17" xfId="180" xr:uid="{00000000-0005-0000-0000-0000B3000000}"/>
    <cellStyle name="Comma 7 18" xfId="181" xr:uid="{00000000-0005-0000-0000-0000B4000000}"/>
    <cellStyle name="Comma 7 2" xfId="182" xr:uid="{00000000-0005-0000-0000-0000B5000000}"/>
    <cellStyle name="Comma 7 3" xfId="183" xr:uid="{00000000-0005-0000-0000-0000B6000000}"/>
    <cellStyle name="Comma 7 4" xfId="184" xr:uid="{00000000-0005-0000-0000-0000B7000000}"/>
    <cellStyle name="Comma 7 5" xfId="185" xr:uid="{00000000-0005-0000-0000-0000B8000000}"/>
    <cellStyle name="Comma 7 6" xfId="186" xr:uid="{00000000-0005-0000-0000-0000B9000000}"/>
    <cellStyle name="Comma 7 7" xfId="187" xr:uid="{00000000-0005-0000-0000-0000BA000000}"/>
    <cellStyle name="Comma 7 8" xfId="188" xr:uid="{00000000-0005-0000-0000-0000BB000000}"/>
    <cellStyle name="Comma 7 9" xfId="189" xr:uid="{00000000-0005-0000-0000-0000BC000000}"/>
    <cellStyle name="Comma 71" xfId="190" xr:uid="{00000000-0005-0000-0000-0000BD000000}"/>
    <cellStyle name="Comma 71 2" xfId="191" xr:uid="{00000000-0005-0000-0000-0000BE000000}"/>
    <cellStyle name="Comma 71 3" xfId="192" xr:uid="{00000000-0005-0000-0000-0000BF000000}"/>
    <cellStyle name="Comma 71 4" xfId="193" xr:uid="{00000000-0005-0000-0000-0000C0000000}"/>
    <cellStyle name="Comma 71 5" xfId="194" xr:uid="{00000000-0005-0000-0000-0000C1000000}"/>
    <cellStyle name="Comma 71 6" xfId="195" xr:uid="{00000000-0005-0000-0000-0000C2000000}"/>
    <cellStyle name="Comma 71 7" xfId="196" xr:uid="{00000000-0005-0000-0000-0000C3000000}"/>
    <cellStyle name="Comma 71 8" xfId="197" xr:uid="{00000000-0005-0000-0000-0000C4000000}"/>
    <cellStyle name="Comma 79" xfId="198" xr:uid="{00000000-0005-0000-0000-0000C5000000}"/>
    <cellStyle name="Comma 79 2" xfId="199" xr:uid="{00000000-0005-0000-0000-0000C6000000}"/>
    <cellStyle name="Comma 79 3" xfId="200" xr:uid="{00000000-0005-0000-0000-0000C7000000}"/>
    <cellStyle name="Comma 79 4" xfId="201" xr:uid="{00000000-0005-0000-0000-0000C8000000}"/>
    <cellStyle name="Comma 79 5" xfId="202" xr:uid="{00000000-0005-0000-0000-0000C9000000}"/>
    <cellStyle name="Comma 79 6" xfId="203" xr:uid="{00000000-0005-0000-0000-0000CA000000}"/>
    <cellStyle name="Comma 79 7" xfId="204" xr:uid="{00000000-0005-0000-0000-0000CB000000}"/>
    <cellStyle name="Comma 79 8" xfId="205" xr:uid="{00000000-0005-0000-0000-0000CC000000}"/>
    <cellStyle name="Comma 8 2" xfId="206" xr:uid="{00000000-0005-0000-0000-0000CD000000}"/>
    <cellStyle name="Comma 8 2 3 2 2" xfId="327" xr:uid="{00000000-0005-0000-0000-0000CE000000}"/>
    <cellStyle name="Comma 86 2" xfId="207" xr:uid="{00000000-0005-0000-0000-0000CF000000}"/>
    <cellStyle name="Comma 86 3" xfId="208" xr:uid="{00000000-0005-0000-0000-0000D0000000}"/>
    <cellStyle name="Comma 86 4" xfId="209" xr:uid="{00000000-0005-0000-0000-0000D1000000}"/>
    <cellStyle name="Comma 86 5" xfId="210" xr:uid="{00000000-0005-0000-0000-0000D2000000}"/>
    <cellStyle name="Comma 86 6" xfId="211" xr:uid="{00000000-0005-0000-0000-0000D3000000}"/>
    <cellStyle name="Comma 86 7" xfId="212" xr:uid="{00000000-0005-0000-0000-0000D4000000}"/>
    <cellStyle name="Comma 86 8" xfId="213" xr:uid="{00000000-0005-0000-0000-0000D5000000}"/>
    <cellStyle name="Normal" xfId="0" builtinId="0"/>
    <cellStyle name="Normal 17 2" xfId="214" xr:uid="{00000000-0005-0000-0000-0000D7000000}"/>
    <cellStyle name="Normal 17 3" xfId="215" xr:uid="{00000000-0005-0000-0000-0000D8000000}"/>
    <cellStyle name="Normal 17 4" xfId="216" xr:uid="{00000000-0005-0000-0000-0000D9000000}"/>
    <cellStyle name="Normal 17 5" xfId="217" xr:uid="{00000000-0005-0000-0000-0000DA000000}"/>
    <cellStyle name="Normal 17 6" xfId="218" xr:uid="{00000000-0005-0000-0000-0000DB000000}"/>
    <cellStyle name="Normal 17 7" xfId="219" xr:uid="{00000000-0005-0000-0000-0000DC000000}"/>
    <cellStyle name="Normal 17 8" xfId="220" xr:uid="{00000000-0005-0000-0000-0000DD000000}"/>
    <cellStyle name="Normal 2" xfId="221" xr:uid="{00000000-0005-0000-0000-0000DE000000}"/>
    <cellStyle name="Normal 2 10" xfId="222" xr:uid="{00000000-0005-0000-0000-0000DF000000}"/>
    <cellStyle name="Normal 2 11" xfId="223" xr:uid="{00000000-0005-0000-0000-0000E0000000}"/>
    <cellStyle name="Normal 2 12" xfId="224" xr:uid="{00000000-0005-0000-0000-0000E1000000}"/>
    <cellStyle name="Normal 2 2" xfId="225" xr:uid="{00000000-0005-0000-0000-0000E2000000}"/>
    <cellStyle name="Normal 2 3" xfId="226" xr:uid="{00000000-0005-0000-0000-0000E3000000}"/>
    <cellStyle name="Normal 2 4" xfId="227" xr:uid="{00000000-0005-0000-0000-0000E4000000}"/>
    <cellStyle name="Normal 2 5" xfId="228" xr:uid="{00000000-0005-0000-0000-0000E5000000}"/>
    <cellStyle name="Normal 2 6" xfId="229" xr:uid="{00000000-0005-0000-0000-0000E6000000}"/>
    <cellStyle name="Normal 2 7" xfId="230" xr:uid="{00000000-0005-0000-0000-0000E7000000}"/>
    <cellStyle name="Normal 2 8" xfId="231" xr:uid="{00000000-0005-0000-0000-0000E8000000}"/>
    <cellStyle name="Normal 2 9" xfId="232" xr:uid="{00000000-0005-0000-0000-0000E9000000}"/>
    <cellStyle name="Normal 20 2" xfId="233" xr:uid="{00000000-0005-0000-0000-0000EA000000}"/>
    <cellStyle name="Normal 20 3" xfId="234" xr:uid="{00000000-0005-0000-0000-0000EB000000}"/>
    <cellStyle name="Normal 20 4" xfId="235" xr:uid="{00000000-0005-0000-0000-0000EC000000}"/>
    <cellStyle name="Normal 20 5" xfId="236" xr:uid="{00000000-0005-0000-0000-0000ED000000}"/>
    <cellStyle name="Normal 20 6" xfId="237" xr:uid="{00000000-0005-0000-0000-0000EE000000}"/>
    <cellStyle name="Normal 20 7" xfId="238" xr:uid="{00000000-0005-0000-0000-0000EF000000}"/>
    <cellStyle name="Normal 20 8" xfId="239" xr:uid="{00000000-0005-0000-0000-0000F0000000}"/>
    <cellStyle name="Normal 22 2" xfId="240" xr:uid="{00000000-0005-0000-0000-0000F1000000}"/>
    <cellStyle name="Normal 22 3" xfId="241" xr:uid="{00000000-0005-0000-0000-0000F2000000}"/>
    <cellStyle name="Normal 22 4" xfId="242" xr:uid="{00000000-0005-0000-0000-0000F3000000}"/>
    <cellStyle name="Normal 22 5" xfId="243" xr:uid="{00000000-0005-0000-0000-0000F4000000}"/>
    <cellStyle name="Normal 22 6" xfId="244" xr:uid="{00000000-0005-0000-0000-0000F5000000}"/>
    <cellStyle name="Normal 22 7" xfId="245" xr:uid="{00000000-0005-0000-0000-0000F6000000}"/>
    <cellStyle name="Normal 22 8" xfId="246" xr:uid="{00000000-0005-0000-0000-0000F7000000}"/>
    <cellStyle name="Normal 24 2" xfId="247" xr:uid="{00000000-0005-0000-0000-0000F8000000}"/>
    <cellStyle name="Normal 24 3" xfId="248" xr:uid="{00000000-0005-0000-0000-0000F9000000}"/>
    <cellStyle name="Normal 24 4" xfId="249" xr:uid="{00000000-0005-0000-0000-0000FA000000}"/>
    <cellStyle name="Normal 24 5" xfId="250" xr:uid="{00000000-0005-0000-0000-0000FB000000}"/>
    <cellStyle name="Normal 24 6" xfId="251" xr:uid="{00000000-0005-0000-0000-0000FC000000}"/>
    <cellStyle name="Normal 24 7" xfId="252" xr:uid="{00000000-0005-0000-0000-0000FD000000}"/>
    <cellStyle name="Normal 24 8" xfId="253" xr:uid="{00000000-0005-0000-0000-0000FE000000}"/>
    <cellStyle name="Normal 27 2" xfId="254" xr:uid="{00000000-0005-0000-0000-0000FF000000}"/>
    <cellStyle name="Normal 27 3" xfId="255" xr:uid="{00000000-0005-0000-0000-000000010000}"/>
    <cellStyle name="Normal 27 4" xfId="256" xr:uid="{00000000-0005-0000-0000-000001010000}"/>
    <cellStyle name="Normal 27 5" xfId="257" xr:uid="{00000000-0005-0000-0000-000002010000}"/>
    <cellStyle name="Normal 27 6" xfId="258" xr:uid="{00000000-0005-0000-0000-000003010000}"/>
    <cellStyle name="Normal 27 7" xfId="259" xr:uid="{00000000-0005-0000-0000-000004010000}"/>
    <cellStyle name="Normal 27 8" xfId="260" xr:uid="{00000000-0005-0000-0000-000005010000}"/>
    <cellStyle name="Normal 29 2" xfId="261" xr:uid="{00000000-0005-0000-0000-000006010000}"/>
    <cellStyle name="Normal 29 3" xfId="262" xr:uid="{00000000-0005-0000-0000-000007010000}"/>
    <cellStyle name="Normal 29 4" xfId="263" xr:uid="{00000000-0005-0000-0000-000008010000}"/>
    <cellStyle name="Normal 29 5" xfId="264" xr:uid="{00000000-0005-0000-0000-000009010000}"/>
    <cellStyle name="Normal 29 6" xfId="265" xr:uid="{00000000-0005-0000-0000-00000A010000}"/>
    <cellStyle name="Normal 29 7" xfId="266" xr:uid="{00000000-0005-0000-0000-00000B010000}"/>
    <cellStyle name="Normal 29 8" xfId="267" xr:uid="{00000000-0005-0000-0000-00000C010000}"/>
    <cellStyle name="Normal 3" xfId="268" xr:uid="{00000000-0005-0000-0000-00000D010000}"/>
    <cellStyle name="Normal 3 2" xfId="269" xr:uid="{00000000-0005-0000-0000-00000E010000}"/>
    <cellStyle name="Normal 31 2" xfId="270" xr:uid="{00000000-0005-0000-0000-00000F010000}"/>
    <cellStyle name="Normal 31 3" xfId="271" xr:uid="{00000000-0005-0000-0000-000010010000}"/>
    <cellStyle name="Normal 31 4" xfId="272" xr:uid="{00000000-0005-0000-0000-000011010000}"/>
    <cellStyle name="Normal 31 5" xfId="273" xr:uid="{00000000-0005-0000-0000-000012010000}"/>
    <cellStyle name="Normal 31 6" xfId="274" xr:uid="{00000000-0005-0000-0000-000013010000}"/>
    <cellStyle name="Normal 31 7" xfId="275" xr:uid="{00000000-0005-0000-0000-000014010000}"/>
    <cellStyle name="Normal 31 8" xfId="276" xr:uid="{00000000-0005-0000-0000-000015010000}"/>
    <cellStyle name="Normal 35 2" xfId="277" xr:uid="{00000000-0005-0000-0000-000016010000}"/>
    <cellStyle name="Normal 35 3" xfId="278" xr:uid="{00000000-0005-0000-0000-000017010000}"/>
    <cellStyle name="Normal 35 4" xfId="279" xr:uid="{00000000-0005-0000-0000-000018010000}"/>
    <cellStyle name="Normal 35 5" xfId="280" xr:uid="{00000000-0005-0000-0000-000019010000}"/>
    <cellStyle name="Normal 35 6" xfId="281" xr:uid="{00000000-0005-0000-0000-00001A010000}"/>
    <cellStyle name="Normal 35 7" xfId="282" xr:uid="{00000000-0005-0000-0000-00001B010000}"/>
    <cellStyle name="Normal 35 8" xfId="283" xr:uid="{00000000-0005-0000-0000-00001C010000}"/>
    <cellStyle name="Normal 4" xfId="2" xr:uid="{00000000-0005-0000-0000-00001D010000}"/>
    <cellStyle name="Normal 4 2" xfId="284" xr:uid="{00000000-0005-0000-0000-00001E010000}"/>
    <cellStyle name="Normal 41 2" xfId="285" xr:uid="{00000000-0005-0000-0000-00001F010000}"/>
    <cellStyle name="Normal 41 3" xfId="286" xr:uid="{00000000-0005-0000-0000-000020010000}"/>
    <cellStyle name="Normal 41 4" xfId="287" xr:uid="{00000000-0005-0000-0000-000021010000}"/>
    <cellStyle name="Normal 41 5" xfId="288" xr:uid="{00000000-0005-0000-0000-000022010000}"/>
    <cellStyle name="Normal 41 6" xfId="289" xr:uid="{00000000-0005-0000-0000-000023010000}"/>
    <cellStyle name="Normal 41 7" xfId="290" xr:uid="{00000000-0005-0000-0000-000024010000}"/>
    <cellStyle name="Normal 41 8" xfId="291" xr:uid="{00000000-0005-0000-0000-000025010000}"/>
    <cellStyle name="Normal 43 2" xfId="292" xr:uid="{00000000-0005-0000-0000-000026010000}"/>
    <cellStyle name="Normal 43 3" xfId="293" xr:uid="{00000000-0005-0000-0000-000027010000}"/>
    <cellStyle name="Normal 43 4" xfId="294" xr:uid="{00000000-0005-0000-0000-000028010000}"/>
    <cellStyle name="Normal 43 5" xfId="295" xr:uid="{00000000-0005-0000-0000-000029010000}"/>
    <cellStyle name="Normal 43 6" xfId="296" xr:uid="{00000000-0005-0000-0000-00002A010000}"/>
    <cellStyle name="Normal 43 7" xfId="297" xr:uid="{00000000-0005-0000-0000-00002B010000}"/>
    <cellStyle name="Normal 43 8" xfId="298" xr:uid="{00000000-0005-0000-0000-00002C010000}"/>
    <cellStyle name="Normal 48 2" xfId="299" xr:uid="{00000000-0005-0000-0000-00002D010000}"/>
    <cellStyle name="Normal 48 3" xfId="300" xr:uid="{00000000-0005-0000-0000-00002E010000}"/>
    <cellStyle name="Normal 48 4" xfId="301" xr:uid="{00000000-0005-0000-0000-00002F010000}"/>
    <cellStyle name="Normal 48 5" xfId="302" xr:uid="{00000000-0005-0000-0000-000030010000}"/>
    <cellStyle name="Normal 48 6" xfId="303" xr:uid="{00000000-0005-0000-0000-000031010000}"/>
    <cellStyle name="Normal 48 7" xfId="304" xr:uid="{00000000-0005-0000-0000-000032010000}"/>
    <cellStyle name="Normal 48 8" xfId="305" xr:uid="{00000000-0005-0000-0000-000033010000}"/>
    <cellStyle name="Normal 49 2" xfId="306" xr:uid="{00000000-0005-0000-0000-000034010000}"/>
    <cellStyle name="Normal 49 3" xfId="307" xr:uid="{00000000-0005-0000-0000-000035010000}"/>
    <cellStyle name="Normal 49 4" xfId="308" xr:uid="{00000000-0005-0000-0000-000036010000}"/>
    <cellStyle name="Normal 49 5" xfId="309" xr:uid="{00000000-0005-0000-0000-000037010000}"/>
    <cellStyle name="Normal 49 6" xfId="310" xr:uid="{00000000-0005-0000-0000-000038010000}"/>
    <cellStyle name="Normal 49 7" xfId="311" xr:uid="{00000000-0005-0000-0000-000039010000}"/>
    <cellStyle name="Normal 49 8" xfId="312" xr:uid="{00000000-0005-0000-0000-00003A010000}"/>
    <cellStyle name="Normal 5" xfId="322" xr:uid="{00000000-0005-0000-0000-00003B010000}"/>
    <cellStyle name="Normal 50 2" xfId="313" xr:uid="{00000000-0005-0000-0000-00003C010000}"/>
    <cellStyle name="Normal 50 3" xfId="314" xr:uid="{00000000-0005-0000-0000-00003D010000}"/>
    <cellStyle name="Normal 50 4" xfId="315" xr:uid="{00000000-0005-0000-0000-00003E010000}"/>
    <cellStyle name="Normal 50 5" xfId="316" xr:uid="{00000000-0005-0000-0000-00003F010000}"/>
    <cellStyle name="Normal 50 6" xfId="317" xr:uid="{00000000-0005-0000-0000-000040010000}"/>
    <cellStyle name="Normal 50 7" xfId="318" xr:uid="{00000000-0005-0000-0000-000041010000}"/>
    <cellStyle name="Normal 50 8" xfId="319" xr:uid="{00000000-0005-0000-0000-000042010000}"/>
    <cellStyle name="Normal 6" xfId="323" xr:uid="{00000000-0005-0000-0000-000043010000}"/>
    <cellStyle name="Normal 7" xfId="326" xr:uid="{00000000-0005-0000-0000-000044010000}"/>
    <cellStyle name="Normal 7 2" xfId="320" xr:uid="{00000000-0005-0000-0000-000045010000}"/>
    <cellStyle name="Normal 71" xfId="321" xr:uid="{00000000-0005-0000-0000-000046010000}"/>
    <cellStyle name="Percent" xfId="325" builtinId="5"/>
    <cellStyle name="Percent 2" xfId="324" xr:uid="{00000000-0005-0000-0000-000048010000}"/>
    <cellStyle name="Percent 2 2" xfId="329" xr:uid="{00000000-0005-0000-0000-00004901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3"/>
  <sheetViews>
    <sheetView topLeftCell="A13" workbookViewId="0">
      <selection activeCell="I17" sqref="I17"/>
    </sheetView>
  </sheetViews>
  <sheetFormatPr defaultRowHeight="15" x14ac:dyDescent="0.25"/>
  <sheetData>
    <row r="1" spans="1:5" ht="19.5" customHeight="1" thickBot="1" x14ac:dyDescent="0.3">
      <c r="A1" s="540" t="s">
        <v>521</v>
      </c>
      <c r="B1" s="543" t="s">
        <v>523</v>
      </c>
      <c r="C1" s="543"/>
      <c r="D1" s="543"/>
      <c r="E1" s="543"/>
    </row>
    <row r="2" spans="1:5" ht="22.5" customHeight="1" thickBot="1" x14ac:dyDescent="0.3">
      <c r="A2" s="541"/>
      <c r="B2" s="540" t="s">
        <v>524</v>
      </c>
      <c r="C2" s="543" t="s">
        <v>460</v>
      </c>
      <c r="D2" s="543"/>
      <c r="E2" s="540" t="s">
        <v>525</v>
      </c>
    </row>
    <row r="3" spans="1:5" ht="15.75" thickBot="1" x14ac:dyDescent="0.3">
      <c r="A3" s="542"/>
      <c r="B3" s="542"/>
      <c r="C3" s="456" t="s">
        <v>526</v>
      </c>
      <c r="D3" s="456" t="s">
        <v>527</v>
      </c>
      <c r="E3" s="542"/>
    </row>
    <row r="4" spans="1:5" ht="15.75" thickBot="1" x14ac:dyDescent="0.3">
      <c r="A4" s="441" t="s">
        <v>173</v>
      </c>
      <c r="B4" s="442"/>
      <c r="C4" s="442"/>
      <c r="D4" s="442"/>
      <c r="E4" s="442"/>
    </row>
    <row r="5" spans="1:5" ht="15.75" thickBot="1" x14ac:dyDescent="0.3">
      <c r="A5" s="492" t="s">
        <v>188</v>
      </c>
      <c r="B5" s="444"/>
      <c r="C5" s="444"/>
      <c r="D5" s="444"/>
      <c r="E5" s="444"/>
    </row>
    <row r="6" spans="1:5" ht="15.75" thickBot="1" x14ac:dyDescent="0.3">
      <c r="A6" s="445" t="s">
        <v>189</v>
      </c>
      <c r="B6" s="470">
        <v>1540802440</v>
      </c>
      <c r="C6" s="470">
        <v>36726</v>
      </c>
      <c r="D6" s="471" t="s">
        <v>528</v>
      </c>
      <c r="E6" s="470">
        <v>1540765714</v>
      </c>
    </row>
    <row r="7" spans="1:5" ht="15.75" thickBot="1" x14ac:dyDescent="0.3">
      <c r="A7" s="492" t="s">
        <v>548</v>
      </c>
      <c r="B7" s="444"/>
      <c r="C7" s="444"/>
      <c r="D7" s="444"/>
      <c r="E7" s="444"/>
    </row>
    <row r="8" spans="1:5" ht="15.75" thickBot="1" x14ac:dyDescent="0.3">
      <c r="A8" s="445" t="s">
        <v>195</v>
      </c>
      <c r="B8" s="470">
        <v>1600739482</v>
      </c>
      <c r="C8" s="471" t="s">
        <v>528</v>
      </c>
      <c r="D8" s="470">
        <v>158187</v>
      </c>
      <c r="E8" s="470">
        <v>1600897669</v>
      </c>
    </row>
    <row r="9" spans="1:5" ht="15.75" thickBot="1" x14ac:dyDescent="0.3">
      <c r="A9" s="492" t="s">
        <v>199</v>
      </c>
      <c r="B9" s="444"/>
      <c r="C9" s="444"/>
      <c r="D9" s="444"/>
      <c r="E9" s="444"/>
    </row>
    <row r="10" spans="1:5" ht="15.75" thickBot="1" x14ac:dyDescent="0.3">
      <c r="A10" s="445" t="s">
        <v>200</v>
      </c>
      <c r="B10" s="470">
        <v>17051161</v>
      </c>
      <c r="C10" s="470">
        <v>261067</v>
      </c>
      <c r="D10" s="471" t="s">
        <v>528</v>
      </c>
      <c r="E10" s="470">
        <v>16790094</v>
      </c>
    </row>
    <row r="11" spans="1:5" ht="15.75" thickBot="1" x14ac:dyDescent="0.3">
      <c r="A11" s="493" t="s">
        <v>532</v>
      </c>
      <c r="B11" s="473">
        <v>3158593083</v>
      </c>
      <c r="C11" s="473">
        <v>297793</v>
      </c>
      <c r="D11" s="473">
        <v>158187</v>
      </c>
      <c r="E11" s="473">
        <v>3158453476</v>
      </c>
    </row>
    <row r="12" spans="1:5" x14ac:dyDescent="0.25">
      <c r="A12" s="441" t="s">
        <v>174</v>
      </c>
      <c r="B12" s="442"/>
      <c r="C12" s="442"/>
      <c r="D12" s="442"/>
      <c r="E12" s="442"/>
    </row>
    <row r="13" spans="1:5" ht="15.75" thickBot="1" x14ac:dyDescent="0.3">
      <c r="A13" s="445" t="s">
        <v>208</v>
      </c>
      <c r="B13" s="470">
        <v>178830925</v>
      </c>
      <c r="C13" s="471" t="s">
        <v>528</v>
      </c>
      <c r="D13" s="470">
        <v>41941911</v>
      </c>
      <c r="E13" s="470">
        <v>220772836</v>
      </c>
    </row>
    <row r="14" spans="1:5" ht="15.75" thickBot="1" x14ac:dyDescent="0.3">
      <c r="A14" s="472" t="s">
        <v>532</v>
      </c>
      <c r="B14" s="473">
        <v>178830925</v>
      </c>
      <c r="C14" s="474" t="s">
        <v>528</v>
      </c>
      <c r="D14" s="473">
        <v>41941911</v>
      </c>
      <c r="E14" s="473">
        <v>220772836</v>
      </c>
    </row>
    <row r="15" spans="1:5" ht="15.75" thickBot="1" x14ac:dyDescent="0.3">
      <c r="A15" s="441" t="s">
        <v>175</v>
      </c>
      <c r="B15" s="442"/>
      <c r="C15" s="442"/>
      <c r="D15" s="442"/>
      <c r="E15" s="442"/>
    </row>
    <row r="16" spans="1:5" ht="15.75" thickBot="1" x14ac:dyDescent="0.3">
      <c r="A16" s="492" t="s">
        <v>223</v>
      </c>
      <c r="B16" s="444"/>
      <c r="C16" s="444"/>
      <c r="D16" s="444"/>
      <c r="E16" s="444"/>
    </row>
    <row r="17" spans="1:5" x14ac:dyDescent="0.25">
      <c r="A17" s="445" t="s">
        <v>224</v>
      </c>
      <c r="B17" s="470">
        <v>24765170</v>
      </c>
      <c r="C17" s="471">
        <v>500</v>
      </c>
      <c r="D17" s="471" t="s">
        <v>528</v>
      </c>
      <c r="E17" s="470">
        <v>24764670</v>
      </c>
    </row>
    <row r="18" spans="1:5" x14ac:dyDescent="0.25">
      <c r="A18" s="445" t="s">
        <v>225</v>
      </c>
      <c r="B18" s="470">
        <v>24126712</v>
      </c>
      <c r="C18" s="471" t="s">
        <v>528</v>
      </c>
      <c r="D18" s="470">
        <v>651647</v>
      </c>
      <c r="E18" s="470">
        <v>24778359</v>
      </c>
    </row>
    <row r="19" spans="1:5" x14ac:dyDescent="0.25">
      <c r="A19" s="445" t="s">
        <v>227</v>
      </c>
      <c r="B19" s="470">
        <v>50673394</v>
      </c>
      <c r="C19" s="471" t="s">
        <v>528</v>
      </c>
      <c r="D19" s="470">
        <v>1872903</v>
      </c>
      <c r="E19" s="470">
        <v>52546297</v>
      </c>
    </row>
    <row r="20" spans="1:5" x14ac:dyDescent="0.25">
      <c r="A20" s="445" t="s">
        <v>231</v>
      </c>
      <c r="B20" s="470">
        <v>40252254</v>
      </c>
      <c r="C20" s="471" t="s">
        <v>528</v>
      </c>
      <c r="D20" s="470">
        <v>1067573</v>
      </c>
      <c r="E20" s="470">
        <v>41319827</v>
      </c>
    </row>
    <row r="21" spans="1:5" ht="15.75" thickBot="1" x14ac:dyDescent="0.3">
      <c r="A21" s="445" t="s">
        <v>236</v>
      </c>
      <c r="B21" s="471" t="s">
        <v>528</v>
      </c>
      <c r="C21" s="471" t="s">
        <v>528</v>
      </c>
      <c r="D21" s="471">
        <v>176</v>
      </c>
      <c r="E21" s="471">
        <v>176</v>
      </c>
    </row>
    <row r="22" spans="1:5" ht="15.75" thickBot="1" x14ac:dyDescent="0.3">
      <c r="A22" s="472" t="s">
        <v>532</v>
      </c>
      <c r="B22" s="473">
        <v>139817530</v>
      </c>
      <c r="C22" s="474">
        <v>500</v>
      </c>
      <c r="D22" s="473">
        <v>3592299</v>
      </c>
      <c r="E22" s="473">
        <v>143409329</v>
      </c>
    </row>
    <row r="23" spans="1:5" ht="15.75" thickBot="1" x14ac:dyDescent="0.3">
      <c r="A23" s="441" t="s">
        <v>549</v>
      </c>
      <c r="B23" s="442"/>
      <c r="C23" s="442"/>
      <c r="D23" s="442"/>
      <c r="E23" s="442"/>
    </row>
    <row r="24" spans="1:5" ht="15.75" thickBot="1" x14ac:dyDescent="0.3">
      <c r="A24" s="492" t="s">
        <v>550</v>
      </c>
      <c r="B24" s="444"/>
      <c r="C24" s="444"/>
      <c r="D24" s="444"/>
      <c r="E24" s="444"/>
    </row>
    <row r="25" spans="1:5" x14ac:dyDescent="0.25">
      <c r="A25" s="445" t="s">
        <v>240</v>
      </c>
      <c r="B25" s="470">
        <v>56100000</v>
      </c>
      <c r="C25" s="471" t="s">
        <v>528</v>
      </c>
      <c r="D25" s="470">
        <v>5100000</v>
      </c>
      <c r="E25" s="470">
        <v>61200000</v>
      </c>
    </row>
    <row r="26" spans="1:5" ht="15.75" thickBot="1" x14ac:dyDescent="0.3">
      <c r="A26" s="445" t="s">
        <v>241</v>
      </c>
      <c r="B26" s="470">
        <v>9412735</v>
      </c>
      <c r="C26" s="471" t="s">
        <v>528</v>
      </c>
      <c r="D26" s="470">
        <v>5101133</v>
      </c>
      <c r="E26" s="470">
        <v>14513868</v>
      </c>
    </row>
    <row r="27" spans="1:5" ht="15.75" thickBot="1" x14ac:dyDescent="0.3">
      <c r="A27" s="472" t="s">
        <v>532</v>
      </c>
      <c r="B27" s="473">
        <v>65512735</v>
      </c>
      <c r="C27" s="474" t="s">
        <v>528</v>
      </c>
      <c r="D27" s="473">
        <v>10201133</v>
      </c>
      <c r="E27" s="473">
        <v>75713868</v>
      </c>
    </row>
    <row r="28" spans="1:5" x14ac:dyDescent="0.25">
      <c r="A28" s="441" t="s">
        <v>176</v>
      </c>
      <c r="B28" s="482"/>
      <c r="C28" s="481"/>
      <c r="D28" s="481"/>
      <c r="E28" s="481"/>
    </row>
    <row r="29" spans="1:5" x14ac:dyDescent="0.25">
      <c r="A29" s="449" t="s">
        <v>248</v>
      </c>
      <c r="B29" s="471">
        <v>160</v>
      </c>
      <c r="C29" s="471" t="s">
        <v>772</v>
      </c>
      <c r="D29" s="470">
        <v>137703</v>
      </c>
      <c r="E29" s="470">
        <v>137863</v>
      </c>
    </row>
    <row r="30" spans="1:5" x14ac:dyDescent="0.25">
      <c r="A30" s="449" t="s">
        <v>773</v>
      </c>
      <c r="B30" s="470">
        <v>89104</v>
      </c>
      <c r="C30" s="471" t="s">
        <v>772</v>
      </c>
      <c r="D30" s="470">
        <v>279102</v>
      </c>
      <c r="E30" s="470">
        <v>368206</v>
      </c>
    </row>
    <row r="31" spans="1:5" x14ac:dyDescent="0.25">
      <c r="A31" s="441" t="s">
        <v>532</v>
      </c>
      <c r="B31" s="483">
        <v>89264</v>
      </c>
      <c r="C31" s="482"/>
      <c r="D31" s="483">
        <v>416805</v>
      </c>
      <c r="E31" s="483">
        <v>506069</v>
      </c>
    </row>
    <row r="32" spans="1:5" ht="15.75" thickBot="1" x14ac:dyDescent="0.3">
      <c r="A32" s="441" t="s">
        <v>551</v>
      </c>
      <c r="B32" s="442"/>
      <c r="C32" s="442"/>
      <c r="D32" s="442"/>
      <c r="E32" s="442"/>
    </row>
    <row r="33" spans="1:5" ht="15.75" thickBot="1" x14ac:dyDescent="0.3">
      <c r="A33" s="492" t="s">
        <v>260</v>
      </c>
      <c r="B33" s="444"/>
      <c r="C33" s="444"/>
      <c r="D33" s="444"/>
      <c r="E33" s="444"/>
    </row>
    <row r="34" spans="1:5" x14ac:dyDescent="0.25">
      <c r="A34" s="445" t="s">
        <v>269</v>
      </c>
      <c r="B34" s="470">
        <v>37415026</v>
      </c>
      <c r="C34" s="470">
        <v>1703272</v>
      </c>
      <c r="D34" s="471" t="s">
        <v>528</v>
      </c>
      <c r="E34" s="470">
        <v>39118298</v>
      </c>
    </row>
    <row r="35" spans="1:5" ht="15.75" thickBot="1" x14ac:dyDescent="0.3">
      <c r="A35" s="445" t="s">
        <v>273</v>
      </c>
      <c r="B35" s="470">
        <v>21118000</v>
      </c>
      <c r="C35" s="471" t="s">
        <v>528</v>
      </c>
      <c r="D35" s="470">
        <v>53504</v>
      </c>
      <c r="E35" s="470">
        <v>21064496</v>
      </c>
    </row>
    <row r="36" spans="1:5" ht="15.75" thickBot="1" x14ac:dyDescent="0.3">
      <c r="A36" s="492" t="s">
        <v>276</v>
      </c>
      <c r="B36" s="444"/>
      <c r="C36" s="444"/>
      <c r="D36" s="444"/>
      <c r="E36" s="444"/>
    </row>
    <row r="37" spans="1:5" x14ac:dyDescent="0.25">
      <c r="A37" s="449" t="s">
        <v>277</v>
      </c>
      <c r="B37" s="470">
        <v>96530611</v>
      </c>
      <c r="C37" s="470">
        <v>182524</v>
      </c>
      <c r="D37" s="471" t="s">
        <v>528</v>
      </c>
      <c r="E37" s="470">
        <v>96713135</v>
      </c>
    </row>
    <row r="38" spans="1:5" ht="15.75" thickBot="1" x14ac:dyDescent="0.3">
      <c r="A38" s="445" t="s">
        <v>279</v>
      </c>
      <c r="B38" s="470">
        <v>9969225</v>
      </c>
      <c r="C38" s="470">
        <v>303453</v>
      </c>
      <c r="D38" s="471" t="s">
        <v>528</v>
      </c>
      <c r="E38" s="470">
        <v>10272678</v>
      </c>
    </row>
    <row r="39" spans="1:5" ht="15.75" thickBot="1" x14ac:dyDescent="0.3">
      <c r="A39" s="492" t="s">
        <v>282</v>
      </c>
      <c r="B39" s="444"/>
      <c r="C39" s="444"/>
      <c r="D39" s="444"/>
      <c r="E39" s="444"/>
    </row>
    <row r="40" spans="1:5" ht="15.75" thickBot="1" x14ac:dyDescent="0.3">
      <c r="A40" s="445" t="s">
        <v>282</v>
      </c>
      <c r="B40" s="470">
        <v>219000</v>
      </c>
      <c r="C40" s="470">
        <v>381093</v>
      </c>
      <c r="D40" s="471" t="s">
        <v>528</v>
      </c>
      <c r="E40" s="470">
        <v>600093</v>
      </c>
    </row>
    <row r="41" spans="1:5" ht="15.75" thickBot="1" x14ac:dyDescent="0.3">
      <c r="A41" s="472" t="s">
        <v>532</v>
      </c>
      <c r="B41" s="473">
        <v>165251862</v>
      </c>
      <c r="C41" s="473">
        <v>2570342</v>
      </c>
      <c r="D41" s="473">
        <v>53504</v>
      </c>
      <c r="E41" s="473">
        <v>167768700</v>
      </c>
    </row>
    <row r="42" spans="1:5" ht="15.75" thickBot="1" x14ac:dyDescent="0.3">
      <c r="A42" s="441" t="s">
        <v>177</v>
      </c>
      <c r="B42" s="442"/>
      <c r="C42" s="442"/>
      <c r="D42" s="442"/>
      <c r="E42" s="442"/>
    </row>
    <row r="43" spans="1:5" ht="15.75" thickBot="1" x14ac:dyDescent="0.3">
      <c r="A43" s="492" t="s">
        <v>287</v>
      </c>
      <c r="B43" s="444"/>
      <c r="C43" s="444"/>
      <c r="D43" s="444"/>
      <c r="E43" s="444"/>
    </row>
    <row r="44" spans="1:5" ht="15.75" thickBot="1" x14ac:dyDescent="0.3">
      <c r="A44" s="445" t="s">
        <v>288</v>
      </c>
      <c r="B44" s="470">
        <v>656125</v>
      </c>
      <c r="C44" s="470">
        <v>313200</v>
      </c>
      <c r="D44" s="471" t="s">
        <v>528</v>
      </c>
      <c r="E44" s="470">
        <v>969325</v>
      </c>
    </row>
    <row r="45" spans="1:5" ht="15.75" thickBot="1" x14ac:dyDescent="0.3">
      <c r="A45" s="492" t="s">
        <v>294</v>
      </c>
      <c r="B45" s="444"/>
      <c r="C45" s="444"/>
      <c r="D45" s="444"/>
      <c r="E45" s="444"/>
    </row>
    <row r="46" spans="1:5" x14ac:dyDescent="0.25">
      <c r="A46" s="445" t="s">
        <v>297</v>
      </c>
      <c r="B46" s="470">
        <v>8351626</v>
      </c>
      <c r="C46" s="470">
        <v>31725</v>
      </c>
      <c r="D46" s="471" t="s">
        <v>528</v>
      </c>
      <c r="E46" s="470">
        <v>8383351</v>
      </c>
    </row>
    <row r="47" spans="1:5" x14ac:dyDescent="0.25">
      <c r="A47" s="445" t="s">
        <v>301</v>
      </c>
      <c r="B47" s="470">
        <v>5561096</v>
      </c>
      <c r="C47" s="470">
        <v>5085</v>
      </c>
      <c r="D47" s="471" t="s">
        <v>528</v>
      </c>
      <c r="E47" s="470">
        <v>5566181</v>
      </c>
    </row>
    <row r="48" spans="1:5" x14ac:dyDescent="0.25">
      <c r="A48" s="449" t="s">
        <v>419</v>
      </c>
      <c r="B48" s="471" t="s">
        <v>528</v>
      </c>
      <c r="C48" s="470">
        <v>33814</v>
      </c>
      <c r="D48" s="471" t="s">
        <v>528</v>
      </c>
      <c r="E48" s="470">
        <v>33814</v>
      </c>
    </row>
    <row r="49" spans="1:5" ht="15.75" thickBot="1" x14ac:dyDescent="0.3">
      <c r="A49" s="449" t="s">
        <v>302</v>
      </c>
      <c r="B49" s="470">
        <v>445039061</v>
      </c>
      <c r="C49" s="470">
        <v>35429</v>
      </c>
      <c r="D49" s="471" t="s">
        <v>528</v>
      </c>
      <c r="E49" s="470">
        <v>445074490</v>
      </c>
    </row>
    <row r="50" spans="1:5" ht="15.75" thickBot="1" x14ac:dyDescent="0.3">
      <c r="A50" s="492" t="s">
        <v>304</v>
      </c>
      <c r="B50" s="444"/>
      <c r="C50" s="444"/>
      <c r="D50" s="444"/>
      <c r="E50" s="444"/>
    </row>
    <row r="51" spans="1:5" x14ac:dyDescent="0.25">
      <c r="A51" s="445" t="s">
        <v>305</v>
      </c>
      <c r="B51" s="470">
        <v>63426472</v>
      </c>
      <c r="C51" s="470">
        <v>8395347</v>
      </c>
      <c r="D51" s="471" t="s">
        <v>528</v>
      </c>
      <c r="E51" s="470">
        <v>71821819</v>
      </c>
    </row>
    <row r="52" spans="1:5" ht="15.75" thickBot="1" x14ac:dyDescent="0.3">
      <c r="A52" s="445" t="s">
        <v>306</v>
      </c>
      <c r="B52" s="470">
        <v>146829184</v>
      </c>
      <c r="C52" s="470">
        <v>5749582</v>
      </c>
      <c r="D52" s="471" t="s">
        <v>528</v>
      </c>
      <c r="E52" s="470">
        <v>152578766</v>
      </c>
    </row>
    <row r="53" spans="1:5" ht="15.75" thickBot="1" x14ac:dyDescent="0.3">
      <c r="A53" s="492" t="s">
        <v>308</v>
      </c>
      <c r="B53" s="444"/>
      <c r="C53" s="444"/>
      <c r="D53" s="444"/>
      <c r="E53" s="444"/>
    </row>
    <row r="54" spans="1:5" x14ac:dyDescent="0.25">
      <c r="A54" s="445" t="s">
        <v>310</v>
      </c>
      <c r="B54" s="470">
        <v>5320654</v>
      </c>
      <c r="C54" s="470">
        <v>33980</v>
      </c>
      <c r="D54" s="471" t="s">
        <v>528</v>
      </c>
      <c r="E54" s="470">
        <v>5354634</v>
      </c>
    </row>
    <row r="55" spans="1:5" ht="15.75" thickBot="1" x14ac:dyDescent="0.3">
      <c r="A55" s="445" t="s">
        <v>311</v>
      </c>
      <c r="B55" s="470">
        <v>4068394</v>
      </c>
      <c r="C55" s="470">
        <v>573500</v>
      </c>
      <c r="D55" s="471" t="s">
        <v>528</v>
      </c>
      <c r="E55" s="470">
        <v>4641894</v>
      </c>
    </row>
    <row r="56" spans="1:5" ht="15.75" thickBot="1" x14ac:dyDescent="0.3">
      <c r="A56" s="492" t="s">
        <v>314</v>
      </c>
      <c r="B56" s="444"/>
      <c r="C56" s="444"/>
      <c r="D56" s="444"/>
      <c r="E56" s="444"/>
    </row>
    <row r="57" spans="1:5" ht="15.75" thickBot="1" x14ac:dyDescent="0.3">
      <c r="A57" s="475" t="s">
        <v>315</v>
      </c>
      <c r="B57" s="476">
        <v>240500</v>
      </c>
      <c r="C57" s="476">
        <v>1317480</v>
      </c>
      <c r="D57" s="477" t="s">
        <v>528</v>
      </c>
      <c r="E57" s="476">
        <v>1557980</v>
      </c>
    </row>
    <row r="58" spans="1:5" ht="15.75" thickBot="1" x14ac:dyDescent="0.3">
      <c r="A58" s="478" t="s">
        <v>317</v>
      </c>
      <c r="B58" s="477"/>
      <c r="C58" s="477"/>
      <c r="D58" s="477"/>
      <c r="E58" s="477"/>
    </row>
    <row r="59" spans="1:5" ht="15.75" thickBot="1" x14ac:dyDescent="0.3">
      <c r="A59" s="445" t="s">
        <v>318</v>
      </c>
      <c r="B59" s="470">
        <v>45000000</v>
      </c>
      <c r="C59" s="470">
        <v>15000000</v>
      </c>
      <c r="D59" s="471" t="s">
        <v>528</v>
      </c>
      <c r="E59" s="470">
        <v>60000000</v>
      </c>
    </row>
    <row r="60" spans="1:5" ht="15.75" thickBot="1" x14ac:dyDescent="0.3">
      <c r="A60" s="492" t="s">
        <v>321</v>
      </c>
      <c r="B60" s="444"/>
      <c r="C60" s="444"/>
      <c r="D60" s="444"/>
      <c r="E60" s="444"/>
    </row>
    <row r="61" spans="1:5" x14ac:dyDescent="0.25">
      <c r="A61" s="445" t="s">
        <v>323</v>
      </c>
      <c r="B61" s="470">
        <v>20152800</v>
      </c>
      <c r="C61" s="470">
        <v>256172</v>
      </c>
      <c r="D61" s="471" t="s">
        <v>528</v>
      </c>
      <c r="E61" s="470">
        <v>20408972</v>
      </c>
    </row>
    <row r="62" spans="1:5" ht="15.75" thickBot="1" x14ac:dyDescent="0.3">
      <c r="A62" s="445" t="s">
        <v>324</v>
      </c>
      <c r="B62" s="470">
        <v>128939165</v>
      </c>
      <c r="C62" s="470">
        <v>79170</v>
      </c>
      <c r="D62" s="471" t="s">
        <v>528</v>
      </c>
      <c r="E62" s="470">
        <v>129018335</v>
      </c>
    </row>
    <row r="63" spans="1:5" ht="15.75" thickBot="1" x14ac:dyDescent="0.3">
      <c r="A63" s="492" t="s">
        <v>326</v>
      </c>
      <c r="B63" s="444"/>
      <c r="C63" s="444"/>
      <c r="D63" s="444"/>
      <c r="E63" s="444"/>
    </row>
    <row r="64" spans="1:5" x14ac:dyDescent="0.25">
      <c r="A64" s="445" t="s">
        <v>327</v>
      </c>
      <c r="B64" s="470">
        <v>381084233</v>
      </c>
      <c r="C64" s="470">
        <v>2511000</v>
      </c>
      <c r="D64" s="471" t="s">
        <v>528</v>
      </c>
      <c r="E64" s="470">
        <v>383595233</v>
      </c>
    </row>
    <row r="65" spans="1:5" ht="15.75" thickBot="1" x14ac:dyDescent="0.3">
      <c r="A65" s="445" t="s">
        <v>328</v>
      </c>
      <c r="B65" s="470">
        <v>76441588</v>
      </c>
      <c r="C65" s="471" t="s">
        <v>528</v>
      </c>
      <c r="D65" s="470">
        <v>277284</v>
      </c>
      <c r="E65" s="470">
        <v>76164304</v>
      </c>
    </row>
    <row r="66" spans="1:5" ht="15.75" thickBot="1" x14ac:dyDescent="0.3">
      <c r="A66" s="492" t="s">
        <v>332</v>
      </c>
      <c r="B66" s="444"/>
      <c r="C66" s="444"/>
      <c r="D66" s="444"/>
      <c r="E66" s="444"/>
    </row>
    <row r="67" spans="1:5" x14ac:dyDescent="0.25">
      <c r="A67" s="449" t="s">
        <v>420</v>
      </c>
      <c r="B67" s="471" t="s">
        <v>528</v>
      </c>
      <c r="C67" s="470">
        <v>621315</v>
      </c>
      <c r="D67" s="471" t="s">
        <v>528</v>
      </c>
      <c r="E67" s="470">
        <v>621315</v>
      </c>
    </row>
    <row r="68" spans="1:5" ht="15.75" thickBot="1" x14ac:dyDescent="0.3">
      <c r="A68" s="449" t="s">
        <v>333</v>
      </c>
      <c r="B68" s="470">
        <v>120619</v>
      </c>
      <c r="C68" s="470">
        <v>2300</v>
      </c>
      <c r="D68" s="471" t="s">
        <v>528</v>
      </c>
      <c r="E68" s="470">
        <v>122919</v>
      </c>
    </row>
    <row r="69" spans="1:5" ht="15.75" thickBot="1" x14ac:dyDescent="0.3">
      <c r="A69" s="492" t="s">
        <v>338</v>
      </c>
      <c r="B69" s="444"/>
      <c r="C69" s="444"/>
      <c r="D69" s="444"/>
      <c r="E69" s="444"/>
    </row>
    <row r="70" spans="1:5" ht="15.75" thickBot="1" x14ac:dyDescent="0.3">
      <c r="A70" s="445" t="s">
        <v>341</v>
      </c>
      <c r="B70" s="470">
        <v>13959166</v>
      </c>
      <c r="C70" s="471" t="s">
        <v>528</v>
      </c>
      <c r="D70" s="470">
        <v>5316054</v>
      </c>
      <c r="E70" s="470">
        <v>8643112</v>
      </c>
    </row>
    <row r="71" spans="1:5" ht="15.75" thickBot="1" x14ac:dyDescent="0.3">
      <c r="A71" s="492" t="s">
        <v>343</v>
      </c>
      <c r="B71" s="444"/>
      <c r="C71" s="444"/>
      <c r="D71" s="444"/>
      <c r="E71" s="444"/>
    </row>
    <row r="72" spans="1:5" x14ac:dyDescent="0.25">
      <c r="A72" s="445" t="s">
        <v>348</v>
      </c>
      <c r="B72" s="470">
        <v>189218</v>
      </c>
      <c r="C72" s="470">
        <v>1029599</v>
      </c>
      <c r="D72" s="471" t="s">
        <v>528</v>
      </c>
      <c r="E72" s="470">
        <v>1218817</v>
      </c>
    </row>
    <row r="73" spans="1:5" x14ac:dyDescent="0.25">
      <c r="A73" s="445" t="s">
        <v>349</v>
      </c>
      <c r="B73" s="470">
        <v>315445460</v>
      </c>
      <c r="C73" s="470">
        <v>824706</v>
      </c>
      <c r="D73" s="471" t="s">
        <v>528</v>
      </c>
      <c r="E73" s="470">
        <v>316270166</v>
      </c>
    </row>
    <row r="74" spans="1:5" ht="15.75" thickBot="1" x14ac:dyDescent="0.3">
      <c r="A74" s="445" t="s">
        <v>343</v>
      </c>
      <c r="B74" s="470">
        <v>30265305</v>
      </c>
      <c r="C74" s="470">
        <v>7554565</v>
      </c>
      <c r="D74" s="471" t="s">
        <v>528</v>
      </c>
      <c r="E74" s="470">
        <v>37819870</v>
      </c>
    </row>
    <row r="75" spans="1:5" ht="15.75" thickBot="1" x14ac:dyDescent="0.3">
      <c r="A75" s="472" t="s">
        <v>532</v>
      </c>
      <c r="B75" s="473">
        <v>1691090666</v>
      </c>
      <c r="C75" s="473">
        <v>44367969</v>
      </c>
      <c r="D75" s="473">
        <v>5593338</v>
      </c>
      <c r="E75" s="473">
        <v>1729865297</v>
      </c>
    </row>
    <row r="76" spans="1:5" x14ac:dyDescent="0.25">
      <c r="A76" s="441" t="s">
        <v>178</v>
      </c>
      <c r="B76" s="442"/>
      <c r="C76" s="442"/>
      <c r="D76" s="442"/>
      <c r="E76" s="442"/>
    </row>
    <row r="77" spans="1:5" ht="15.75" thickBot="1" x14ac:dyDescent="0.3">
      <c r="A77" s="445" t="s">
        <v>552</v>
      </c>
      <c r="B77" s="470">
        <v>247565086</v>
      </c>
      <c r="C77" s="470">
        <v>21343374</v>
      </c>
      <c r="D77" s="471" t="s">
        <v>528</v>
      </c>
      <c r="E77" s="470">
        <v>268908460</v>
      </c>
    </row>
    <row r="78" spans="1:5" ht="15.75" thickBot="1" x14ac:dyDescent="0.3">
      <c r="A78" s="472" t="s">
        <v>532</v>
      </c>
      <c r="B78" s="473">
        <v>247565086</v>
      </c>
      <c r="C78" s="473">
        <v>21343374</v>
      </c>
      <c r="D78" s="474" t="s">
        <v>528</v>
      </c>
      <c r="E78" s="473">
        <v>268908460</v>
      </c>
    </row>
    <row r="79" spans="1:5" ht="15.75" thickBot="1" x14ac:dyDescent="0.3">
      <c r="A79" s="441" t="s">
        <v>179</v>
      </c>
      <c r="B79" s="442"/>
      <c r="C79" s="442"/>
      <c r="D79" s="442"/>
      <c r="E79" s="442"/>
    </row>
    <row r="80" spans="1:5" ht="15.75" thickBot="1" x14ac:dyDescent="0.3">
      <c r="A80" s="492" t="s">
        <v>359</v>
      </c>
      <c r="B80" s="444"/>
      <c r="C80" s="444"/>
      <c r="D80" s="444"/>
      <c r="E80" s="444"/>
    </row>
    <row r="81" spans="1:5" x14ac:dyDescent="0.25">
      <c r="A81" s="445" t="s">
        <v>553</v>
      </c>
      <c r="B81" s="470">
        <v>10979427</v>
      </c>
      <c r="C81" s="471" t="s">
        <v>528</v>
      </c>
      <c r="D81" s="470">
        <v>6931220</v>
      </c>
      <c r="E81" s="470">
        <v>4048207</v>
      </c>
    </row>
    <row r="82" spans="1:5" x14ac:dyDescent="0.25">
      <c r="A82" s="449" t="s">
        <v>554</v>
      </c>
      <c r="B82" s="470">
        <v>90159488</v>
      </c>
      <c r="C82" s="470">
        <v>1649805</v>
      </c>
      <c r="D82" s="471" t="s">
        <v>528</v>
      </c>
      <c r="E82" s="470">
        <v>91809293</v>
      </c>
    </row>
    <row r="83" spans="1:5" x14ac:dyDescent="0.25">
      <c r="A83" s="449" t="s">
        <v>555</v>
      </c>
      <c r="B83" s="470">
        <v>311920065</v>
      </c>
      <c r="C83" s="471" t="s">
        <v>528</v>
      </c>
      <c r="D83" s="470">
        <v>24089861</v>
      </c>
      <c r="E83" s="470">
        <v>287830204</v>
      </c>
    </row>
    <row r="84" spans="1:5" x14ac:dyDescent="0.25">
      <c r="A84" s="449" t="s">
        <v>556</v>
      </c>
      <c r="B84" s="470">
        <v>86615569</v>
      </c>
      <c r="C84" s="470">
        <v>519409</v>
      </c>
      <c r="D84" s="471" t="s">
        <v>528</v>
      </c>
      <c r="E84" s="470">
        <v>87134978</v>
      </c>
    </row>
    <row r="85" spans="1:5" ht="15.75" thickBot="1" x14ac:dyDescent="0.3">
      <c r="A85" s="449" t="s">
        <v>557</v>
      </c>
      <c r="B85" s="470">
        <v>14377341</v>
      </c>
      <c r="C85" s="470">
        <v>534783</v>
      </c>
      <c r="D85" s="471" t="s">
        <v>528</v>
      </c>
      <c r="E85" s="470">
        <v>14912124</v>
      </c>
    </row>
    <row r="86" spans="1:5" ht="15.75" thickBot="1" x14ac:dyDescent="0.3">
      <c r="A86" s="472" t="s">
        <v>532</v>
      </c>
      <c r="B86" s="473">
        <v>514051890</v>
      </c>
      <c r="C86" s="473">
        <v>2703997</v>
      </c>
      <c r="D86" s="473">
        <v>31021081</v>
      </c>
      <c r="E86" s="473">
        <v>485734806</v>
      </c>
    </row>
    <row r="87" spans="1:5" x14ac:dyDescent="0.25">
      <c r="A87" s="441" t="s">
        <v>180</v>
      </c>
      <c r="B87" s="442"/>
      <c r="C87" s="442"/>
      <c r="D87" s="442"/>
      <c r="E87" s="442"/>
    </row>
    <row r="88" spans="1:5" ht="15.75" thickBot="1" x14ac:dyDescent="0.3">
      <c r="A88" s="445" t="s">
        <v>354</v>
      </c>
      <c r="B88" s="470">
        <v>56665</v>
      </c>
      <c r="C88" s="470">
        <v>601609</v>
      </c>
      <c r="D88" s="471" t="s">
        <v>528</v>
      </c>
      <c r="E88" s="470">
        <v>658274</v>
      </c>
    </row>
    <row r="89" spans="1:5" ht="15.75" thickBot="1" x14ac:dyDescent="0.3">
      <c r="A89" s="472" t="s">
        <v>532</v>
      </c>
      <c r="B89" s="473">
        <v>56665</v>
      </c>
      <c r="C89" s="473">
        <v>601609</v>
      </c>
      <c r="D89" s="474" t="s">
        <v>528</v>
      </c>
      <c r="E89" s="473">
        <v>658274</v>
      </c>
    </row>
    <row r="90" spans="1:5" x14ac:dyDescent="0.25">
      <c r="A90" s="441" t="s">
        <v>558</v>
      </c>
      <c r="B90" s="442"/>
      <c r="C90" s="442"/>
      <c r="D90" s="442"/>
      <c r="E90" s="442"/>
    </row>
    <row r="91" spans="1:5" x14ac:dyDescent="0.25">
      <c r="A91" s="449" t="s">
        <v>375</v>
      </c>
      <c r="B91" s="470">
        <v>133960799</v>
      </c>
      <c r="C91" s="470">
        <v>30993000</v>
      </c>
      <c r="D91" s="471" t="s">
        <v>528</v>
      </c>
      <c r="E91" s="470">
        <v>164953799</v>
      </c>
    </row>
    <row r="92" spans="1:5" ht="15.75" thickBot="1" x14ac:dyDescent="0.3">
      <c r="A92" s="449" t="s">
        <v>559</v>
      </c>
      <c r="B92" s="470">
        <v>114473000</v>
      </c>
      <c r="C92" s="471" t="s">
        <v>528</v>
      </c>
      <c r="D92" s="470">
        <v>32807742</v>
      </c>
      <c r="E92" s="470">
        <v>81665258</v>
      </c>
    </row>
    <row r="93" spans="1:5" ht="15.75" thickBot="1" x14ac:dyDescent="0.3">
      <c r="A93" s="472" t="s">
        <v>532</v>
      </c>
      <c r="B93" s="473">
        <v>248433799</v>
      </c>
      <c r="C93" s="473">
        <v>30993000</v>
      </c>
      <c r="D93" s="473">
        <v>32807742</v>
      </c>
      <c r="E93" s="473">
        <v>246619057</v>
      </c>
    </row>
  </sheetData>
  <mergeCells count="5">
    <mergeCell ref="A1:A3"/>
    <mergeCell ref="B1:E1"/>
    <mergeCell ref="B2:B3"/>
    <mergeCell ref="C2:D2"/>
    <mergeCell ref="E2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121"/>
  <sheetViews>
    <sheetView showGridLines="0" tabSelected="1" topLeftCell="A48" zoomScaleNormal="100" zoomScaleSheetLayoutView="100" workbookViewId="0">
      <selection activeCell="K55" sqref="K55"/>
    </sheetView>
  </sheetViews>
  <sheetFormatPr defaultColWidth="9.140625" defaultRowHeight="15.75" x14ac:dyDescent="0.25"/>
  <cols>
    <col min="1" max="1" width="10" style="494" customWidth="1"/>
    <col min="2" max="2" width="3.7109375" style="494" customWidth="1"/>
    <col min="3" max="3" width="2.28515625" style="494" customWidth="1"/>
    <col min="4" max="4" width="64.85546875" style="494" customWidth="1"/>
    <col min="5" max="6" width="18" style="495" customWidth="1"/>
    <col min="7" max="7" width="18.42578125" style="496" customWidth="1"/>
    <col min="8" max="8" width="17.140625" style="534" customWidth="1"/>
    <col min="9" max="9" width="18.7109375" style="497" customWidth="1"/>
    <col min="10" max="11" width="9.140625" style="494"/>
    <col min="12" max="12" width="15.140625" style="494" bestFit="1" customWidth="1"/>
    <col min="13" max="16384" width="9.140625" style="494"/>
  </cols>
  <sheetData>
    <row r="1" spans="1:9" ht="12" customHeight="1" x14ac:dyDescent="0.25">
      <c r="A1" s="550" t="s">
        <v>454</v>
      </c>
      <c r="B1" s="550"/>
      <c r="C1" s="550"/>
      <c r="D1" s="550"/>
      <c r="E1" s="550"/>
      <c r="F1" s="550"/>
      <c r="G1" s="550"/>
      <c r="H1" s="550"/>
      <c r="I1" s="550"/>
    </row>
    <row r="2" spans="1:9" ht="15.6" customHeight="1" x14ac:dyDescent="0.25">
      <c r="A2" s="547" t="s">
        <v>788</v>
      </c>
      <c r="B2" s="547"/>
      <c r="C2" s="547"/>
      <c r="D2" s="547"/>
      <c r="E2" s="547"/>
      <c r="F2" s="547"/>
      <c r="G2" s="547"/>
      <c r="H2" s="547"/>
      <c r="I2" s="547"/>
    </row>
    <row r="3" spans="1:9" x14ac:dyDescent="0.25">
      <c r="A3" s="550" t="s">
        <v>783</v>
      </c>
      <c r="B3" s="550"/>
      <c r="C3" s="550"/>
      <c r="D3" s="550"/>
      <c r="E3" s="550"/>
      <c r="F3" s="550"/>
      <c r="G3" s="550"/>
      <c r="H3" s="550"/>
      <c r="I3" s="550"/>
    </row>
    <row r="4" spans="1:9" ht="7.5" customHeight="1" x14ac:dyDescent="0.25">
      <c r="A4" s="550"/>
      <c r="B4" s="550"/>
      <c r="C4" s="550"/>
      <c r="D4" s="550"/>
      <c r="E4" s="550"/>
      <c r="F4" s="550"/>
      <c r="G4" s="550"/>
      <c r="H4" s="550"/>
      <c r="I4" s="550"/>
    </row>
    <row r="5" spans="1:9" ht="7.5" customHeight="1" x14ac:dyDescent="0.25">
      <c r="D5" s="494" t="s">
        <v>461</v>
      </c>
    </row>
    <row r="6" spans="1:9" ht="24.75" customHeight="1" x14ac:dyDescent="0.25">
      <c r="A6" s="550" t="s">
        <v>462</v>
      </c>
      <c r="B6" s="550"/>
      <c r="C6" s="550"/>
      <c r="D6" s="550"/>
      <c r="E6" s="551" t="s">
        <v>463</v>
      </c>
      <c r="F6" s="551"/>
      <c r="G6" s="552" t="s">
        <v>464</v>
      </c>
      <c r="H6" s="554" t="s">
        <v>465</v>
      </c>
      <c r="I6" s="556" t="s">
        <v>466</v>
      </c>
    </row>
    <row r="7" spans="1:9" ht="24.75" customHeight="1" x14ac:dyDescent="0.25">
      <c r="A7" s="550"/>
      <c r="B7" s="550"/>
      <c r="C7" s="550"/>
      <c r="D7" s="550"/>
      <c r="E7" s="498" t="s">
        <v>467</v>
      </c>
      <c r="F7" s="498" t="s">
        <v>468</v>
      </c>
      <c r="G7" s="553"/>
      <c r="H7" s="555"/>
      <c r="I7" s="557"/>
    </row>
    <row r="8" spans="1:9" x14ac:dyDescent="0.25">
      <c r="A8" s="499" t="s">
        <v>172</v>
      </c>
      <c r="E8" s="500"/>
      <c r="F8" s="500"/>
      <c r="G8" s="501"/>
      <c r="H8" s="535"/>
      <c r="I8" s="502"/>
    </row>
    <row r="9" spans="1:9" x14ac:dyDescent="0.25">
      <c r="B9" s="494" t="s">
        <v>469</v>
      </c>
      <c r="E9" s="500"/>
      <c r="F9" s="500"/>
      <c r="G9" s="501"/>
      <c r="H9" s="535"/>
      <c r="I9" s="502"/>
    </row>
    <row r="10" spans="1:9" x14ac:dyDescent="0.25">
      <c r="C10" s="494" t="s">
        <v>470</v>
      </c>
      <c r="E10" s="503"/>
      <c r="F10" s="503"/>
      <c r="G10" s="504"/>
      <c r="H10" s="536"/>
      <c r="I10" s="505"/>
    </row>
    <row r="11" spans="1:9" x14ac:dyDescent="0.25">
      <c r="A11" s="506"/>
      <c r="B11" s="506"/>
      <c r="C11" s="506"/>
      <c r="D11" s="506" t="s">
        <v>784</v>
      </c>
      <c r="E11" s="506">
        <v>3391567552</v>
      </c>
      <c r="F11" s="506">
        <v>3391567552</v>
      </c>
      <c r="G11" s="506">
        <f>E11-F11</f>
        <v>0</v>
      </c>
      <c r="H11" s="507">
        <v>2880129596</v>
      </c>
      <c r="I11" s="507">
        <f>F11-H11</f>
        <v>511437956</v>
      </c>
    </row>
    <row r="12" spans="1:9" x14ac:dyDescent="0.25">
      <c r="A12" s="506"/>
      <c r="B12" s="506"/>
      <c r="C12" s="506"/>
      <c r="D12" s="506" t="s">
        <v>785</v>
      </c>
      <c r="E12" s="506">
        <v>1909651189</v>
      </c>
      <c r="F12" s="506">
        <v>1909651189</v>
      </c>
      <c r="G12" s="506">
        <f t="shared" ref="G12:G39" si="0">E12-F12</f>
        <v>0</v>
      </c>
      <c r="H12" s="507">
        <v>2188701275</v>
      </c>
      <c r="I12" s="507">
        <f t="shared" ref="I12:I39" si="1">F12-H12</f>
        <v>-279050086</v>
      </c>
    </row>
    <row r="13" spans="1:9" x14ac:dyDescent="0.25">
      <c r="A13" s="506"/>
      <c r="B13" s="506"/>
      <c r="C13" s="506"/>
      <c r="D13" s="506" t="s">
        <v>786</v>
      </c>
      <c r="E13" s="506">
        <v>85055000</v>
      </c>
      <c r="F13" s="506">
        <v>85055000</v>
      </c>
      <c r="G13" s="506">
        <f t="shared" si="0"/>
        <v>0</v>
      </c>
      <c r="H13" s="507">
        <v>70530681</v>
      </c>
      <c r="I13" s="507">
        <f t="shared" si="1"/>
        <v>14524319</v>
      </c>
    </row>
    <row r="14" spans="1:9" x14ac:dyDescent="0.25">
      <c r="A14" s="506"/>
      <c r="B14" s="506"/>
      <c r="C14" s="506" t="s">
        <v>471</v>
      </c>
      <c r="D14" s="506"/>
      <c r="E14" s="509">
        <f>SUM(E11:E13)</f>
        <v>5386273741</v>
      </c>
      <c r="F14" s="509">
        <f>SUM(F11:F13)</f>
        <v>5386273741</v>
      </c>
      <c r="G14" s="506">
        <f t="shared" si="0"/>
        <v>0</v>
      </c>
      <c r="H14" s="509">
        <f>SUM(H11:H13)</f>
        <v>5139361552</v>
      </c>
      <c r="I14" s="532">
        <f t="shared" si="1"/>
        <v>246912189</v>
      </c>
    </row>
    <row r="15" spans="1:9" x14ac:dyDescent="0.25">
      <c r="A15" s="506"/>
      <c r="B15" s="506"/>
      <c r="C15" s="506" t="s">
        <v>472</v>
      </c>
      <c r="D15" s="506"/>
      <c r="E15" s="510"/>
      <c r="F15" s="510"/>
      <c r="G15" s="519"/>
      <c r="H15" s="537"/>
      <c r="I15" s="531">
        <f t="shared" si="1"/>
        <v>0</v>
      </c>
    </row>
    <row r="16" spans="1:9" x14ac:dyDescent="0.25">
      <c r="A16" s="506"/>
      <c r="B16" s="506"/>
      <c r="C16" s="506"/>
      <c r="D16" s="506" t="s">
        <v>473</v>
      </c>
      <c r="E16" s="511">
        <v>265030000</v>
      </c>
      <c r="F16" s="511">
        <v>265030000</v>
      </c>
      <c r="G16" s="506">
        <f t="shared" si="0"/>
        <v>0</v>
      </c>
      <c r="H16" s="512">
        <v>187939723</v>
      </c>
      <c r="I16" s="507">
        <f t="shared" si="1"/>
        <v>77090277</v>
      </c>
    </row>
    <row r="17" spans="1:9" x14ac:dyDescent="0.25">
      <c r="A17" s="506"/>
      <c r="B17" s="506"/>
      <c r="C17" s="506"/>
      <c r="D17" s="506" t="s">
        <v>474</v>
      </c>
      <c r="E17" s="511">
        <v>227871000</v>
      </c>
      <c r="F17" s="511">
        <v>227871000</v>
      </c>
      <c r="G17" s="506">
        <f t="shared" si="0"/>
        <v>0</v>
      </c>
      <c r="H17" s="512">
        <v>228554080</v>
      </c>
      <c r="I17" s="507">
        <f t="shared" si="1"/>
        <v>-683080</v>
      </c>
    </row>
    <row r="18" spans="1:9" x14ac:dyDescent="0.25">
      <c r="A18" s="506"/>
      <c r="B18" s="506"/>
      <c r="C18" s="513"/>
      <c r="D18" s="506" t="s">
        <v>475</v>
      </c>
      <c r="E18" s="511">
        <v>301000</v>
      </c>
      <c r="F18" s="511">
        <v>301000</v>
      </c>
      <c r="G18" s="506">
        <f t="shared" si="0"/>
        <v>0</v>
      </c>
      <c r="H18" s="512">
        <v>0</v>
      </c>
      <c r="I18" s="507">
        <f t="shared" si="1"/>
        <v>301000</v>
      </c>
    </row>
    <row r="19" spans="1:9" x14ac:dyDescent="0.25">
      <c r="A19" s="506"/>
      <c r="B19" s="506"/>
      <c r="C19" s="506" t="s">
        <v>476</v>
      </c>
      <c r="D19" s="506"/>
      <c r="E19" s="509">
        <f>SUM(E16:E18)</f>
        <v>493202000</v>
      </c>
      <c r="F19" s="509">
        <f>SUM(F16:F18)</f>
        <v>493202000</v>
      </c>
      <c r="G19" s="506">
        <f t="shared" si="0"/>
        <v>0</v>
      </c>
      <c r="H19" s="509">
        <f>SUM(H16:H18)</f>
        <v>416493803</v>
      </c>
      <c r="I19" s="532">
        <f t="shared" si="1"/>
        <v>76708197</v>
      </c>
    </row>
    <row r="20" spans="1:9" x14ac:dyDescent="0.25">
      <c r="A20" s="506"/>
      <c r="B20" s="506" t="s">
        <v>477</v>
      </c>
      <c r="C20" s="506"/>
      <c r="D20" s="506"/>
      <c r="E20" s="510"/>
      <c r="F20" s="510"/>
      <c r="G20" s="519"/>
      <c r="H20" s="537"/>
      <c r="I20" s="531">
        <f t="shared" si="1"/>
        <v>0</v>
      </c>
    </row>
    <row r="21" spans="1:9" x14ac:dyDescent="0.25">
      <c r="A21" s="506"/>
      <c r="B21" s="506"/>
      <c r="C21" s="506" t="s">
        <v>478</v>
      </c>
      <c r="D21" s="506"/>
      <c r="E21" s="510">
        <v>1030174259</v>
      </c>
      <c r="F21" s="510">
        <v>1030174259</v>
      </c>
      <c r="G21" s="519">
        <f t="shared" si="0"/>
        <v>0</v>
      </c>
      <c r="H21" s="537">
        <v>1025056200</v>
      </c>
      <c r="I21" s="531">
        <f t="shared" si="1"/>
        <v>5118059</v>
      </c>
    </row>
    <row r="22" spans="1:9" x14ac:dyDescent="0.25">
      <c r="A22" s="506"/>
      <c r="B22" s="506"/>
      <c r="C22" s="506" t="s">
        <v>479</v>
      </c>
      <c r="D22" s="506"/>
      <c r="E22" s="510">
        <v>0</v>
      </c>
      <c r="F22" s="510">
        <v>0</v>
      </c>
      <c r="G22" s="519">
        <f t="shared" si="0"/>
        <v>0</v>
      </c>
      <c r="H22" s="537">
        <v>16818907</v>
      </c>
      <c r="I22" s="531">
        <f t="shared" si="1"/>
        <v>-16818907</v>
      </c>
    </row>
    <row r="23" spans="1:9" x14ac:dyDescent="0.25">
      <c r="A23" s="506"/>
      <c r="B23" s="506"/>
      <c r="C23" s="506" t="s">
        <v>480</v>
      </c>
      <c r="D23" s="506"/>
      <c r="E23" s="510"/>
      <c r="F23" s="510"/>
      <c r="G23" s="519"/>
      <c r="H23" s="537"/>
      <c r="I23" s="514">
        <f t="shared" si="1"/>
        <v>0</v>
      </c>
    </row>
    <row r="24" spans="1:9" x14ac:dyDescent="0.25">
      <c r="A24" s="506"/>
      <c r="B24" s="506"/>
      <c r="C24" s="506"/>
      <c r="D24" s="506" t="s">
        <v>481</v>
      </c>
      <c r="E24" s="511">
        <v>180000000</v>
      </c>
      <c r="F24" s="511">
        <v>180000000</v>
      </c>
      <c r="G24" s="506">
        <f t="shared" si="0"/>
        <v>0</v>
      </c>
      <c r="H24" s="512">
        <v>111898991</v>
      </c>
      <c r="I24" s="507">
        <f t="shared" si="1"/>
        <v>68101009</v>
      </c>
    </row>
    <row r="25" spans="1:9" x14ac:dyDescent="0.25">
      <c r="A25" s="506"/>
      <c r="B25" s="506"/>
      <c r="C25" s="506"/>
      <c r="D25" s="506" t="s">
        <v>482</v>
      </c>
      <c r="E25" s="511">
        <v>0</v>
      </c>
      <c r="F25" s="511">
        <v>0</v>
      </c>
      <c r="G25" s="506">
        <f t="shared" si="0"/>
        <v>0</v>
      </c>
      <c r="H25" s="512">
        <v>0</v>
      </c>
      <c r="I25" s="507">
        <f t="shared" si="1"/>
        <v>0</v>
      </c>
    </row>
    <row r="26" spans="1:9" x14ac:dyDescent="0.25">
      <c r="A26" s="506"/>
      <c r="B26" s="506"/>
      <c r="C26" s="506"/>
      <c r="D26" s="506" t="s">
        <v>483</v>
      </c>
      <c r="E26" s="511">
        <v>0</v>
      </c>
      <c r="F26" s="511">
        <v>0</v>
      </c>
      <c r="G26" s="506">
        <f t="shared" si="0"/>
        <v>0</v>
      </c>
      <c r="H26" s="512">
        <v>0</v>
      </c>
      <c r="I26" s="507">
        <f t="shared" si="1"/>
        <v>0</v>
      </c>
    </row>
    <row r="27" spans="1:9" x14ac:dyDescent="0.25">
      <c r="A27" s="506"/>
      <c r="B27" s="506"/>
      <c r="C27" s="506"/>
      <c r="D27" s="506" t="s">
        <v>484</v>
      </c>
      <c r="E27" s="510">
        <v>0</v>
      </c>
      <c r="F27" s="510">
        <v>0</v>
      </c>
      <c r="G27" s="506">
        <f t="shared" si="0"/>
        <v>0</v>
      </c>
      <c r="H27" s="537">
        <v>0</v>
      </c>
      <c r="I27" s="507">
        <f t="shared" si="1"/>
        <v>0</v>
      </c>
    </row>
    <row r="28" spans="1:9" x14ac:dyDescent="0.25">
      <c r="A28" s="506"/>
      <c r="B28" s="506"/>
      <c r="C28" s="506" t="s">
        <v>485</v>
      </c>
      <c r="D28" s="506"/>
      <c r="E28" s="510"/>
      <c r="F28" s="508"/>
      <c r="G28" s="519">
        <f t="shared" si="0"/>
        <v>0</v>
      </c>
      <c r="H28" s="537"/>
      <c r="I28" s="531">
        <f t="shared" si="1"/>
        <v>0</v>
      </c>
    </row>
    <row r="29" spans="1:9" x14ac:dyDescent="0.25">
      <c r="A29" s="506"/>
      <c r="B29" s="506"/>
      <c r="C29" s="506"/>
      <c r="D29" s="506" t="s">
        <v>486</v>
      </c>
      <c r="E29" s="511">
        <v>0</v>
      </c>
      <c r="F29" s="506">
        <v>0</v>
      </c>
      <c r="G29" s="506">
        <f t="shared" si="0"/>
        <v>0</v>
      </c>
      <c r="H29" s="512">
        <v>0</v>
      </c>
      <c r="I29" s="507">
        <f t="shared" si="1"/>
        <v>0</v>
      </c>
    </row>
    <row r="30" spans="1:9" x14ac:dyDescent="0.25">
      <c r="A30" s="506"/>
      <c r="B30" s="506"/>
      <c r="C30" s="506"/>
      <c r="D30" s="506" t="s">
        <v>487</v>
      </c>
      <c r="E30" s="511">
        <v>0</v>
      </c>
      <c r="F30" s="506">
        <v>0</v>
      </c>
      <c r="G30" s="506">
        <f t="shared" si="0"/>
        <v>0</v>
      </c>
      <c r="H30" s="512">
        <v>0</v>
      </c>
      <c r="I30" s="507">
        <f t="shared" si="1"/>
        <v>0</v>
      </c>
    </row>
    <row r="31" spans="1:9" x14ac:dyDescent="0.25">
      <c r="A31" s="506"/>
      <c r="B31" s="506"/>
      <c r="C31" s="506"/>
      <c r="D31" s="506" t="s">
        <v>488</v>
      </c>
      <c r="E31" s="511">
        <v>350000</v>
      </c>
      <c r="F31" s="506">
        <v>350000</v>
      </c>
      <c r="G31" s="506">
        <f t="shared" si="0"/>
        <v>0</v>
      </c>
      <c r="H31" s="512">
        <v>53474891</v>
      </c>
      <c r="I31" s="507">
        <f t="shared" si="1"/>
        <v>-53124891</v>
      </c>
    </row>
    <row r="32" spans="1:9" x14ac:dyDescent="0.25">
      <c r="A32" s="506"/>
      <c r="B32" s="506"/>
      <c r="C32" s="506"/>
      <c r="D32" s="506" t="s">
        <v>489</v>
      </c>
      <c r="E32" s="510">
        <v>10000000</v>
      </c>
      <c r="F32" s="508">
        <v>210321350</v>
      </c>
      <c r="G32" s="506">
        <f t="shared" si="0"/>
        <v>-200321350</v>
      </c>
      <c r="H32" s="537">
        <v>0</v>
      </c>
      <c r="I32" s="507">
        <f t="shared" si="1"/>
        <v>210321350</v>
      </c>
    </row>
    <row r="33" spans="1:12" x14ac:dyDescent="0.25">
      <c r="A33" s="506"/>
      <c r="B33" s="506"/>
      <c r="C33" s="506" t="s">
        <v>490</v>
      </c>
      <c r="D33" s="506"/>
      <c r="E33" s="510">
        <v>0</v>
      </c>
      <c r="F33" s="510">
        <v>0</v>
      </c>
      <c r="G33" s="519">
        <f t="shared" si="0"/>
        <v>0</v>
      </c>
      <c r="H33" s="537">
        <v>0</v>
      </c>
      <c r="I33" s="531">
        <f t="shared" si="1"/>
        <v>0</v>
      </c>
    </row>
    <row r="34" spans="1:12" x14ac:dyDescent="0.25">
      <c r="A34" s="506"/>
      <c r="B34" s="506"/>
      <c r="C34" s="506" t="s">
        <v>491</v>
      </c>
      <c r="D34" s="506"/>
      <c r="E34" s="510"/>
      <c r="F34" s="508"/>
      <c r="G34" s="519">
        <f t="shared" si="0"/>
        <v>0</v>
      </c>
      <c r="H34" s="537">
        <v>0</v>
      </c>
      <c r="I34" s="514">
        <f t="shared" si="1"/>
        <v>0</v>
      </c>
    </row>
    <row r="35" spans="1:12" x14ac:dyDescent="0.25">
      <c r="A35" s="506"/>
      <c r="B35" s="506"/>
      <c r="C35" s="506"/>
      <c r="D35" s="506" t="s">
        <v>492</v>
      </c>
      <c r="E35" s="511">
        <v>0</v>
      </c>
      <c r="F35" s="511">
        <v>0</v>
      </c>
      <c r="G35" s="506">
        <f t="shared" si="0"/>
        <v>0</v>
      </c>
      <c r="H35" s="512">
        <v>0</v>
      </c>
      <c r="I35" s="507">
        <f t="shared" si="1"/>
        <v>0</v>
      </c>
    </row>
    <row r="36" spans="1:12" x14ac:dyDescent="0.25">
      <c r="A36" s="506"/>
      <c r="B36" s="506"/>
      <c r="C36" s="506"/>
      <c r="D36" s="506" t="s">
        <v>493</v>
      </c>
      <c r="E36" s="511">
        <v>0</v>
      </c>
      <c r="F36" s="511">
        <v>0</v>
      </c>
      <c r="G36" s="506">
        <f t="shared" si="0"/>
        <v>0</v>
      </c>
      <c r="H36" s="512">
        <v>0</v>
      </c>
      <c r="I36" s="507">
        <f t="shared" si="1"/>
        <v>0</v>
      </c>
    </row>
    <row r="37" spans="1:12" x14ac:dyDescent="0.25">
      <c r="A37" s="506"/>
      <c r="B37" s="506"/>
      <c r="C37" s="506"/>
      <c r="D37" s="506" t="s">
        <v>494</v>
      </c>
      <c r="E37" s="511">
        <v>0</v>
      </c>
      <c r="F37" s="511">
        <v>0</v>
      </c>
      <c r="G37" s="506">
        <f t="shared" si="0"/>
        <v>0</v>
      </c>
      <c r="H37" s="512">
        <v>0</v>
      </c>
      <c r="I37" s="507">
        <f t="shared" si="1"/>
        <v>0</v>
      </c>
    </row>
    <row r="38" spans="1:12" x14ac:dyDescent="0.25">
      <c r="A38" s="506"/>
      <c r="B38" s="506" t="s">
        <v>495</v>
      </c>
      <c r="C38" s="506"/>
      <c r="D38" s="506"/>
      <c r="E38" s="510">
        <v>1200000000</v>
      </c>
      <c r="F38" s="510">
        <v>1200000000</v>
      </c>
      <c r="G38" s="506">
        <f t="shared" si="0"/>
        <v>0</v>
      </c>
      <c r="H38" s="537">
        <v>0</v>
      </c>
      <c r="I38" s="507">
        <f t="shared" si="1"/>
        <v>1200000000</v>
      </c>
    </row>
    <row r="39" spans="1:12" x14ac:dyDescent="0.25">
      <c r="A39" s="506"/>
      <c r="B39" s="515" t="s">
        <v>496</v>
      </c>
      <c r="C39" s="506"/>
      <c r="D39" s="506"/>
      <c r="E39" s="509">
        <f>E14+E19+E21+E24+E31+E32+E38</f>
        <v>8300000000</v>
      </c>
      <c r="F39" s="509">
        <f>F14+F19+F21+F24+F31+F32+F38</f>
        <v>8500321350</v>
      </c>
      <c r="G39" s="518">
        <f t="shared" si="0"/>
        <v>-200321350</v>
      </c>
      <c r="H39" s="509">
        <f>H14+H19+H21+H22+H24+H31</f>
        <v>6763104344</v>
      </c>
      <c r="I39" s="533">
        <f t="shared" si="1"/>
        <v>1737217006</v>
      </c>
    </row>
    <row r="40" spans="1:12" x14ac:dyDescent="0.25">
      <c r="A40" s="506"/>
      <c r="B40" s="515"/>
      <c r="C40" s="506"/>
      <c r="D40" s="506"/>
      <c r="E40" s="516"/>
      <c r="F40" s="516"/>
      <c r="G40" s="516"/>
      <c r="H40" s="517"/>
      <c r="I40" s="517"/>
    </row>
    <row r="41" spans="1:12" x14ac:dyDescent="0.25">
      <c r="A41" s="515" t="s">
        <v>497</v>
      </c>
      <c r="B41" s="506"/>
      <c r="C41" s="506"/>
      <c r="D41" s="506"/>
      <c r="E41" s="511"/>
      <c r="F41" s="511"/>
      <c r="G41" s="511"/>
      <c r="H41" s="512"/>
      <c r="I41" s="512"/>
    </row>
    <row r="42" spans="1:12" x14ac:dyDescent="0.25">
      <c r="A42" s="506"/>
      <c r="B42" s="515" t="s">
        <v>498</v>
      </c>
      <c r="C42" s="506"/>
      <c r="D42" s="506"/>
      <c r="E42" s="520"/>
      <c r="F42" s="520"/>
      <c r="G42" s="520"/>
      <c r="H42" s="521"/>
      <c r="I42" s="521"/>
    </row>
    <row r="43" spans="1:12" x14ac:dyDescent="0.25">
      <c r="A43" s="506"/>
      <c r="B43" s="506"/>
      <c r="C43" s="506"/>
      <c r="D43" s="506" t="s">
        <v>499</v>
      </c>
      <c r="E43" s="511">
        <v>960643189</v>
      </c>
      <c r="F43" s="506">
        <v>1008217583</v>
      </c>
      <c r="G43" s="506">
        <f>E43-F43</f>
        <v>-47574394</v>
      </c>
      <c r="H43" s="512">
        <v>877507157</v>
      </c>
      <c r="I43" s="507">
        <f>F43-H43</f>
        <v>130710426</v>
      </c>
      <c r="L43" s="506"/>
    </row>
    <row r="44" spans="1:12" x14ac:dyDescent="0.25">
      <c r="A44" s="506"/>
      <c r="B44" s="506"/>
      <c r="C44" s="506"/>
      <c r="D44" s="506" t="s">
        <v>177</v>
      </c>
      <c r="E44" s="511">
        <v>822890177</v>
      </c>
      <c r="F44" s="506">
        <v>846310677</v>
      </c>
      <c r="G44" s="506">
        <f t="shared" ref="G44:G89" si="2">E44-F44</f>
        <v>-23420500</v>
      </c>
      <c r="H44" s="512">
        <v>654456349</v>
      </c>
      <c r="I44" s="507">
        <f t="shared" ref="I44:I89" si="3">F44-H44</f>
        <v>191854328</v>
      </c>
      <c r="L44" s="506"/>
    </row>
    <row r="45" spans="1:12" x14ac:dyDescent="0.25">
      <c r="A45" s="506"/>
      <c r="B45" s="506"/>
      <c r="C45" s="506"/>
      <c r="D45" s="506" t="s">
        <v>500</v>
      </c>
      <c r="E45" s="511">
        <v>236121522</v>
      </c>
      <c r="F45" s="506">
        <v>236121522</v>
      </c>
      <c r="G45" s="506">
        <f t="shared" si="2"/>
        <v>0</v>
      </c>
      <c r="H45" s="512">
        <v>8220653</v>
      </c>
      <c r="I45" s="507">
        <f t="shared" si="3"/>
        <v>227900869</v>
      </c>
      <c r="L45" s="506"/>
    </row>
    <row r="46" spans="1:12" x14ac:dyDescent="0.25">
      <c r="A46" s="506"/>
      <c r="B46" s="515" t="s">
        <v>501</v>
      </c>
      <c r="C46" s="506"/>
      <c r="D46" s="506"/>
      <c r="E46" s="520"/>
      <c r="F46" s="520"/>
      <c r="G46" s="519">
        <f t="shared" si="2"/>
        <v>0</v>
      </c>
      <c r="H46" s="521"/>
      <c r="I46" s="531">
        <f t="shared" si="3"/>
        <v>0</v>
      </c>
      <c r="L46" s="506"/>
    </row>
    <row r="47" spans="1:12" x14ac:dyDescent="0.25">
      <c r="A47" s="506"/>
      <c r="B47" s="506"/>
      <c r="C47" s="522"/>
      <c r="D47" s="506" t="s">
        <v>499</v>
      </c>
      <c r="E47" s="511">
        <v>162419137</v>
      </c>
      <c r="F47" s="506">
        <v>164500300</v>
      </c>
      <c r="G47" s="506">
        <f t="shared" si="2"/>
        <v>-2081163</v>
      </c>
      <c r="H47" s="512">
        <v>108518858</v>
      </c>
      <c r="I47" s="507">
        <f t="shared" si="3"/>
        <v>55981442</v>
      </c>
    </row>
    <row r="48" spans="1:12" x14ac:dyDescent="0.25">
      <c r="A48" s="506"/>
      <c r="B48" s="506"/>
      <c r="C48" s="506"/>
      <c r="D48" s="506" t="s">
        <v>177</v>
      </c>
      <c r="E48" s="511">
        <v>1862848451</v>
      </c>
      <c r="F48" s="506">
        <v>2110398951</v>
      </c>
      <c r="G48" s="506">
        <f t="shared" si="2"/>
        <v>-247550500</v>
      </c>
      <c r="H48" s="512">
        <v>775452074</v>
      </c>
      <c r="I48" s="507">
        <f t="shared" si="3"/>
        <v>1334946877</v>
      </c>
    </row>
    <row r="49" spans="1:9" x14ac:dyDescent="0.25">
      <c r="A49" s="506"/>
      <c r="B49" s="506"/>
      <c r="C49" s="506"/>
      <c r="D49" s="506" t="s">
        <v>500</v>
      </c>
      <c r="E49" s="511">
        <v>1291541915</v>
      </c>
      <c r="F49" s="506">
        <v>1676549964</v>
      </c>
      <c r="G49" s="506">
        <f t="shared" si="2"/>
        <v>-385008049</v>
      </c>
      <c r="H49" s="512">
        <v>273933674</v>
      </c>
      <c r="I49" s="507">
        <f t="shared" si="3"/>
        <v>1402616290</v>
      </c>
    </row>
    <row r="50" spans="1:9" x14ac:dyDescent="0.25">
      <c r="A50" s="506"/>
      <c r="B50" s="515" t="s">
        <v>502</v>
      </c>
      <c r="C50" s="506"/>
      <c r="D50" s="506"/>
      <c r="E50" s="520"/>
      <c r="F50" s="520"/>
      <c r="G50" s="519">
        <f t="shared" si="2"/>
        <v>0</v>
      </c>
      <c r="H50" s="521"/>
      <c r="I50" s="531">
        <f t="shared" si="3"/>
        <v>0</v>
      </c>
    </row>
    <row r="51" spans="1:9" s="525" customFormat="1" ht="17.25" customHeight="1" x14ac:dyDescent="0.25">
      <c r="A51" s="523"/>
      <c r="B51" s="523"/>
      <c r="C51" s="523"/>
      <c r="D51" s="506" t="s">
        <v>499</v>
      </c>
      <c r="E51" s="524">
        <v>427861516</v>
      </c>
      <c r="F51" s="506">
        <v>451753117</v>
      </c>
      <c r="G51" s="506">
        <f t="shared" si="2"/>
        <v>-23891601</v>
      </c>
      <c r="H51" s="512">
        <v>380112810</v>
      </c>
      <c r="I51" s="507">
        <f t="shared" si="3"/>
        <v>71640307</v>
      </c>
    </row>
    <row r="52" spans="1:9" x14ac:dyDescent="0.25">
      <c r="A52" s="506"/>
      <c r="B52" s="506"/>
      <c r="C52" s="506"/>
      <c r="D52" s="506" t="s">
        <v>177</v>
      </c>
      <c r="E52" s="511">
        <v>752976569</v>
      </c>
      <c r="F52" s="506">
        <v>942544804</v>
      </c>
      <c r="G52" s="506">
        <f t="shared" si="2"/>
        <v>-189568235</v>
      </c>
      <c r="H52" s="512">
        <v>559244024</v>
      </c>
      <c r="I52" s="507">
        <f t="shared" si="3"/>
        <v>383300780</v>
      </c>
    </row>
    <row r="53" spans="1:9" x14ac:dyDescent="0.25">
      <c r="A53" s="506"/>
      <c r="B53" s="506"/>
      <c r="C53" s="506"/>
      <c r="D53" s="506" t="s">
        <v>500</v>
      </c>
      <c r="E53" s="511">
        <v>350309384</v>
      </c>
      <c r="F53" s="506">
        <v>359828686</v>
      </c>
      <c r="G53" s="506">
        <f t="shared" si="2"/>
        <v>-9519302</v>
      </c>
      <c r="H53" s="512">
        <v>39042138</v>
      </c>
      <c r="I53" s="507">
        <f t="shared" si="3"/>
        <v>320786548</v>
      </c>
    </row>
    <row r="54" spans="1:9" x14ac:dyDescent="0.25">
      <c r="A54" s="506"/>
      <c r="B54" s="515" t="s">
        <v>503</v>
      </c>
      <c r="C54" s="506"/>
      <c r="D54" s="506"/>
      <c r="E54" s="520"/>
      <c r="F54" s="520"/>
      <c r="G54" s="519">
        <f t="shared" si="2"/>
        <v>0</v>
      </c>
      <c r="H54" s="521"/>
      <c r="I54" s="531">
        <f t="shared" si="3"/>
        <v>0</v>
      </c>
    </row>
    <row r="55" spans="1:9" ht="18" customHeight="1" x14ac:dyDescent="0.25">
      <c r="A55" s="506"/>
      <c r="B55" s="506"/>
      <c r="C55" s="506"/>
      <c r="D55" s="506" t="s">
        <v>499</v>
      </c>
      <c r="E55" s="511">
        <v>5881042</v>
      </c>
      <c r="F55" s="506">
        <v>5918316</v>
      </c>
      <c r="G55" s="506">
        <f t="shared" si="2"/>
        <v>-37274</v>
      </c>
      <c r="H55" s="512">
        <v>5038228.0000000028</v>
      </c>
      <c r="I55" s="507">
        <f t="shared" si="3"/>
        <v>880087.99999999721</v>
      </c>
    </row>
    <row r="56" spans="1:9" x14ac:dyDescent="0.25">
      <c r="A56" s="506"/>
      <c r="B56" s="506"/>
      <c r="C56" s="506"/>
      <c r="D56" s="506" t="s">
        <v>177</v>
      </c>
      <c r="E56" s="511">
        <v>5459832</v>
      </c>
      <c r="F56" s="506">
        <v>5480332</v>
      </c>
      <c r="G56" s="506">
        <f t="shared" si="2"/>
        <v>-20500</v>
      </c>
      <c r="H56" s="512">
        <v>2497872</v>
      </c>
      <c r="I56" s="507">
        <f t="shared" si="3"/>
        <v>2982460</v>
      </c>
    </row>
    <row r="57" spans="1:9" x14ac:dyDescent="0.25">
      <c r="A57" s="506"/>
      <c r="B57" s="506"/>
      <c r="C57" s="522"/>
      <c r="D57" s="506" t="s">
        <v>500</v>
      </c>
      <c r="E57" s="511">
        <v>23625</v>
      </c>
      <c r="F57" s="506">
        <v>23625</v>
      </c>
      <c r="G57" s="506">
        <f t="shared" si="2"/>
        <v>0</v>
      </c>
      <c r="H57" s="512">
        <v>0</v>
      </c>
      <c r="I57" s="507">
        <f t="shared" si="3"/>
        <v>23625</v>
      </c>
    </row>
    <row r="58" spans="1:9" x14ac:dyDescent="0.25">
      <c r="A58" s="506"/>
      <c r="B58" s="515" t="s">
        <v>504</v>
      </c>
      <c r="C58" s="506"/>
      <c r="D58" s="506"/>
      <c r="E58" s="520"/>
      <c r="F58" s="520"/>
      <c r="G58" s="519">
        <f t="shared" si="2"/>
        <v>0</v>
      </c>
      <c r="H58" s="521"/>
      <c r="I58" s="531">
        <f t="shared" si="3"/>
        <v>0</v>
      </c>
    </row>
    <row r="59" spans="1:9" ht="17.25" customHeight="1" x14ac:dyDescent="0.25">
      <c r="A59" s="506"/>
      <c r="B59" s="506"/>
      <c r="C59" s="506"/>
      <c r="D59" s="506" t="s">
        <v>499</v>
      </c>
      <c r="E59" s="511">
        <v>51258094</v>
      </c>
      <c r="F59" s="506">
        <v>50992284</v>
      </c>
      <c r="G59" s="506">
        <f t="shared" si="2"/>
        <v>265810</v>
      </c>
      <c r="H59" s="512">
        <v>43951535</v>
      </c>
      <c r="I59" s="507">
        <f t="shared" si="3"/>
        <v>7040749</v>
      </c>
    </row>
    <row r="60" spans="1:9" x14ac:dyDescent="0.25">
      <c r="A60" s="506"/>
      <c r="B60" s="506"/>
      <c r="C60" s="506"/>
      <c r="D60" s="506" t="s">
        <v>177</v>
      </c>
      <c r="E60" s="511">
        <v>618266955</v>
      </c>
      <c r="F60" s="506">
        <v>567794894</v>
      </c>
      <c r="G60" s="506">
        <f t="shared" si="2"/>
        <v>50472061</v>
      </c>
      <c r="H60" s="512">
        <v>412802513</v>
      </c>
      <c r="I60" s="507">
        <f t="shared" si="3"/>
        <v>154992381</v>
      </c>
    </row>
    <row r="61" spans="1:9" x14ac:dyDescent="0.25">
      <c r="A61" s="506"/>
      <c r="B61" s="506"/>
      <c r="C61" s="506"/>
      <c r="D61" s="506" t="s">
        <v>500</v>
      </c>
      <c r="E61" s="511">
        <v>234005165</v>
      </c>
      <c r="F61" s="506">
        <v>258005165</v>
      </c>
      <c r="G61" s="506">
        <f t="shared" si="2"/>
        <v>-24000000</v>
      </c>
      <c r="H61" s="512">
        <v>32857903</v>
      </c>
      <c r="I61" s="507">
        <f t="shared" si="3"/>
        <v>225147262</v>
      </c>
    </row>
    <row r="62" spans="1:9" x14ac:dyDescent="0.25">
      <c r="A62" s="506"/>
      <c r="B62" s="515" t="s">
        <v>505</v>
      </c>
      <c r="C62" s="506"/>
      <c r="D62" s="506"/>
      <c r="E62" s="520"/>
      <c r="F62" s="520"/>
      <c r="G62" s="519">
        <f t="shared" si="2"/>
        <v>0</v>
      </c>
      <c r="H62" s="521"/>
      <c r="I62" s="531">
        <f t="shared" si="3"/>
        <v>0</v>
      </c>
    </row>
    <row r="63" spans="1:9" x14ac:dyDescent="0.25">
      <c r="A63" s="506"/>
      <c r="B63" s="506"/>
      <c r="C63" s="506"/>
      <c r="D63" s="506" t="s">
        <v>499</v>
      </c>
      <c r="E63" s="511">
        <v>101053014</v>
      </c>
      <c r="F63" s="506">
        <v>112510467</v>
      </c>
      <c r="G63" s="506">
        <f t="shared" si="2"/>
        <v>-11457453</v>
      </c>
      <c r="H63" s="512">
        <v>99554019</v>
      </c>
      <c r="I63" s="507">
        <f t="shared" si="3"/>
        <v>12956448</v>
      </c>
    </row>
    <row r="64" spans="1:9" x14ac:dyDescent="0.25">
      <c r="A64" s="506"/>
      <c r="B64" s="515"/>
      <c r="C64" s="506"/>
      <c r="D64" s="506" t="s">
        <v>177</v>
      </c>
      <c r="E64" s="511">
        <v>566904044</v>
      </c>
      <c r="F64" s="506">
        <v>697873394</v>
      </c>
      <c r="G64" s="506">
        <f t="shared" si="2"/>
        <v>-130969350</v>
      </c>
      <c r="H64" s="512">
        <v>224417909</v>
      </c>
      <c r="I64" s="507">
        <f t="shared" si="3"/>
        <v>473455485</v>
      </c>
    </row>
    <row r="65" spans="1:9" x14ac:dyDescent="0.25">
      <c r="A65" s="506"/>
      <c r="B65" s="506"/>
      <c r="C65" s="506"/>
      <c r="D65" s="506" t="s">
        <v>500</v>
      </c>
      <c r="E65" s="511">
        <v>50748377</v>
      </c>
      <c r="F65" s="506">
        <v>61248377</v>
      </c>
      <c r="G65" s="506">
        <f t="shared" si="2"/>
        <v>-10500000</v>
      </c>
      <c r="H65" s="512">
        <v>16380</v>
      </c>
      <c r="I65" s="507">
        <f t="shared" si="3"/>
        <v>61231997</v>
      </c>
    </row>
    <row r="66" spans="1:9" x14ac:dyDescent="0.25">
      <c r="A66" s="506"/>
      <c r="B66" s="515" t="s">
        <v>506</v>
      </c>
      <c r="C66" s="506"/>
      <c r="D66" s="506"/>
      <c r="E66" s="520"/>
      <c r="F66" s="520"/>
      <c r="G66" s="519">
        <f t="shared" si="2"/>
        <v>0</v>
      </c>
      <c r="H66" s="521"/>
      <c r="I66" s="531">
        <f t="shared" si="3"/>
        <v>0</v>
      </c>
    </row>
    <row r="67" spans="1:9" x14ac:dyDescent="0.25">
      <c r="A67" s="506"/>
      <c r="B67" s="506"/>
      <c r="C67" s="506"/>
      <c r="D67" s="506" t="s">
        <v>499</v>
      </c>
      <c r="E67" s="511">
        <v>197618558</v>
      </c>
      <c r="F67" s="506">
        <v>211510120</v>
      </c>
      <c r="G67" s="506">
        <f t="shared" si="2"/>
        <v>-13891562</v>
      </c>
      <c r="H67" s="512">
        <v>188590950</v>
      </c>
      <c r="I67" s="507">
        <f t="shared" si="3"/>
        <v>22919170</v>
      </c>
    </row>
    <row r="68" spans="1:9" x14ac:dyDescent="0.25">
      <c r="A68" s="506"/>
      <c r="B68" s="506"/>
      <c r="C68" s="506"/>
      <c r="D68" s="506" t="s">
        <v>177</v>
      </c>
      <c r="E68" s="511">
        <v>323860102</v>
      </c>
      <c r="F68" s="506">
        <v>326873282</v>
      </c>
      <c r="G68" s="506">
        <f t="shared" si="2"/>
        <v>-3013180</v>
      </c>
      <c r="H68" s="512">
        <v>275014304</v>
      </c>
      <c r="I68" s="507">
        <f t="shared" si="3"/>
        <v>51858978</v>
      </c>
    </row>
    <row r="69" spans="1:9" x14ac:dyDescent="0.25">
      <c r="A69" s="506"/>
      <c r="B69" s="506"/>
      <c r="C69" s="506"/>
      <c r="D69" s="506" t="s">
        <v>500</v>
      </c>
      <c r="E69" s="511">
        <v>180868607</v>
      </c>
      <c r="F69" s="506">
        <v>180868607</v>
      </c>
      <c r="G69" s="506">
        <f t="shared" si="2"/>
        <v>0</v>
      </c>
      <c r="H69" s="512">
        <v>60166402</v>
      </c>
      <c r="I69" s="507">
        <f t="shared" si="3"/>
        <v>120702205</v>
      </c>
    </row>
    <row r="70" spans="1:9" x14ac:dyDescent="0.25">
      <c r="A70" s="506"/>
      <c r="B70" s="515" t="s">
        <v>507</v>
      </c>
      <c r="C70" s="506"/>
      <c r="D70" s="506"/>
      <c r="E70" s="520"/>
      <c r="F70" s="520"/>
      <c r="G70" s="519">
        <f t="shared" si="2"/>
        <v>0</v>
      </c>
      <c r="H70" s="521"/>
      <c r="I70" s="531">
        <f t="shared" si="3"/>
        <v>0</v>
      </c>
    </row>
    <row r="71" spans="1:9" x14ac:dyDescent="0.25">
      <c r="A71" s="506"/>
      <c r="B71" s="506"/>
      <c r="C71" s="506"/>
      <c r="D71" s="506" t="s">
        <v>499</v>
      </c>
      <c r="E71" s="511">
        <v>109259041</v>
      </c>
      <c r="F71" s="506">
        <v>12864099</v>
      </c>
      <c r="G71" s="506">
        <f t="shared" si="2"/>
        <v>96394942</v>
      </c>
      <c r="H71" s="512">
        <v>0</v>
      </c>
      <c r="I71" s="507">
        <f t="shared" si="3"/>
        <v>12864099</v>
      </c>
    </row>
    <row r="72" spans="1:9" x14ac:dyDescent="0.25">
      <c r="A72" s="506"/>
      <c r="B72" s="506"/>
      <c r="C72" s="506"/>
      <c r="D72" s="506" t="s">
        <v>177</v>
      </c>
      <c r="E72" s="511">
        <v>363133000</v>
      </c>
      <c r="F72" s="506">
        <v>322071000</v>
      </c>
      <c r="G72" s="506">
        <f t="shared" si="2"/>
        <v>41062000</v>
      </c>
      <c r="H72" s="512">
        <v>154085400</v>
      </c>
      <c r="I72" s="507">
        <f t="shared" si="3"/>
        <v>167985600</v>
      </c>
    </row>
    <row r="73" spans="1:9" x14ac:dyDescent="0.25">
      <c r="A73" s="506"/>
      <c r="B73" s="506"/>
      <c r="C73" s="506"/>
      <c r="D73" s="506" t="s">
        <v>500</v>
      </c>
      <c r="E73" s="511">
        <v>1000000</v>
      </c>
      <c r="F73" s="506">
        <v>0</v>
      </c>
      <c r="G73" s="506">
        <f t="shared" si="2"/>
        <v>1000000</v>
      </c>
      <c r="H73" s="506">
        <v>0</v>
      </c>
      <c r="I73" s="507">
        <f t="shared" si="3"/>
        <v>0</v>
      </c>
    </row>
    <row r="74" spans="1:9" x14ac:dyDescent="0.25">
      <c r="A74" s="506"/>
      <c r="B74" s="515" t="s">
        <v>508</v>
      </c>
      <c r="C74" s="506"/>
      <c r="D74" s="506"/>
      <c r="E74" s="520"/>
      <c r="F74" s="520"/>
      <c r="G74" s="519">
        <f t="shared" si="2"/>
        <v>0</v>
      </c>
      <c r="H74" s="521"/>
      <c r="I74" s="531">
        <f t="shared" si="3"/>
        <v>0</v>
      </c>
    </row>
    <row r="75" spans="1:9" x14ac:dyDescent="0.25">
      <c r="A75" s="506"/>
      <c r="B75" s="506"/>
      <c r="C75" s="506" t="s">
        <v>509</v>
      </c>
      <c r="D75" s="506"/>
      <c r="E75" s="511"/>
      <c r="F75" s="506"/>
      <c r="G75" s="506">
        <f t="shared" si="2"/>
        <v>0</v>
      </c>
      <c r="H75" s="512"/>
      <c r="I75" s="507">
        <f t="shared" si="3"/>
        <v>0</v>
      </c>
    </row>
    <row r="76" spans="1:9" x14ac:dyDescent="0.25">
      <c r="A76" s="506"/>
      <c r="B76" s="506"/>
      <c r="C76" s="506"/>
      <c r="D76" s="506" t="s">
        <v>510</v>
      </c>
      <c r="E76" s="511">
        <v>157673917</v>
      </c>
      <c r="F76" s="506">
        <v>157673917</v>
      </c>
      <c r="G76" s="506">
        <f t="shared" si="2"/>
        <v>0</v>
      </c>
      <c r="H76" s="512">
        <v>52357570</v>
      </c>
      <c r="I76" s="507">
        <f t="shared" si="3"/>
        <v>105316347</v>
      </c>
    </row>
    <row r="77" spans="1:9" x14ac:dyDescent="0.25">
      <c r="A77" s="506"/>
      <c r="B77" s="506"/>
      <c r="C77" s="506"/>
      <c r="D77" s="506" t="s">
        <v>368</v>
      </c>
      <c r="E77" s="511">
        <v>91983693</v>
      </c>
      <c r="F77" s="506">
        <v>91983693</v>
      </c>
      <c r="G77" s="506">
        <f t="shared" si="2"/>
        <v>0</v>
      </c>
      <c r="H77" s="512">
        <v>108374025</v>
      </c>
      <c r="I77" s="507">
        <f t="shared" si="3"/>
        <v>-16390332</v>
      </c>
    </row>
    <row r="78" spans="1:9" x14ac:dyDescent="0.25">
      <c r="A78" s="506"/>
      <c r="B78" s="506"/>
      <c r="C78" s="526" t="s">
        <v>511</v>
      </c>
      <c r="D78" s="506"/>
      <c r="E78" s="511"/>
      <c r="F78" s="511"/>
      <c r="G78" s="506">
        <f t="shared" si="2"/>
        <v>0</v>
      </c>
      <c r="H78" s="512"/>
      <c r="I78" s="507">
        <f t="shared" si="3"/>
        <v>0</v>
      </c>
    </row>
    <row r="79" spans="1:9" x14ac:dyDescent="0.25">
      <c r="A79" s="506"/>
      <c r="B79" s="506"/>
      <c r="C79" s="506"/>
      <c r="D79" s="506" t="s">
        <v>177</v>
      </c>
      <c r="E79" s="511">
        <v>187000000</v>
      </c>
      <c r="F79" s="506">
        <v>111530692</v>
      </c>
      <c r="G79" s="506">
        <f t="shared" si="2"/>
        <v>75469308</v>
      </c>
      <c r="H79" s="512">
        <v>101677645</v>
      </c>
      <c r="I79" s="507">
        <f t="shared" si="3"/>
        <v>9853047</v>
      </c>
    </row>
    <row r="80" spans="1:9" x14ac:dyDescent="0.25">
      <c r="A80" s="506"/>
      <c r="B80" s="506"/>
      <c r="C80" s="506"/>
      <c r="D80" s="506" t="s">
        <v>500</v>
      </c>
      <c r="E80" s="511">
        <v>158500000</v>
      </c>
      <c r="F80" s="506">
        <v>119000000</v>
      </c>
      <c r="G80" s="506">
        <f t="shared" si="2"/>
        <v>39500000</v>
      </c>
      <c r="H80" s="512">
        <v>0</v>
      </c>
      <c r="I80" s="507">
        <f t="shared" si="3"/>
        <v>119000000</v>
      </c>
    </row>
    <row r="81" spans="1:9" x14ac:dyDescent="0.25">
      <c r="A81" s="506"/>
      <c r="B81" s="506"/>
      <c r="C81" s="506" t="s">
        <v>512</v>
      </c>
      <c r="D81" s="506"/>
      <c r="E81" s="511"/>
      <c r="F81" s="511"/>
      <c r="G81" s="506">
        <f t="shared" si="2"/>
        <v>0</v>
      </c>
      <c r="H81" s="512"/>
      <c r="I81" s="507">
        <f t="shared" si="3"/>
        <v>0</v>
      </c>
    </row>
    <row r="82" spans="1:9" x14ac:dyDescent="0.25">
      <c r="A82" s="506"/>
      <c r="B82" s="506"/>
      <c r="C82" s="506"/>
      <c r="D82" s="526" t="s">
        <v>177</v>
      </c>
      <c r="E82" s="511">
        <v>0</v>
      </c>
      <c r="F82" s="511">
        <v>0</v>
      </c>
      <c r="G82" s="506">
        <f t="shared" si="2"/>
        <v>0</v>
      </c>
      <c r="H82" s="512">
        <v>0</v>
      </c>
      <c r="I82" s="507">
        <f t="shared" si="3"/>
        <v>0</v>
      </c>
    </row>
    <row r="83" spans="1:9" x14ac:dyDescent="0.25">
      <c r="A83" s="506"/>
      <c r="B83" s="506"/>
      <c r="C83" s="506"/>
      <c r="D83" s="526" t="s">
        <v>500</v>
      </c>
      <c r="E83" s="511">
        <v>207000000</v>
      </c>
      <c r="F83" s="506">
        <v>163113151</v>
      </c>
      <c r="G83" s="506">
        <f t="shared" si="2"/>
        <v>43886849</v>
      </c>
      <c r="H83" s="512">
        <v>5687812</v>
      </c>
      <c r="I83" s="507">
        <f t="shared" si="3"/>
        <v>157425339</v>
      </c>
    </row>
    <row r="84" spans="1:9" x14ac:dyDescent="0.25">
      <c r="A84" s="506"/>
      <c r="B84" s="506"/>
      <c r="C84" s="506" t="s">
        <v>513</v>
      </c>
      <c r="D84" s="506"/>
      <c r="E84" s="511"/>
      <c r="F84" s="511"/>
      <c r="G84" s="506">
        <f t="shared" si="2"/>
        <v>0</v>
      </c>
      <c r="H84" s="512"/>
      <c r="I84" s="507">
        <f t="shared" si="3"/>
        <v>0</v>
      </c>
    </row>
    <row r="85" spans="1:9" x14ac:dyDescent="0.25">
      <c r="A85" s="506"/>
      <c r="B85" s="506"/>
      <c r="C85" s="506"/>
      <c r="D85" s="506" t="s">
        <v>177</v>
      </c>
      <c r="E85" s="511">
        <v>0</v>
      </c>
      <c r="F85" s="511">
        <v>0</v>
      </c>
      <c r="G85" s="506">
        <f t="shared" si="2"/>
        <v>0</v>
      </c>
      <c r="H85" s="511">
        <v>0</v>
      </c>
      <c r="I85" s="507">
        <f t="shared" si="3"/>
        <v>0</v>
      </c>
    </row>
    <row r="86" spans="1:9" x14ac:dyDescent="0.25">
      <c r="A86" s="506"/>
      <c r="B86" s="506"/>
      <c r="C86" s="506"/>
      <c r="D86" s="506" t="s">
        <v>500</v>
      </c>
      <c r="E86" s="511">
        <v>0</v>
      </c>
      <c r="F86" s="511">
        <v>0</v>
      </c>
      <c r="G86" s="506">
        <f t="shared" si="2"/>
        <v>0</v>
      </c>
      <c r="H86" s="511">
        <v>0</v>
      </c>
      <c r="I86" s="507">
        <f t="shared" si="3"/>
        <v>0</v>
      </c>
    </row>
    <row r="87" spans="1:9" x14ac:dyDescent="0.25">
      <c r="A87" s="506"/>
      <c r="B87" s="506"/>
      <c r="C87" s="506" t="s">
        <v>514</v>
      </c>
      <c r="D87" s="506"/>
      <c r="E87" s="511"/>
      <c r="F87" s="511"/>
      <c r="G87" s="506">
        <f t="shared" si="2"/>
        <v>0</v>
      </c>
      <c r="H87" s="512"/>
      <c r="I87" s="507">
        <f t="shared" si="3"/>
        <v>0</v>
      </c>
    </row>
    <row r="88" spans="1:9" x14ac:dyDescent="0.25">
      <c r="A88" s="506"/>
      <c r="B88" s="506"/>
      <c r="C88" s="506"/>
      <c r="D88" s="506" t="s">
        <v>177</v>
      </c>
      <c r="E88" s="511">
        <v>120800000</v>
      </c>
      <c r="F88" s="506">
        <v>120800000</v>
      </c>
      <c r="G88" s="506">
        <f t="shared" si="2"/>
        <v>0</v>
      </c>
      <c r="H88" s="511">
        <v>0</v>
      </c>
      <c r="I88" s="507">
        <f t="shared" si="3"/>
        <v>120800000</v>
      </c>
    </row>
    <row r="89" spans="1:9" x14ac:dyDescent="0.25">
      <c r="A89" s="506"/>
      <c r="B89" s="506"/>
      <c r="C89" s="506"/>
      <c r="D89" s="506" t="s">
        <v>500</v>
      </c>
      <c r="E89" s="511">
        <v>0</v>
      </c>
      <c r="F89" s="511">
        <v>0</v>
      </c>
      <c r="G89" s="506">
        <f t="shared" si="2"/>
        <v>0</v>
      </c>
      <c r="H89" s="512">
        <v>0</v>
      </c>
      <c r="I89" s="507">
        <f t="shared" si="3"/>
        <v>0</v>
      </c>
    </row>
    <row r="90" spans="1:9" x14ac:dyDescent="0.25">
      <c r="A90" s="506"/>
      <c r="B90" s="506"/>
      <c r="C90" s="515" t="s">
        <v>787</v>
      </c>
      <c r="D90" s="506"/>
      <c r="E90" s="520">
        <f>SUM(E43:E89)</f>
        <v>10599908926</v>
      </c>
      <c r="F90" s="520">
        <f>SUM(F43:F89)</f>
        <v>11374361019</v>
      </c>
      <c r="G90" s="520">
        <f>SUM(G43:G89)</f>
        <v>-774452093</v>
      </c>
      <c r="H90" s="520">
        <f>SUM(H43:H89)</f>
        <v>5443578204</v>
      </c>
      <c r="I90" s="520">
        <f>SUM(I43:I89)</f>
        <v>5930782815</v>
      </c>
    </row>
    <row r="91" spans="1:9" x14ac:dyDescent="0.25">
      <c r="A91" s="506"/>
      <c r="B91" s="506"/>
      <c r="C91" s="515" t="s">
        <v>515</v>
      </c>
      <c r="D91" s="526"/>
      <c r="E91" s="510">
        <f>SUM(E92:E99)</f>
        <v>1520790136</v>
      </c>
      <c r="F91" s="510">
        <f>SUM(F92:F99)</f>
        <v>2842003164</v>
      </c>
      <c r="G91" s="510">
        <f>SUM(G92:G99)</f>
        <v>-1321213028</v>
      </c>
      <c r="H91" s="510">
        <f>SUM(H92:H99)</f>
        <v>298231203</v>
      </c>
      <c r="I91" s="510">
        <f>SUM(I92:I99)</f>
        <v>2543771961</v>
      </c>
    </row>
    <row r="92" spans="1:9" x14ac:dyDescent="0.25">
      <c r="A92" s="506"/>
      <c r="B92" s="506"/>
      <c r="C92" s="506"/>
      <c r="D92" s="506" t="s">
        <v>498</v>
      </c>
      <c r="E92" s="511">
        <v>159035233</v>
      </c>
      <c r="F92" s="506">
        <v>53720733</v>
      </c>
      <c r="G92" s="506">
        <f>E92-F92</f>
        <v>105314500</v>
      </c>
      <c r="H92" s="512">
        <v>52165957.999999993</v>
      </c>
      <c r="I92" s="507">
        <f>F92-H92</f>
        <v>1554775.0000000075</v>
      </c>
    </row>
    <row r="93" spans="1:9" x14ac:dyDescent="0.25">
      <c r="A93" s="506"/>
      <c r="B93" s="506"/>
      <c r="C93" s="506"/>
      <c r="D93" s="506" t="s">
        <v>501</v>
      </c>
      <c r="E93" s="511">
        <v>550524752</v>
      </c>
      <c r="F93" s="506">
        <v>1974438821</v>
      </c>
      <c r="G93" s="506">
        <f t="shared" ref="G93:G99" si="4">E93-F93</f>
        <v>-1423914069</v>
      </c>
      <c r="H93" s="512">
        <v>9510519</v>
      </c>
      <c r="I93" s="507">
        <f t="shared" ref="I93:I99" si="5">F93-H93</f>
        <v>1964928302</v>
      </c>
    </row>
    <row r="94" spans="1:9" x14ac:dyDescent="0.25">
      <c r="A94" s="506"/>
      <c r="B94" s="506"/>
      <c r="C94" s="506"/>
      <c r="D94" s="506" t="s">
        <v>502</v>
      </c>
      <c r="E94" s="511">
        <v>77505752</v>
      </c>
      <c r="F94" s="506">
        <v>79994183</v>
      </c>
      <c r="G94" s="506">
        <f>E94-F94</f>
        <v>-2488431</v>
      </c>
      <c r="H94" s="512">
        <v>88053282</v>
      </c>
      <c r="I94" s="507">
        <f t="shared" si="5"/>
        <v>-8059099</v>
      </c>
    </row>
    <row r="95" spans="1:9" x14ac:dyDescent="0.25">
      <c r="A95" s="506"/>
      <c r="B95" s="506"/>
      <c r="C95" s="506"/>
      <c r="D95" s="506" t="s">
        <v>503</v>
      </c>
      <c r="E95" s="511">
        <v>0</v>
      </c>
      <c r="F95" s="506">
        <v>0</v>
      </c>
      <c r="G95" s="506">
        <f t="shared" si="4"/>
        <v>0</v>
      </c>
      <c r="H95" s="512">
        <v>0</v>
      </c>
      <c r="I95" s="507">
        <f t="shared" si="5"/>
        <v>0</v>
      </c>
    </row>
    <row r="96" spans="1:9" x14ac:dyDescent="0.25">
      <c r="A96" s="506"/>
      <c r="B96" s="506"/>
      <c r="C96" s="506"/>
      <c r="D96" s="506" t="s">
        <v>504</v>
      </c>
      <c r="E96" s="511">
        <v>408880826</v>
      </c>
      <c r="F96" s="506">
        <v>408884066</v>
      </c>
      <c r="G96" s="506">
        <f t="shared" si="4"/>
        <v>-3240</v>
      </c>
      <c r="H96" s="512">
        <v>46161369</v>
      </c>
      <c r="I96" s="507">
        <f t="shared" si="5"/>
        <v>362722697</v>
      </c>
    </row>
    <row r="97" spans="1:9" x14ac:dyDescent="0.25">
      <c r="A97" s="506"/>
      <c r="B97" s="506"/>
      <c r="C97" s="506"/>
      <c r="D97" s="506" t="s">
        <v>516</v>
      </c>
      <c r="E97" s="511">
        <v>5400002</v>
      </c>
      <c r="F97" s="506">
        <v>5456046</v>
      </c>
      <c r="G97" s="506">
        <f t="shared" si="4"/>
        <v>-56044</v>
      </c>
      <c r="H97" s="512">
        <v>7228000</v>
      </c>
      <c r="I97" s="507">
        <f t="shared" si="5"/>
        <v>-1771954</v>
      </c>
    </row>
    <row r="98" spans="1:9" x14ac:dyDescent="0.25">
      <c r="A98" s="506"/>
      <c r="B98" s="506"/>
      <c r="C98" s="506"/>
      <c r="D98" s="506" t="s">
        <v>506</v>
      </c>
      <c r="E98" s="511">
        <v>14984357</v>
      </c>
      <c r="F98" s="506">
        <v>15050101</v>
      </c>
      <c r="G98" s="506">
        <f t="shared" si="4"/>
        <v>-65744</v>
      </c>
      <c r="H98" s="512">
        <v>80286889</v>
      </c>
      <c r="I98" s="507">
        <f t="shared" si="5"/>
        <v>-65236788</v>
      </c>
    </row>
    <row r="99" spans="1:9" x14ac:dyDescent="0.25">
      <c r="A99" s="506"/>
      <c r="B99" s="506"/>
      <c r="C99" s="506"/>
      <c r="D99" s="506" t="s">
        <v>517</v>
      </c>
      <c r="E99" s="510">
        <v>304459214</v>
      </c>
      <c r="F99" s="508">
        <v>304459214</v>
      </c>
      <c r="G99" s="506">
        <f t="shared" si="4"/>
        <v>0</v>
      </c>
      <c r="H99" s="512">
        <v>14825186</v>
      </c>
      <c r="I99" s="507">
        <f t="shared" si="5"/>
        <v>289634028</v>
      </c>
    </row>
    <row r="100" spans="1:9" x14ac:dyDescent="0.25">
      <c r="A100" s="506"/>
      <c r="B100" s="506"/>
      <c r="C100" s="539" t="s">
        <v>518</v>
      </c>
      <c r="D100" s="539"/>
      <c r="E100" s="509">
        <f>E91</f>
        <v>1520790136</v>
      </c>
      <c r="F100" s="509">
        <f>F91</f>
        <v>2842003164</v>
      </c>
      <c r="G100" s="520">
        <f>G91</f>
        <v>-1321213028</v>
      </c>
      <c r="H100" s="520">
        <f>H91</f>
        <v>298231203</v>
      </c>
      <c r="I100" s="520">
        <f>I91</f>
        <v>2543771961</v>
      </c>
    </row>
    <row r="101" spans="1:9" x14ac:dyDescent="0.25">
      <c r="A101" s="548" t="s">
        <v>782</v>
      </c>
      <c r="B101" s="548"/>
      <c r="C101" s="548"/>
      <c r="D101" s="548"/>
      <c r="E101" s="509">
        <f>E100+E90</f>
        <v>12120699062</v>
      </c>
      <c r="F101" s="509">
        <f>F100+F90</f>
        <v>14216364183</v>
      </c>
      <c r="G101" s="509">
        <f>G100+G90</f>
        <v>-2095665121</v>
      </c>
      <c r="H101" s="509">
        <f>H100+H90</f>
        <v>5741809407</v>
      </c>
      <c r="I101" s="509">
        <f>I100+I90</f>
        <v>8474554776</v>
      </c>
    </row>
    <row r="102" spans="1:9" s="499" customFormat="1" ht="16.5" thickBot="1" x14ac:dyDescent="0.3">
      <c r="A102" s="515" t="s">
        <v>391</v>
      </c>
      <c r="B102" s="515"/>
      <c r="C102" s="515"/>
      <c r="D102" s="515"/>
      <c r="E102" s="527">
        <f>E39-E101</f>
        <v>-3820699062</v>
      </c>
      <c r="F102" s="527">
        <f>F39-F101</f>
        <v>-5716042833</v>
      </c>
      <c r="G102" s="527">
        <f>G39-G101</f>
        <v>1895343771</v>
      </c>
      <c r="H102" s="527">
        <f>H39-H101</f>
        <v>1021294937</v>
      </c>
      <c r="I102" s="527">
        <f>I39-I101</f>
        <v>-6737337770</v>
      </c>
    </row>
    <row r="103" spans="1:9" ht="16.5" hidden="1" thickTop="1" x14ac:dyDescent="0.25">
      <c r="A103" s="506"/>
      <c r="B103" s="506"/>
      <c r="C103" s="506"/>
      <c r="D103" s="506"/>
      <c r="E103" s="516"/>
      <c r="F103" s="516"/>
      <c r="G103" s="516"/>
      <c r="H103" s="517"/>
      <c r="I103" s="517"/>
    </row>
    <row r="104" spans="1:9" s="528" customFormat="1" ht="16.5" hidden="1" thickTop="1" x14ac:dyDescent="0.25">
      <c r="A104" s="549"/>
      <c r="B104" s="549"/>
      <c r="C104" s="549"/>
      <c r="D104" s="549"/>
      <c r="E104" s="549"/>
      <c r="F104" s="549"/>
      <c r="G104" s="549"/>
      <c r="H104" s="549"/>
      <c r="I104" s="549"/>
    </row>
    <row r="105" spans="1:9" ht="16.5" thickTop="1" x14ac:dyDescent="0.25">
      <c r="A105" s="506"/>
      <c r="B105" s="506"/>
      <c r="C105" s="506"/>
      <c r="D105" s="506"/>
      <c r="E105" s="511"/>
      <c r="F105" s="511"/>
      <c r="G105" s="511"/>
      <c r="H105" s="529"/>
      <c r="I105" s="529"/>
    </row>
    <row r="107" spans="1:9" x14ac:dyDescent="0.25">
      <c r="H107" s="538"/>
    </row>
    <row r="109" spans="1:9" x14ac:dyDescent="0.25">
      <c r="F109" s="530"/>
    </row>
    <row r="113" spans="1:13" s="495" customFormat="1" x14ac:dyDescent="0.25">
      <c r="A113" s="494"/>
      <c r="B113" s="494"/>
      <c r="C113" s="494"/>
      <c r="D113" s="494"/>
      <c r="G113" s="496"/>
      <c r="H113" s="534"/>
      <c r="I113" s="497"/>
      <c r="J113" s="494"/>
      <c r="K113" s="494"/>
      <c r="L113" s="494"/>
      <c r="M113" s="494"/>
    </row>
    <row r="114" spans="1:13" s="495" customFormat="1" x14ac:dyDescent="0.25">
      <c r="A114" s="494"/>
      <c r="B114" s="494"/>
      <c r="C114" s="494"/>
      <c r="D114" s="494"/>
      <c r="G114" s="496"/>
      <c r="H114" s="534"/>
      <c r="I114" s="497"/>
      <c r="J114" s="494"/>
      <c r="K114" s="494"/>
      <c r="L114" s="494"/>
      <c r="M114" s="494"/>
    </row>
    <row r="115" spans="1:13" s="495" customFormat="1" x14ac:dyDescent="0.25">
      <c r="A115" s="494"/>
      <c r="B115" s="494"/>
      <c r="C115" s="494"/>
      <c r="D115" s="494"/>
      <c r="G115" s="496"/>
      <c r="H115" s="534"/>
      <c r="I115" s="497"/>
      <c r="J115" s="494"/>
      <c r="K115" s="494"/>
      <c r="L115" s="494"/>
      <c r="M115" s="494"/>
    </row>
    <row r="116" spans="1:13" s="495" customFormat="1" x14ac:dyDescent="0.25">
      <c r="A116" s="494"/>
      <c r="B116" s="494"/>
      <c r="C116" s="494"/>
      <c r="D116" s="494"/>
      <c r="G116" s="496"/>
      <c r="H116" s="534"/>
      <c r="I116" s="497"/>
      <c r="J116" s="494"/>
      <c r="K116" s="494"/>
      <c r="L116" s="494"/>
      <c r="M116" s="494"/>
    </row>
    <row r="117" spans="1:13" s="495" customFormat="1" x14ac:dyDescent="0.25">
      <c r="A117" s="494"/>
      <c r="B117" s="494"/>
      <c r="C117" s="494"/>
      <c r="D117" s="494"/>
      <c r="G117" s="496"/>
      <c r="H117" s="534"/>
      <c r="I117" s="497"/>
      <c r="J117" s="494"/>
      <c r="K117" s="494"/>
      <c r="L117" s="494"/>
      <c r="M117" s="494"/>
    </row>
    <row r="118" spans="1:13" s="495" customFormat="1" x14ac:dyDescent="0.25">
      <c r="A118" s="494"/>
      <c r="B118" s="494"/>
      <c r="C118" s="494"/>
      <c r="D118" s="494"/>
      <c r="G118" s="496"/>
      <c r="H118" s="534"/>
      <c r="I118" s="497"/>
      <c r="J118" s="494"/>
      <c r="K118" s="494"/>
      <c r="L118" s="494"/>
      <c r="M118" s="494"/>
    </row>
    <row r="119" spans="1:13" s="495" customFormat="1" x14ac:dyDescent="0.25">
      <c r="A119" s="494"/>
      <c r="B119" s="494"/>
      <c r="C119" s="494"/>
      <c r="D119" s="494"/>
      <c r="G119" s="496"/>
      <c r="H119" s="534"/>
      <c r="I119" s="497"/>
      <c r="J119" s="494"/>
      <c r="K119" s="494"/>
      <c r="L119" s="494"/>
      <c r="M119" s="494"/>
    </row>
    <row r="120" spans="1:13" s="495" customFormat="1" x14ac:dyDescent="0.25">
      <c r="A120" s="494"/>
      <c r="B120" s="494"/>
      <c r="C120" s="494"/>
      <c r="D120" s="494"/>
      <c r="G120" s="496"/>
      <c r="H120" s="534"/>
      <c r="I120" s="497"/>
      <c r="J120" s="494"/>
      <c r="K120" s="494"/>
      <c r="L120" s="494"/>
      <c r="M120" s="494"/>
    </row>
    <row r="121" spans="1:13" s="495" customFormat="1" x14ac:dyDescent="0.25">
      <c r="A121" s="494"/>
      <c r="B121" s="494"/>
      <c r="C121" s="494"/>
      <c r="D121" s="494"/>
      <c r="G121" s="496"/>
      <c r="H121" s="534"/>
      <c r="I121" s="497"/>
      <c r="J121" s="494"/>
      <c r="K121" s="494"/>
      <c r="L121" s="494"/>
      <c r="M121" s="494"/>
    </row>
  </sheetData>
  <mergeCells count="11">
    <mergeCell ref="A101:D101"/>
    <mergeCell ref="A104:I104"/>
    <mergeCell ref="A1:I1"/>
    <mergeCell ref="A2:I2"/>
    <mergeCell ref="A3:I3"/>
    <mergeCell ref="A4:I4"/>
    <mergeCell ref="A6:D7"/>
    <mergeCell ref="E6:F6"/>
    <mergeCell ref="G6:G7"/>
    <mergeCell ref="H6:H7"/>
    <mergeCell ref="I6:I7"/>
  </mergeCells>
  <pageMargins left="0.84" right="0.98425196850393704" top="1" bottom="0.98425196850393704" header="0.511811023622047" footer="0.511811023622047"/>
  <pageSetup scale="49" firstPageNumber="9" fitToHeight="2" orientation="portrait" useFirstPageNumber="1" r:id="rId1"/>
  <headerFooter differentOddEven="1" differentFirst="1" scaleWithDoc="0">
    <oddFooter>&amp;C&amp;"Arial,Regular"&amp;10 11</oddFooter>
    <evenFooter>&amp;C&amp;"Arial,Regular"&amp;10&amp;P</evenFooter>
    <firstFooter>&amp;C&amp;"Arial,Regular"&amp;10&amp;P</firstFooter>
  </headerFooter>
  <rowBreaks count="1" manualBreakCount="1">
    <brk id="89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52"/>
  <sheetViews>
    <sheetView topLeftCell="A512" zoomScale="80" zoomScaleNormal="80" workbookViewId="0">
      <selection activeCell="F527" sqref="F527:H534"/>
    </sheetView>
  </sheetViews>
  <sheetFormatPr defaultColWidth="9.140625" defaultRowHeight="11.25" x14ac:dyDescent="0.2"/>
  <cols>
    <col min="1" max="1" width="9.140625" style="314" customWidth="1"/>
    <col min="2" max="2" width="1.140625" style="314" customWidth="1"/>
    <col min="3" max="3" width="32.28515625" style="314" customWidth="1"/>
    <col min="4" max="4" width="18.28515625" style="314" customWidth="1"/>
    <col min="5" max="5" width="16.7109375" style="314" bestFit="1" customWidth="1"/>
    <col min="6" max="6" width="17.42578125" style="314" bestFit="1" customWidth="1"/>
    <col min="7" max="7" width="15.7109375" style="314" bestFit="1" customWidth="1"/>
    <col min="8" max="8" width="20.5703125" style="314" bestFit="1" customWidth="1"/>
    <col min="9" max="9" width="15.85546875" style="314" bestFit="1" customWidth="1"/>
    <col min="10" max="10" width="12.42578125" style="314" bestFit="1" customWidth="1"/>
    <col min="11" max="11" width="16.42578125" style="314" bestFit="1" customWidth="1"/>
    <col min="12" max="16384" width="9.140625" style="314"/>
  </cols>
  <sheetData>
    <row r="1" spans="1:8" ht="12" thickBot="1" x14ac:dyDescent="0.25"/>
    <row r="2" spans="1:8" ht="19.5" customHeight="1" thickBot="1" x14ac:dyDescent="0.25">
      <c r="A2" s="314" t="s">
        <v>522</v>
      </c>
      <c r="C2" s="315" t="s">
        <v>519</v>
      </c>
      <c r="D2" s="316" t="s">
        <v>523</v>
      </c>
      <c r="E2" s="316"/>
      <c r="F2" s="316"/>
      <c r="G2" s="316"/>
    </row>
    <row r="3" spans="1:8" ht="22.5" customHeight="1" thickBot="1" x14ac:dyDescent="0.25">
      <c r="C3" s="317"/>
      <c r="D3" s="333" t="s">
        <v>524</v>
      </c>
      <c r="E3" s="316" t="s">
        <v>460</v>
      </c>
      <c r="F3" s="316"/>
      <c r="G3" s="315" t="s">
        <v>525</v>
      </c>
    </row>
    <row r="4" spans="1:8" ht="12" thickBot="1" x14ac:dyDescent="0.25">
      <c r="C4" s="318"/>
      <c r="D4" s="318"/>
      <c r="E4" s="319" t="s">
        <v>526</v>
      </c>
      <c r="F4" s="319" t="s">
        <v>527</v>
      </c>
      <c r="G4" s="318"/>
    </row>
    <row r="5" spans="1:8" ht="12" thickBot="1" x14ac:dyDescent="0.25">
      <c r="C5" s="320" t="s">
        <v>162</v>
      </c>
      <c r="D5" s="321"/>
      <c r="E5" s="321"/>
      <c r="F5" s="321"/>
      <c r="G5" s="321"/>
    </row>
    <row r="6" spans="1:8" ht="12" thickBot="1" x14ac:dyDescent="0.25">
      <c r="C6" s="322" t="s">
        <v>25</v>
      </c>
      <c r="D6" s="323"/>
      <c r="E6" s="323"/>
      <c r="F6" s="323"/>
      <c r="G6" s="323"/>
    </row>
    <row r="7" spans="1:8" ht="12" thickBot="1" x14ac:dyDescent="0.25">
      <c r="C7" s="324" t="s">
        <v>27</v>
      </c>
      <c r="D7" s="325">
        <v>1430305629</v>
      </c>
      <c r="E7" s="326"/>
      <c r="F7" s="325">
        <v>18372</v>
      </c>
      <c r="G7" s="325">
        <f>D7+E7-F7</f>
        <v>1430287257</v>
      </c>
      <c r="H7" s="349"/>
    </row>
    <row r="8" spans="1:8" ht="12" thickBot="1" x14ac:dyDescent="0.25">
      <c r="C8" s="322" t="s">
        <v>30</v>
      </c>
      <c r="D8" s="323"/>
      <c r="E8" s="323"/>
      <c r="F8" s="323"/>
      <c r="G8" s="323"/>
      <c r="H8" s="349"/>
    </row>
    <row r="9" spans="1:8" x14ac:dyDescent="0.2">
      <c r="C9" s="327" t="s">
        <v>529</v>
      </c>
      <c r="D9" s="325">
        <v>85667393</v>
      </c>
      <c r="E9" s="325">
        <v>43239983</v>
      </c>
      <c r="F9" s="326"/>
      <c r="G9" s="325">
        <f>D9+E9-F9</f>
        <v>128907376</v>
      </c>
      <c r="H9" s="349"/>
    </row>
    <row r="10" spans="1:8" ht="12" thickBot="1" x14ac:dyDescent="0.25">
      <c r="C10" s="324" t="s">
        <v>530</v>
      </c>
      <c r="D10" s="326"/>
      <c r="E10" s="325">
        <v>10201134</v>
      </c>
      <c r="F10" s="326"/>
      <c r="G10" s="325">
        <f>D10+E10-F10</f>
        <v>10201134</v>
      </c>
      <c r="H10" s="349"/>
    </row>
    <row r="11" spans="1:8" ht="12" thickBot="1" x14ac:dyDescent="0.25">
      <c r="C11" s="322" t="s">
        <v>31</v>
      </c>
      <c r="D11" s="323"/>
      <c r="E11" s="323"/>
      <c r="F11" s="323"/>
      <c r="G11" s="323"/>
      <c r="H11" s="349"/>
    </row>
    <row r="12" spans="1:8" ht="12" thickBot="1" x14ac:dyDescent="0.25">
      <c r="C12" s="324" t="s">
        <v>33</v>
      </c>
      <c r="D12" s="325">
        <v>72732508</v>
      </c>
      <c r="E12" s="325">
        <v>72103049</v>
      </c>
      <c r="F12" s="326"/>
      <c r="G12" s="325">
        <f>D12+E12-F12</f>
        <v>144835557</v>
      </c>
      <c r="H12" s="349"/>
    </row>
    <row r="13" spans="1:8" ht="12" thickBot="1" x14ac:dyDescent="0.25">
      <c r="C13" s="322" t="s">
        <v>35</v>
      </c>
      <c r="D13" s="323"/>
      <c r="E13" s="323"/>
      <c r="F13" s="323"/>
      <c r="G13" s="323"/>
      <c r="H13" s="349"/>
    </row>
    <row r="14" spans="1:8" x14ac:dyDescent="0.2">
      <c r="C14" s="327" t="s">
        <v>38</v>
      </c>
      <c r="D14" s="325">
        <v>49272933</v>
      </c>
      <c r="E14" s="326"/>
      <c r="F14" s="325">
        <v>15074871</v>
      </c>
      <c r="G14" s="325">
        <f>D14+E14-F14</f>
        <v>34198062</v>
      </c>
      <c r="H14" s="349"/>
    </row>
    <row r="15" spans="1:8" ht="12" thickBot="1" x14ac:dyDescent="0.25">
      <c r="C15" s="327" t="s">
        <v>39</v>
      </c>
      <c r="D15" s="325">
        <v>272633</v>
      </c>
      <c r="E15" s="326"/>
      <c r="F15" s="325">
        <v>16858</v>
      </c>
      <c r="G15" s="325">
        <f>D15+E15-F15</f>
        <v>255775</v>
      </c>
      <c r="H15" s="349"/>
    </row>
    <row r="16" spans="1:8" ht="12" thickBot="1" x14ac:dyDescent="0.25">
      <c r="C16" s="322" t="s">
        <v>40</v>
      </c>
      <c r="D16" s="323"/>
      <c r="E16" s="323"/>
      <c r="F16" s="323"/>
      <c r="G16" s="323"/>
      <c r="H16" s="349"/>
    </row>
    <row r="17" spans="3:8" x14ac:dyDescent="0.2">
      <c r="C17" s="327" t="s">
        <v>41</v>
      </c>
      <c r="D17" s="325">
        <v>50932202</v>
      </c>
      <c r="E17" s="325">
        <v>940603</v>
      </c>
      <c r="F17" s="326"/>
      <c r="G17" s="325">
        <f>D17+E17-F17</f>
        <v>51872805</v>
      </c>
      <c r="H17" s="349"/>
    </row>
    <row r="18" spans="3:8" x14ac:dyDescent="0.2">
      <c r="C18" s="324" t="s">
        <v>531</v>
      </c>
      <c r="D18" s="325">
        <v>970382</v>
      </c>
      <c r="E18" s="325">
        <v>163070</v>
      </c>
      <c r="F18" s="326"/>
      <c r="G18" s="325">
        <f>D18+E18-F18</f>
        <v>1133452</v>
      </c>
      <c r="H18" s="349"/>
    </row>
    <row r="19" spans="3:8" ht="12" thickBot="1" x14ac:dyDescent="0.25">
      <c r="C19" s="324" t="s">
        <v>40</v>
      </c>
      <c r="D19" s="325">
        <v>10739658</v>
      </c>
      <c r="E19" s="325">
        <v>3521814</v>
      </c>
      <c r="F19" s="326"/>
      <c r="G19" s="325">
        <f>D19+E19-F19</f>
        <v>14261472</v>
      </c>
      <c r="H19" s="349"/>
    </row>
    <row r="20" spans="3:8" ht="12" thickBot="1" x14ac:dyDescent="0.25">
      <c r="C20" s="328" t="s">
        <v>532</v>
      </c>
      <c r="D20" s="329">
        <f>SUM(D7:D19)</f>
        <v>1700893338</v>
      </c>
      <c r="E20" s="329">
        <f>SUM(E7:E19)</f>
        <v>130169653</v>
      </c>
      <c r="F20" s="329">
        <f>SUM(F7:F19)</f>
        <v>15110101</v>
      </c>
      <c r="G20" s="329">
        <f>SUM(G7:G19)</f>
        <v>1815952890</v>
      </c>
      <c r="H20" s="334"/>
    </row>
    <row r="21" spans="3:8" ht="12" thickBot="1" x14ac:dyDescent="0.25">
      <c r="C21" s="320" t="s">
        <v>164</v>
      </c>
      <c r="D21" s="321">
        <f>SUM(D7:D19)</f>
        <v>1700893338</v>
      </c>
      <c r="E21" s="321">
        <f>SUM(E7:E19)</f>
        <v>130169653</v>
      </c>
      <c r="F21" s="321">
        <f>SUM(F7:F19)</f>
        <v>15110101</v>
      </c>
      <c r="G21" s="321">
        <f>SUM(G7:G19)</f>
        <v>1815952890</v>
      </c>
      <c r="H21" s="349"/>
    </row>
    <row r="22" spans="3:8" ht="12" thickBot="1" x14ac:dyDescent="0.25">
      <c r="C22" s="322" t="s">
        <v>55</v>
      </c>
      <c r="D22" s="323"/>
      <c r="E22" s="323"/>
      <c r="F22" s="323"/>
      <c r="G22" s="323"/>
    </row>
    <row r="23" spans="3:8" ht="12" thickBot="1" x14ac:dyDescent="0.25">
      <c r="C23" s="324" t="s">
        <v>401</v>
      </c>
      <c r="D23" s="326"/>
      <c r="E23" s="325">
        <v>5315054</v>
      </c>
      <c r="F23" s="326"/>
      <c r="G23" s="325">
        <f>D23+E23-F23</f>
        <v>5315054</v>
      </c>
    </row>
    <row r="24" spans="3:8" ht="12" thickBot="1" x14ac:dyDescent="0.25">
      <c r="C24" s="328" t="s">
        <v>532</v>
      </c>
      <c r="D24" s="330"/>
      <c r="E24" s="329">
        <v>5315054</v>
      </c>
      <c r="F24" s="330"/>
      <c r="G24" s="329">
        <v>5315054</v>
      </c>
      <c r="H24" s="334"/>
    </row>
    <row r="25" spans="3:8" ht="12" thickBot="1" x14ac:dyDescent="0.25">
      <c r="C25" s="320" t="s">
        <v>165</v>
      </c>
      <c r="D25" s="321"/>
      <c r="E25" s="321"/>
      <c r="F25" s="321"/>
      <c r="G25" s="321"/>
    </row>
    <row r="26" spans="3:8" ht="12" thickBot="1" x14ac:dyDescent="0.25">
      <c r="C26" s="322" t="s">
        <v>533</v>
      </c>
      <c r="D26" s="323"/>
      <c r="E26" s="323"/>
      <c r="F26" s="323"/>
      <c r="G26" s="323"/>
    </row>
    <row r="27" spans="3:8" ht="12" thickBot="1" x14ac:dyDescent="0.25">
      <c r="C27" s="324" t="s">
        <v>66</v>
      </c>
      <c r="D27" s="325">
        <v>29818509</v>
      </c>
      <c r="E27" s="326"/>
      <c r="F27" s="325">
        <v>5377742</v>
      </c>
      <c r="G27" s="325">
        <f>D27+E27-F27</f>
        <v>24440767</v>
      </c>
    </row>
    <row r="28" spans="3:8" ht="12" thickBot="1" x14ac:dyDescent="0.25">
      <c r="C28" s="322" t="s">
        <v>534</v>
      </c>
      <c r="D28" s="323"/>
      <c r="E28" s="323"/>
      <c r="F28" s="323"/>
      <c r="G28" s="323"/>
    </row>
    <row r="29" spans="3:8" x14ac:dyDescent="0.2">
      <c r="C29" s="324" t="s">
        <v>69</v>
      </c>
      <c r="D29" s="325">
        <v>583220799</v>
      </c>
      <c r="E29" s="326"/>
      <c r="F29" s="325">
        <v>205941517</v>
      </c>
      <c r="G29" s="325">
        <f>D29+E29-F29</f>
        <v>377279282</v>
      </c>
    </row>
    <row r="30" spans="3:8" x14ac:dyDescent="0.2">
      <c r="C30" s="324" t="s">
        <v>71</v>
      </c>
      <c r="D30" s="325">
        <v>1319511927</v>
      </c>
      <c r="E30" s="325">
        <v>22296492</v>
      </c>
      <c r="F30" s="326"/>
      <c r="G30" s="325">
        <f>D30+E30-F30</f>
        <v>1341808419</v>
      </c>
    </row>
    <row r="31" spans="3:8" x14ac:dyDescent="0.2">
      <c r="C31" s="324" t="s">
        <v>72</v>
      </c>
      <c r="D31" s="325">
        <v>57328186</v>
      </c>
      <c r="E31" s="325">
        <v>1876495</v>
      </c>
      <c r="F31" s="326"/>
      <c r="G31" s="325">
        <f>D31+E31-F31</f>
        <v>59204681</v>
      </c>
    </row>
    <row r="32" spans="3:8" x14ac:dyDescent="0.2">
      <c r="C32" s="324" t="s">
        <v>535</v>
      </c>
      <c r="D32" s="325">
        <v>19562836</v>
      </c>
      <c r="E32" s="325">
        <v>5442756</v>
      </c>
      <c r="F32" s="326"/>
      <c r="G32" s="325">
        <f>D32+E32-F32</f>
        <v>25005592</v>
      </c>
    </row>
    <row r="33" spans="3:7" ht="12" thickBot="1" x14ac:dyDescent="0.25">
      <c r="C33" s="324" t="s">
        <v>536</v>
      </c>
      <c r="D33" s="325">
        <v>8921717</v>
      </c>
      <c r="E33" s="326"/>
      <c r="F33" s="325">
        <v>4943048</v>
      </c>
      <c r="G33" s="325">
        <f>D33+E33-F33</f>
        <v>3978669</v>
      </c>
    </row>
    <row r="34" spans="3:7" ht="12" thickBot="1" x14ac:dyDescent="0.25">
      <c r="C34" s="322" t="s">
        <v>537</v>
      </c>
      <c r="D34" s="323"/>
      <c r="E34" s="323"/>
      <c r="F34" s="323"/>
      <c r="G34" s="323"/>
    </row>
    <row r="35" spans="3:7" x14ac:dyDescent="0.2">
      <c r="C35" s="324" t="s">
        <v>75</v>
      </c>
      <c r="D35" s="325">
        <v>1206411792</v>
      </c>
      <c r="E35" s="325">
        <v>20023258</v>
      </c>
      <c r="F35" s="326"/>
      <c r="G35" s="325">
        <f>D35+E35-F35</f>
        <v>1226435050</v>
      </c>
    </row>
    <row r="36" spans="3:7" x14ac:dyDescent="0.2">
      <c r="C36" s="324" t="s">
        <v>538</v>
      </c>
      <c r="D36" s="325">
        <v>2461004832</v>
      </c>
      <c r="E36" s="326"/>
      <c r="F36" s="325">
        <v>84446915</v>
      </c>
      <c r="G36" s="325">
        <f>D36+E36-F36</f>
        <v>2376557917</v>
      </c>
    </row>
    <row r="37" spans="3:7" x14ac:dyDescent="0.2">
      <c r="C37" s="324" t="s">
        <v>539</v>
      </c>
      <c r="D37" s="325">
        <v>180610954</v>
      </c>
      <c r="E37" s="325">
        <v>45403033</v>
      </c>
      <c r="F37" s="326"/>
      <c r="G37" s="325">
        <f>D37+E37-F37</f>
        <v>226013987</v>
      </c>
    </row>
    <row r="38" spans="3:7" x14ac:dyDescent="0.2">
      <c r="C38" s="324" t="s">
        <v>78</v>
      </c>
      <c r="D38" s="325">
        <v>90413309</v>
      </c>
      <c r="E38" s="326"/>
      <c r="F38" s="325">
        <v>2119562</v>
      </c>
      <c r="G38" s="325">
        <f t="shared" ref="G38:G57" si="0">D38+E38-F38</f>
        <v>88293747</v>
      </c>
    </row>
    <row r="39" spans="3:7" x14ac:dyDescent="0.2">
      <c r="C39" s="324" t="s">
        <v>79</v>
      </c>
      <c r="D39" s="325">
        <v>144656103</v>
      </c>
      <c r="E39" s="325">
        <v>577590</v>
      </c>
      <c r="F39" s="326"/>
      <c r="G39" s="325">
        <f t="shared" si="0"/>
        <v>145233693</v>
      </c>
    </row>
    <row r="40" spans="3:7" ht="12" thickBot="1" x14ac:dyDescent="0.25">
      <c r="C40" s="324" t="s">
        <v>80</v>
      </c>
      <c r="D40" s="325">
        <v>850449980</v>
      </c>
      <c r="E40" s="325">
        <v>45755124</v>
      </c>
      <c r="F40" s="326"/>
      <c r="G40" s="325">
        <f t="shared" si="0"/>
        <v>896205104</v>
      </c>
    </row>
    <row r="41" spans="3:7" ht="12" thickBot="1" x14ac:dyDescent="0.25">
      <c r="C41" s="322" t="s">
        <v>540</v>
      </c>
      <c r="D41" s="323"/>
      <c r="E41" s="323"/>
      <c r="F41" s="323"/>
      <c r="G41" s="323"/>
    </row>
    <row r="42" spans="3:7" x14ac:dyDescent="0.2">
      <c r="C42" s="324" t="s">
        <v>83</v>
      </c>
      <c r="D42" s="325">
        <v>626882</v>
      </c>
      <c r="E42" s="326"/>
      <c r="F42" s="325">
        <v>69814</v>
      </c>
      <c r="G42" s="325">
        <f t="shared" si="0"/>
        <v>557068</v>
      </c>
    </row>
    <row r="43" spans="3:7" x14ac:dyDescent="0.2">
      <c r="C43" s="324" t="s">
        <v>84</v>
      </c>
      <c r="D43" s="325">
        <v>44855560</v>
      </c>
      <c r="E43" s="325">
        <v>10490503</v>
      </c>
      <c r="F43" s="326"/>
      <c r="G43" s="325">
        <f t="shared" si="0"/>
        <v>55346063</v>
      </c>
    </row>
    <row r="44" spans="3:7" x14ac:dyDescent="0.2">
      <c r="C44" s="327" t="s">
        <v>541</v>
      </c>
      <c r="D44" s="325">
        <v>57632722</v>
      </c>
      <c r="E44" s="326"/>
      <c r="F44" s="325">
        <v>1571802</v>
      </c>
      <c r="G44" s="325">
        <f t="shared" si="0"/>
        <v>56060920</v>
      </c>
    </row>
    <row r="45" spans="3:7" x14ac:dyDescent="0.2">
      <c r="C45" s="327" t="s">
        <v>86</v>
      </c>
      <c r="D45" s="325">
        <v>11862908</v>
      </c>
      <c r="E45" s="325">
        <v>1594712</v>
      </c>
      <c r="F45" s="326"/>
      <c r="G45" s="325">
        <f t="shared" si="0"/>
        <v>13457620</v>
      </c>
    </row>
    <row r="46" spans="3:7" x14ac:dyDescent="0.2">
      <c r="C46" s="327" t="s">
        <v>87</v>
      </c>
      <c r="D46" s="325">
        <v>4775002</v>
      </c>
      <c r="E46" s="326"/>
      <c r="F46" s="325">
        <v>42632</v>
      </c>
      <c r="G46" s="325">
        <f t="shared" si="0"/>
        <v>4732370</v>
      </c>
    </row>
    <row r="47" spans="3:7" x14ac:dyDescent="0.2">
      <c r="C47" s="327" t="s">
        <v>88</v>
      </c>
      <c r="D47" s="325">
        <v>89549614</v>
      </c>
      <c r="E47" s="325">
        <v>9384470</v>
      </c>
      <c r="F47" s="326"/>
      <c r="G47" s="325">
        <f t="shared" si="0"/>
        <v>98934084</v>
      </c>
    </row>
    <row r="48" spans="3:7" x14ac:dyDescent="0.2">
      <c r="C48" s="327" t="s">
        <v>542</v>
      </c>
      <c r="D48" s="325">
        <v>29496317</v>
      </c>
      <c r="E48" s="326"/>
      <c r="F48" s="325">
        <v>312075</v>
      </c>
      <c r="G48" s="325">
        <f t="shared" si="0"/>
        <v>29184242</v>
      </c>
    </row>
    <row r="49" spans="3:8" x14ac:dyDescent="0.2">
      <c r="C49" s="324" t="s">
        <v>90</v>
      </c>
      <c r="D49" s="325">
        <v>352691169</v>
      </c>
      <c r="E49" s="326"/>
      <c r="F49" s="325">
        <v>15224790</v>
      </c>
      <c r="G49" s="325">
        <f t="shared" si="0"/>
        <v>337466379</v>
      </c>
    </row>
    <row r="50" spans="3:8" x14ac:dyDescent="0.2">
      <c r="C50" s="324" t="s">
        <v>91</v>
      </c>
      <c r="D50" s="325">
        <v>203574</v>
      </c>
      <c r="E50" s="326"/>
      <c r="F50" s="325">
        <v>27561</v>
      </c>
      <c r="G50" s="325">
        <f t="shared" si="0"/>
        <v>176013</v>
      </c>
    </row>
    <row r="51" spans="3:8" ht="12" thickBot="1" x14ac:dyDescent="0.25">
      <c r="C51" s="324" t="s">
        <v>543</v>
      </c>
      <c r="D51" s="325">
        <v>38473222</v>
      </c>
      <c r="E51" s="326"/>
      <c r="F51" s="325">
        <v>7479638</v>
      </c>
      <c r="G51" s="325">
        <f t="shared" si="0"/>
        <v>30993584</v>
      </c>
    </row>
    <row r="52" spans="3:8" ht="12" thickBot="1" x14ac:dyDescent="0.25">
      <c r="C52" s="322" t="s">
        <v>544</v>
      </c>
      <c r="D52" s="323"/>
      <c r="E52" s="323"/>
      <c r="F52" s="323"/>
      <c r="G52" s="323">
        <f t="shared" si="0"/>
        <v>0</v>
      </c>
    </row>
    <row r="53" spans="3:8" ht="12" thickBot="1" x14ac:dyDescent="0.25">
      <c r="C53" s="324" t="s">
        <v>96</v>
      </c>
      <c r="D53" s="325">
        <v>61212029</v>
      </c>
      <c r="E53" s="325">
        <v>24866500</v>
      </c>
      <c r="F53" s="326"/>
      <c r="G53" s="325">
        <f t="shared" si="0"/>
        <v>86078529</v>
      </c>
    </row>
    <row r="54" spans="3:8" ht="12" thickBot="1" x14ac:dyDescent="0.25">
      <c r="C54" s="322" t="s">
        <v>545</v>
      </c>
      <c r="D54" s="323"/>
      <c r="E54" s="323"/>
      <c r="F54" s="323"/>
      <c r="G54" s="323">
        <f t="shared" si="0"/>
        <v>0</v>
      </c>
    </row>
    <row r="55" spans="3:8" ht="12" thickBot="1" x14ac:dyDescent="0.25">
      <c r="C55" s="324" t="s">
        <v>546</v>
      </c>
      <c r="D55" s="325">
        <v>61441434</v>
      </c>
      <c r="E55" s="326"/>
      <c r="F55" s="325">
        <v>1617329</v>
      </c>
      <c r="G55" s="325">
        <f t="shared" si="0"/>
        <v>59824105</v>
      </c>
    </row>
    <row r="56" spans="3:8" ht="12" thickBot="1" x14ac:dyDescent="0.25">
      <c r="C56" s="322" t="s">
        <v>107</v>
      </c>
      <c r="D56" s="323"/>
      <c r="E56" s="323"/>
      <c r="F56" s="323"/>
      <c r="G56" s="323">
        <f t="shared" si="0"/>
        <v>0</v>
      </c>
    </row>
    <row r="57" spans="3:8" ht="12" thickBot="1" x14ac:dyDescent="0.25">
      <c r="C57" s="327" t="s">
        <v>107</v>
      </c>
      <c r="D57" s="325">
        <v>16066379</v>
      </c>
      <c r="E57" s="326"/>
      <c r="F57" s="325">
        <v>1986362</v>
      </c>
      <c r="G57" s="325">
        <f t="shared" si="0"/>
        <v>14080017</v>
      </c>
    </row>
    <row r="58" spans="3:8" ht="12" thickBot="1" x14ac:dyDescent="0.25">
      <c r="C58" s="328" t="s">
        <v>532</v>
      </c>
      <c r="D58" s="329">
        <f>SUM(D26:D57)</f>
        <v>7720797756</v>
      </c>
      <c r="E58" s="329">
        <f t="shared" ref="E58:G58" si="1">SUM(E26:E57)</f>
        <v>187710933</v>
      </c>
      <c r="F58" s="329">
        <f t="shared" si="1"/>
        <v>331160787</v>
      </c>
      <c r="G58" s="329">
        <f t="shared" si="1"/>
        <v>7577347902</v>
      </c>
      <c r="H58" s="334">
        <f>E58-F58</f>
        <v>-143449854</v>
      </c>
    </row>
    <row r="59" spans="3:8" x14ac:dyDescent="0.2">
      <c r="C59" s="320" t="s">
        <v>168</v>
      </c>
      <c r="D59" s="321"/>
      <c r="E59" s="321"/>
      <c r="F59" s="321"/>
      <c r="G59" s="321"/>
    </row>
    <row r="60" spans="3:8" x14ac:dyDescent="0.2">
      <c r="C60" s="324" t="s">
        <v>119</v>
      </c>
      <c r="D60" s="325">
        <v>292950262</v>
      </c>
      <c r="E60" s="326"/>
      <c r="F60" s="325">
        <v>10478240</v>
      </c>
      <c r="G60" s="325">
        <f>D60-E60+F60</f>
        <v>303428502</v>
      </c>
    </row>
    <row r="61" spans="3:8" x14ac:dyDescent="0.2">
      <c r="C61" s="324" t="s">
        <v>120</v>
      </c>
      <c r="D61" s="325">
        <v>60161672</v>
      </c>
      <c r="E61" s="326"/>
      <c r="F61" s="325">
        <v>3596400</v>
      </c>
      <c r="G61" s="325">
        <f t="shared" ref="G61:G63" si="2">D61-E61+F61</f>
        <v>63758072</v>
      </c>
    </row>
    <row r="62" spans="3:8" x14ac:dyDescent="0.2">
      <c r="C62" s="324" t="s">
        <v>122</v>
      </c>
      <c r="D62" s="326"/>
      <c r="E62" s="326"/>
      <c r="F62" s="325">
        <v>824706</v>
      </c>
      <c r="G62" s="325">
        <f t="shared" si="2"/>
        <v>824706</v>
      </c>
    </row>
    <row r="63" spans="3:8" ht="12" thickBot="1" x14ac:dyDescent="0.25">
      <c r="C63" s="324" t="s">
        <v>123</v>
      </c>
      <c r="D63" s="325">
        <v>2447468</v>
      </c>
      <c r="E63" s="326"/>
      <c r="F63" s="325">
        <v>297682</v>
      </c>
      <c r="G63" s="325">
        <f t="shared" si="2"/>
        <v>2745150</v>
      </c>
    </row>
    <row r="64" spans="3:8" ht="12" thickBot="1" x14ac:dyDescent="0.25">
      <c r="C64" s="328" t="s">
        <v>532</v>
      </c>
      <c r="D64" s="329">
        <f>SUM(D60:D63)</f>
        <v>355559402</v>
      </c>
      <c r="E64" s="329">
        <f t="shared" ref="E64:G64" si="3">SUM(E60:E63)</f>
        <v>0</v>
      </c>
      <c r="F64" s="329">
        <f t="shared" si="3"/>
        <v>15197028</v>
      </c>
      <c r="G64" s="329">
        <f t="shared" si="3"/>
        <v>370756430</v>
      </c>
      <c r="H64" s="334">
        <f>E64-F64</f>
        <v>-15197028</v>
      </c>
    </row>
    <row r="65" spans="3:8" x14ac:dyDescent="0.2">
      <c r="C65" s="320" t="s">
        <v>127</v>
      </c>
      <c r="D65" s="321"/>
      <c r="E65" s="321"/>
      <c r="F65" s="321"/>
      <c r="G65" s="321"/>
    </row>
    <row r="66" spans="3:8" x14ac:dyDescent="0.2">
      <c r="C66" s="324" t="s">
        <v>128</v>
      </c>
      <c r="D66" s="325">
        <v>44081037</v>
      </c>
      <c r="E66" s="326"/>
      <c r="F66" s="325">
        <v>3420001</v>
      </c>
      <c r="G66" s="325">
        <f t="shared" ref="G66:G68" si="4">D66-E66+F66</f>
        <v>47501038</v>
      </c>
    </row>
    <row r="67" spans="3:8" x14ac:dyDescent="0.2">
      <c r="C67" s="324" t="s">
        <v>129</v>
      </c>
      <c r="D67" s="325">
        <v>41305413</v>
      </c>
      <c r="E67" s="325">
        <v>56137</v>
      </c>
      <c r="F67" s="326"/>
      <c r="G67" s="325">
        <f t="shared" si="4"/>
        <v>41249276</v>
      </c>
    </row>
    <row r="68" spans="3:8" ht="12" thickBot="1" x14ac:dyDescent="0.25">
      <c r="C68" s="324" t="s">
        <v>131</v>
      </c>
      <c r="D68" s="325">
        <v>5449476</v>
      </c>
      <c r="E68" s="326"/>
      <c r="F68" s="325">
        <v>172773</v>
      </c>
      <c r="G68" s="325">
        <f t="shared" si="4"/>
        <v>5622249</v>
      </c>
    </row>
    <row r="69" spans="3:8" ht="12" thickBot="1" x14ac:dyDescent="0.25">
      <c r="C69" s="328" t="s">
        <v>532</v>
      </c>
      <c r="D69" s="329">
        <f>SUM(D66:D68)</f>
        <v>90835926</v>
      </c>
      <c r="E69" s="329">
        <f t="shared" ref="E69:G69" si="5">SUM(E66:E68)</f>
        <v>56137</v>
      </c>
      <c r="F69" s="329">
        <f t="shared" si="5"/>
        <v>3592774</v>
      </c>
      <c r="G69" s="329">
        <f t="shared" si="5"/>
        <v>94372563</v>
      </c>
      <c r="H69" s="334">
        <f>E69-F69</f>
        <v>-3536637</v>
      </c>
    </row>
    <row r="70" spans="3:8" x14ac:dyDescent="0.2">
      <c r="C70" s="320" t="s">
        <v>133</v>
      </c>
      <c r="D70" s="321"/>
      <c r="E70" s="321"/>
      <c r="F70" s="321"/>
      <c r="G70" s="321"/>
    </row>
    <row r="71" spans="3:8" ht="12" thickBot="1" x14ac:dyDescent="0.25">
      <c r="C71" s="324" t="s">
        <v>134</v>
      </c>
      <c r="D71" s="325">
        <v>233381166</v>
      </c>
      <c r="E71" s="326"/>
      <c r="F71" s="325">
        <v>245611</v>
      </c>
      <c r="G71" s="325">
        <f t="shared" ref="G71" si="6">D71-E71+F71</f>
        <v>233626777</v>
      </c>
    </row>
    <row r="72" spans="3:8" ht="12" thickBot="1" x14ac:dyDescent="0.25">
      <c r="C72" s="328" t="s">
        <v>532</v>
      </c>
      <c r="D72" s="329">
        <v>233381166</v>
      </c>
      <c r="E72" s="330"/>
      <c r="F72" s="329">
        <v>245611</v>
      </c>
      <c r="G72" s="329">
        <v>233626777</v>
      </c>
      <c r="H72" s="334">
        <f>E72-F72</f>
        <v>-245611</v>
      </c>
    </row>
    <row r="73" spans="3:8" x14ac:dyDescent="0.2">
      <c r="C73" s="320" t="s">
        <v>149</v>
      </c>
      <c r="D73" s="321"/>
      <c r="E73" s="321"/>
      <c r="F73" s="321"/>
      <c r="G73" s="321"/>
    </row>
    <row r="74" spans="3:8" ht="12" thickBot="1" x14ac:dyDescent="0.25">
      <c r="C74" s="324" t="s">
        <v>149</v>
      </c>
      <c r="D74" s="325">
        <v>305063557</v>
      </c>
      <c r="E74" s="326"/>
      <c r="F74" s="325">
        <v>27276867</v>
      </c>
      <c r="G74" s="325">
        <f t="shared" ref="G74" si="7">D74-E74+F74</f>
        <v>332340424</v>
      </c>
    </row>
    <row r="75" spans="3:8" ht="12" thickBot="1" x14ac:dyDescent="0.25">
      <c r="C75" s="328" t="s">
        <v>532</v>
      </c>
      <c r="D75" s="329">
        <v>305063557</v>
      </c>
      <c r="E75" s="330"/>
      <c r="F75" s="329">
        <v>27276867</v>
      </c>
      <c r="G75" s="329">
        <v>332340424</v>
      </c>
      <c r="H75" s="334">
        <f>E75-F75</f>
        <v>-27276867</v>
      </c>
    </row>
    <row r="76" spans="3:8" x14ac:dyDescent="0.2">
      <c r="C76" s="320" t="s">
        <v>169</v>
      </c>
      <c r="D76" s="321"/>
      <c r="E76" s="321"/>
      <c r="F76" s="321"/>
      <c r="G76" s="321"/>
    </row>
    <row r="77" spans="3:8" ht="12" thickBot="1" x14ac:dyDescent="0.25">
      <c r="C77" s="324" t="s">
        <v>145</v>
      </c>
      <c r="D77" s="325">
        <v>1969300971</v>
      </c>
      <c r="E77" s="326"/>
      <c r="F77" s="325">
        <v>590105548</v>
      </c>
      <c r="G77" s="325">
        <f t="shared" ref="G77" si="8">D77-E77+F77</f>
        <v>2559406519</v>
      </c>
    </row>
    <row r="78" spans="3:8" ht="12" thickBot="1" x14ac:dyDescent="0.25">
      <c r="C78" s="328" t="s">
        <v>532</v>
      </c>
      <c r="D78" s="329">
        <v>1969300971</v>
      </c>
      <c r="E78" s="330"/>
      <c r="F78" s="329">
        <v>590105548</v>
      </c>
      <c r="G78" s="329">
        <v>2559406519</v>
      </c>
      <c r="H78" s="334">
        <f>E78-F78</f>
        <v>-590105548</v>
      </c>
    </row>
    <row r="79" spans="3:8" ht="12" thickBot="1" x14ac:dyDescent="0.25">
      <c r="C79" s="320" t="s">
        <v>547</v>
      </c>
      <c r="D79" s="321"/>
      <c r="E79" s="321"/>
      <c r="F79" s="321"/>
      <c r="G79" s="321"/>
    </row>
    <row r="80" spans="3:8" ht="12" thickBot="1" x14ac:dyDescent="0.25">
      <c r="C80" s="331" t="s">
        <v>171</v>
      </c>
      <c r="D80" s="332">
        <v>8391228970</v>
      </c>
      <c r="E80" s="332">
        <v>323251778</v>
      </c>
      <c r="F80" s="332">
        <v>982688716</v>
      </c>
      <c r="G80" s="332">
        <f t="shared" ref="G80" si="9">D80-E80+F80</f>
        <v>9050665908</v>
      </c>
      <c r="H80" s="334">
        <f>E80-F80</f>
        <v>-659436938</v>
      </c>
    </row>
    <row r="81" spans="3:8" ht="12.75" thickTop="1" thickBot="1" x14ac:dyDescent="0.25">
      <c r="G81" s="334"/>
    </row>
    <row r="82" spans="3:8" ht="12" thickBot="1" x14ac:dyDescent="0.25">
      <c r="C82" s="315" t="s">
        <v>521</v>
      </c>
      <c r="D82" s="316" t="s">
        <v>523</v>
      </c>
      <c r="E82" s="316"/>
      <c r="F82" s="316"/>
      <c r="G82" s="316"/>
    </row>
    <row r="83" spans="3:8" ht="24.75" customHeight="1" thickBot="1" x14ac:dyDescent="0.25">
      <c r="C83" s="317"/>
      <c r="D83" s="315" t="s">
        <v>524</v>
      </c>
      <c r="E83" s="316" t="s">
        <v>460</v>
      </c>
      <c r="F83" s="316"/>
      <c r="G83" s="315" t="s">
        <v>525</v>
      </c>
    </row>
    <row r="84" spans="3:8" ht="12" thickBot="1" x14ac:dyDescent="0.25">
      <c r="C84" s="318"/>
      <c r="D84" s="318"/>
      <c r="E84" s="319" t="s">
        <v>526</v>
      </c>
      <c r="F84" s="319" t="s">
        <v>527</v>
      </c>
      <c r="G84" s="318"/>
    </row>
    <row r="85" spans="3:8" ht="12" thickBot="1" x14ac:dyDescent="0.25">
      <c r="C85" s="320" t="s">
        <v>173</v>
      </c>
      <c r="D85" s="321"/>
      <c r="E85" s="321"/>
      <c r="F85" s="321"/>
      <c r="G85" s="321"/>
    </row>
    <row r="86" spans="3:8" ht="12" thickBot="1" x14ac:dyDescent="0.25">
      <c r="C86" s="322" t="s">
        <v>188</v>
      </c>
      <c r="D86" s="323"/>
      <c r="E86" s="323"/>
      <c r="F86" s="323"/>
      <c r="G86" s="323"/>
    </row>
    <row r="87" spans="3:8" ht="12" thickBot="1" x14ac:dyDescent="0.25">
      <c r="C87" s="324" t="s">
        <v>189</v>
      </c>
      <c r="D87" s="325">
        <v>1540802440</v>
      </c>
      <c r="E87" s="325">
        <v>36726</v>
      </c>
      <c r="F87" s="326"/>
      <c r="G87" s="325">
        <f>D87-E87+F87</f>
        <v>1540765714</v>
      </c>
    </row>
    <row r="88" spans="3:8" ht="12" thickBot="1" x14ac:dyDescent="0.25">
      <c r="C88" s="322" t="s">
        <v>548</v>
      </c>
      <c r="D88" s="323"/>
      <c r="E88" s="323"/>
      <c r="F88" s="323"/>
      <c r="G88" s="323"/>
    </row>
    <row r="89" spans="3:8" ht="12" thickBot="1" x14ac:dyDescent="0.25">
      <c r="C89" s="324" t="s">
        <v>195</v>
      </c>
      <c r="D89" s="325">
        <v>1600739482</v>
      </c>
      <c r="E89" s="326"/>
      <c r="F89" s="325">
        <v>158186</v>
      </c>
      <c r="G89" s="325">
        <f>D89-E89+F89</f>
        <v>1600897668</v>
      </c>
    </row>
    <row r="90" spans="3:8" ht="12" thickBot="1" x14ac:dyDescent="0.25">
      <c r="C90" s="322" t="s">
        <v>199</v>
      </c>
      <c r="D90" s="323"/>
      <c r="E90" s="323"/>
      <c r="F90" s="323"/>
      <c r="G90" s="323"/>
    </row>
    <row r="91" spans="3:8" ht="12" thickBot="1" x14ac:dyDescent="0.25">
      <c r="C91" s="324" t="s">
        <v>200</v>
      </c>
      <c r="D91" s="325">
        <v>17051161</v>
      </c>
      <c r="E91" s="325">
        <v>261067</v>
      </c>
      <c r="F91" s="326"/>
      <c r="G91" s="325">
        <f>D91-E91+F91</f>
        <v>16790094</v>
      </c>
    </row>
    <row r="92" spans="3:8" ht="12" thickBot="1" x14ac:dyDescent="0.25">
      <c r="C92" s="316" t="s">
        <v>532</v>
      </c>
      <c r="D92" s="329">
        <f t="shared" ref="D92:F92" si="10">SUM(D87:D91)</f>
        <v>3158593083</v>
      </c>
      <c r="E92" s="329">
        <f t="shared" si="10"/>
        <v>297793</v>
      </c>
      <c r="F92" s="329">
        <f t="shared" si="10"/>
        <v>158186</v>
      </c>
      <c r="G92" s="329">
        <f>SUM(G87:G91)</f>
        <v>3158453476</v>
      </c>
      <c r="H92" s="334">
        <f>E92-F92</f>
        <v>139607</v>
      </c>
    </row>
    <row r="93" spans="3:8" x14ac:dyDescent="0.2">
      <c r="C93" s="320" t="s">
        <v>174</v>
      </c>
      <c r="D93" s="321"/>
      <c r="E93" s="321"/>
      <c r="F93" s="321"/>
      <c r="G93" s="321"/>
    </row>
    <row r="94" spans="3:8" ht="12" thickBot="1" x14ac:dyDescent="0.25">
      <c r="C94" s="324" t="s">
        <v>208</v>
      </c>
      <c r="D94" s="325">
        <v>178830925</v>
      </c>
      <c r="E94" s="326"/>
      <c r="F94" s="325">
        <v>41941911</v>
      </c>
      <c r="G94" s="325">
        <f>D94-E94+F94</f>
        <v>220772836</v>
      </c>
    </row>
    <row r="95" spans="3:8" ht="12" thickBot="1" x14ac:dyDescent="0.25">
      <c r="C95" s="316" t="s">
        <v>532</v>
      </c>
      <c r="D95" s="329">
        <v>178830925</v>
      </c>
      <c r="E95" s="330"/>
      <c r="F95" s="329">
        <v>41941911</v>
      </c>
      <c r="G95" s="329">
        <v>220772836</v>
      </c>
      <c r="H95" s="334">
        <f>E95-F95</f>
        <v>-41941911</v>
      </c>
    </row>
    <row r="96" spans="3:8" ht="12" thickBot="1" x14ac:dyDescent="0.25">
      <c r="C96" s="320" t="s">
        <v>175</v>
      </c>
      <c r="D96" s="321"/>
      <c r="E96" s="321"/>
      <c r="F96" s="321"/>
      <c r="G96" s="321"/>
    </row>
    <row r="97" spans="3:8" ht="12" thickBot="1" x14ac:dyDescent="0.25">
      <c r="C97" s="322" t="s">
        <v>223</v>
      </c>
      <c r="D97" s="323"/>
      <c r="E97" s="323"/>
      <c r="F97" s="323"/>
      <c r="G97" s="323"/>
    </row>
    <row r="98" spans="3:8" x14ac:dyDescent="0.2">
      <c r="C98" s="324" t="s">
        <v>224</v>
      </c>
      <c r="D98" s="325">
        <v>24765170</v>
      </c>
      <c r="E98" s="326">
        <v>500</v>
      </c>
      <c r="F98" s="326"/>
      <c r="G98" s="325">
        <f>D98-E98+F98</f>
        <v>24764670</v>
      </c>
    </row>
    <row r="99" spans="3:8" x14ac:dyDescent="0.2">
      <c r="C99" s="324" t="s">
        <v>225</v>
      </c>
      <c r="D99" s="325">
        <v>24126712</v>
      </c>
      <c r="E99" s="326"/>
      <c r="F99" s="325">
        <v>651647</v>
      </c>
      <c r="G99" s="325">
        <f t="shared" ref="G99:G102" si="11">D99-E99+F99</f>
        <v>24778359</v>
      </c>
    </row>
    <row r="100" spans="3:8" x14ac:dyDescent="0.2">
      <c r="C100" s="324" t="s">
        <v>227</v>
      </c>
      <c r="D100" s="325">
        <v>50673394</v>
      </c>
      <c r="E100" s="326"/>
      <c r="F100" s="325">
        <v>1872903</v>
      </c>
      <c r="G100" s="325">
        <f t="shared" si="11"/>
        <v>52546297</v>
      </c>
    </row>
    <row r="101" spans="3:8" x14ac:dyDescent="0.2">
      <c r="C101" s="324" t="s">
        <v>231</v>
      </c>
      <c r="D101" s="325">
        <v>40252254</v>
      </c>
      <c r="E101" s="326"/>
      <c r="F101" s="325">
        <v>1067573</v>
      </c>
      <c r="G101" s="325">
        <f t="shared" si="11"/>
        <v>41319827</v>
      </c>
    </row>
    <row r="102" spans="3:8" ht="12" thickBot="1" x14ac:dyDescent="0.25">
      <c r="C102" s="324" t="s">
        <v>236</v>
      </c>
      <c r="D102" s="326">
        <v>0</v>
      </c>
      <c r="E102" s="326"/>
      <c r="F102" s="326">
        <v>176</v>
      </c>
      <c r="G102" s="326">
        <f t="shared" si="11"/>
        <v>176</v>
      </c>
    </row>
    <row r="103" spans="3:8" ht="12" thickBot="1" x14ac:dyDescent="0.25">
      <c r="C103" s="316" t="s">
        <v>532</v>
      </c>
      <c r="D103" s="329">
        <f t="shared" ref="D103:F103" si="12">SUM(D98:D102)</f>
        <v>139817530</v>
      </c>
      <c r="E103" s="329">
        <f t="shared" si="12"/>
        <v>500</v>
      </c>
      <c r="F103" s="329">
        <f t="shared" si="12"/>
        <v>3592299</v>
      </c>
      <c r="G103" s="329">
        <f>SUM(G98:G102)</f>
        <v>143409329</v>
      </c>
      <c r="H103" s="334">
        <f>E103-F103</f>
        <v>-3591799</v>
      </c>
    </row>
    <row r="104" spans="3:8" ht="12" thickBot="1" x14ac:dyDescent="0.25">
      <c r="C104" s="320" t="s">
        <v>549</v>
      </c>
      <c r="D104" s="321"/>
      <c r="E104" s="321"/>
      <c r="F104" s="321"/>
      <c r="G104" s="321"/>
    </row>
    <row r="105" spans="3:8" ht="12" thickBot="1" x14ac:dyDescent="0.25">
      <c r="C105" s="322" t="s">
        <v>550</v>
      </c>
      <c r="D105" s="323"/>
      <c r="E105" s="323"/>
      <c r="F105" s="323"/>
      <c r="G105" s="323"/>
    </row>
    <row r="106" spans="3:8" x14ac:dyDescent="0.2">
      <c r="C106" s="324" t="s">
        <v>240</v>
      </c>
      <c r="D106" s="325">
        <v>56100000</v>
      </c>
      <c r="E106" s="326"/>
      <c r="F106" s="325">
        <v>5100000</v>
      </c>
      <c r="G106" s="325">
        <f t="shared" ref="G106:G107" si="13">D106-E106+F106</f>
        <v>61200000</v>
      </c>
    </row>
    <row r="107" spans="3:8" ht="12" thickBot="1" x14ac:dyDescent="0.25">
      <c r="C107" s="324" t="s">
        <v>241</v>
      </c>
      <c r="D107" s="325">
        <v>9412735</v>
      </c>
      <c r="E107" s="326"/>
      <c r="F107" s="325">
        <v>5101133</v>
      </c>
      <c r="G107" s="325">
        <f t="shared" si="13"/>
        <v>14513868</v>
      </c>
    </row>
    <row r="108" spans="3:8" ht="12" thickBot="1" x14ac:dyDescent="0.25">
      <c r="C108" s="316" t="s">
        <v>532</v>
      </c>
      <c r="D108" s="329">
        <f t="shared" ref="D108:F108" si="14">SUM(D106:D107)</f>
        <v>65512735</v>
      </c>
      <c r="E108" s="329">
        <f t="shared" si="14"/>
        <v>0</v>
      </c>
      <c r="F108" s="329">
        <f t="shared" si="14"/>
        <v>10201133</v>
      </c>
      <c r="G108" s="329">
        <f>SUM(G106:G107)</f>
        <v>75713868</v>
      </c>
      <c r="H108" s="334">
        <f>E108-F108</f>
        <v>-10201133</v>
      </c>
    </row>
    <row r="109" spans="3:8" ht="12" thickBot="1" x14ac:dyDescent="0.25">
      <c r="C109" s="320" t="s">
        <v>551</v>
      </c>
      <c r="D109" s="321"/>
      <c r="E109" s="321"/>
      <c r="F109" s="321"/>
      <c r="G109" s="321"/>
    </row>
    <row r="110" spans="3:8" ht="12" thickBot="1" x14ac:dyDescent="0.25">
      <c r="C110" s="322" t="s">
        <v>260</v>
      </c>
      <c r="D110" s="323"/>
      <c r="E110" s="323"/>
      <c r="F110" s="323"/>
      <c r="G110" s="323"/>
    </row>
    <row r="111" spans="3:8" x14ac:dyDescent="0.2">
      <c r="C111" s="324" t="s">
        <v>269</v>
      </c>
      <c r="D111" s="325">
        <v>37415026</v>
      </c>
      <c r="E111" s="325">
        <v>1703272</v>
      </c>
      <c r="F111" s="326"/>
      <c r="G111" s="325">
        <f>D111+E111-F111</f>
        <v>39118298</v>
      </c>
    </row>
    <row r="112" spans="3:8" ht="12" thickBot="1" x14ac:dyDescent="0.25">
      <c r="C112" s="324" t="s">
        <v>273</v>
      </c>
      <c r="D112" s="325">
        <v>21118000</v>
      </c>
      <c r="E112" s="326"/>
      <c r="F112" s="325">
        <v>53504</v>
      </c>
      <c r="G112" s="325">
        <f>D112+E112-F112</f>
        <v>21064496</v>
      </c>
    </row>
    <row r="113" spans="3:8" ht="12" thickBot="1" x14ac:dyDescent="0.25">
      <c r="C113" s="322" t="s">
        <v>276</v>
      </c>
      <c r="D113" s="323"/>
      <c r="E113" s="323"/>
      <c r="F113" s="323"/>
      <c r="G113" s="323"/>
    </row>
    <row r="114" spans="3:8" x14ac:dyDescent="0.2">
      <c r="C114" s="327" t="s">
        <v>277</v>
      </c>
      <c r="D114" s="325">
        <v>96530611</v>
      </c>
      <c r="E114" s="325">
        <v>182524</v>
      </c>
      <c r="F114" s="326"/>
      <c r="G114" s="325">
        <f>D114+E114-F114</f>
        <v>96713135</v>
      </c>
    </row>
    <row r="115" spans="3:8" ht="12" thickBot="1" x14ac:dyDescent="0.25">
      <c r="C115" s="324" t="s">
        <v>279</v>
      </c>
      <c r="D115" s="325">
        <v>9969225</v>
      </c>
      <c r="E115" s="325">
        <v>303453</v>
      </c>
      <c r="F115" s="326"/>
      <c r="G115" s="325">
        <f>D115+E115-F115</f>
        <v>10272678</v>
      </c>
    </row>
    <row r="116" spans="3:8" ht="12" thickBot="1" x14ac:dyDescent="0.25">
      <c r="C116" s="322" t="s">
        <v>282</v>
      </c>
      <c r="D116" s="323"/>
      <c r="E116" s="323"/>
      <c r="F116" s="323"/>
      <c r="G116" s="323"/>
    </row>
    <row r="117" spans="3:8" ht="12" thickBot="1" x14ac:dyDescent="0.25">
      <c r="C117" s="324" t="s">
        <v>282</v>
      </c>
      <c r="D117" s="325">
        <v>219000</v>
      </c>
      <c r="E117" s="325">
        <v>381093</v>
      </c>
      <c r="F117" s="326"/>
      <c r="G117" s="325">
        <f>D117+E117-F117</f>
        <v>600093</v>
      </c>
    </row>
    <row r="118" spans="3:8" ht="12" thickBot="1" x14ac:dyDescent="0.25">
      <c r="C118" s="316" t="s">
        <v>532</v>
      </c>
      <c r="D118" s="329">
        <f t="shared" ref="D118:F118" si="15">SUM(D111:D117)</f>
        <v>165251862</v>
      </c>
      <c r="E118" s="329">
        <f t="shared" si="15"/>
        <v>2570342</v>
      </c>
      <c r="F118" s="329">
        <f t="shared" si="15"/>
        <v>53504</v>
      </c>
      <c r="G118" s="329">
        <f>SUM(G111:G117)</f>
        <v>167768700</v>
      </c>
      <c r="H118" s="334">
        <f>E118-F118</f>
        <v>2516838</v>
      </c>
    </row>
    <row r="119" spans="3:8" ht="12" thickBot="1" x14ac:dyDescent="0.25">
      <c r="C119" s="320" t="s">
        <v>177</v>
      </c>
      <c r="D119" s="321"/>
      <c r="E119" s="321"/>
      <c r="F119" s="321"/>
      <c r="G119" s="321"/>
    </row>
    <row r="120" spans="3:8" ht="12" thickBot="1" x14ac:dyDescent="0.25">
      <c r="C120" s="322" t="s">
        <v>287</v>
      </c>
      <c r="D120" s="323"/>
      <c r="E120" s="323"/>
      <c r="F120" s="323"/>
      <c r="G120" s="323"/>
    </row>
    <row r="121" spans="3:8" ht="12" thickBot="1" x14ac:dyDescent="0.25">
      <c r="C121" s="324" t="s">
        <v>288</v>
      </c>
      <c r="D121" s="325">
        <v>656125</v>
      </c>
      <c r="E121" s="325">
        <v>313200</v>
      </c>
      <c r="F121" s="326"/>
      <c r="G121" s="325">
        <f>D121+E121-F121</f>
        <v>969325</v>
      </c>
    </row>
    <row r="122" spans="3:8" ht="12" thickBot="1" x14ac:dyDescent="0.25">
      <c r="C122" s="322" t="s">
        <v>294</v>
      </c>
      <c r="D122" s="323"/>
      <c r="E122" s="323"/>
      <c r="F122" s="323"/>
      <c r="G122" s="323"/>
    </row>
    <row r="123" spans="3:8" x14ac:dyDescent="0.2">
      <c r="C123" s="324" t="s">
        <v>297</v>
      </c>
      <c r="D123" s="325">
        <v>8351626</v>
      </c>
      <c r="E123" s="325">
        <v>31725</v>
      </c>
      <c r="F123" s="326"/>
      <c r="G123" s="325">
        <f t="shared" ref="G123:G151" si="16">D123+E123-F123</f>
        <v>8383351</v>
      </c>
    </row>
    <row r="124" spans="3:8" x14ac:dyDescent="0.2">
      <c r="C124" s="324" t="s">
        <v>301</v>
      </c>
      <c r="D124" s="325">
        <v>5561096</v>
      </c>
      <c r="E124" s="325">
        <v>5085</v>
      </c>
      <c r="F124" s="326"/>
      <c r="G124" s="325">
        <f t="shared" si="16"/>
        <v>5566181</v>
      </c>
    </row>
    <row r="125" spans="3:8" x14ac:dyDescent="0.2">
      <c r="C125" s="327" t="s">
        <v>419</v>
      </c>
      <c r="D125" s="326">
        <v>0</v>
      </c>
      <c r="E125" s="325">
        <v>33814</v>
      </c>
      <c r="F125" s="326"/>
      <c r="G125" s="325">
        <f t="shared" si="16"/>
        <v>33814</v>
      </c>
    </row>
    <row r="126" spans="3:8" ht="12" thickBot="1" x14ac:dyDescent="0.25">
      <c r="C126" s="327" t="s">
        <v>302</v>
      </c>
      <c r="D126" s="325">
        <v>445039061</v>
      </c>
      <c r="E126" s="325">
        <v>35429</v>
      </c>
      <c r="F126" s="326"/>
      <c r="G126" s="325">
        <f t="shared" si="16"/>
        <v>445074490</v>
      </c>
    </row>
    <row r="127" spans="3:8" ht="12" thickBot="1" x14ac:dyDescent="0.25">
      <c r="C127" s="322" t="s">
        <v>304</v>
      </c>
      <c r="D127" s="323"/>
      <c r="E127" s="323"/>
      <c r="F127" s="323"/>
      <c r="G127" s="323"/>
    </row>
    <row r="128" spans="3:8" x14ac:dyDescent="0.2">
      <c r="C128" s="324" t="s">
        <v>305</v>
      </c>
      <c r="D128" s="325">
        <v>63426472</v>
      </c>
      <c r="E128" s="325">
        <v>8395347</v>
      </c>
      <c r="F128" s="326"/>
      <c r="G128" s="325">
        <f t="shared" si="16"/>
        <v>71821819</v>
      </c>
    </row>
    <row r="129" spans="3:7" ht="12" thickBot="1" x14ac:dyDescent="0.25">
      <c r="C129" s="324" t="s">
        <v>306</v>
      </c>
      <c r="D129" s="325">
        <v>146829184</v>
      </c>
      <c r="E129" s="325">
        <v>5749582</v>
      </c>
      <c r="F129" s="326"/>
      <c r="G129" s="325">
        <f t="shared" si="16"/>
        <v>152578766</v>
      </c>
    </row>
    <row r="130" spans="3:7" ht="12" thickBot="1" x14ac:dyDescent="0.25">
      <c r="C130" s="322" t="s">
        <v>308</v>
      </c>
      <c r="D130" s="323"/>
      <c r="E130" s="323"/>
      <c r="F130" s="323"/>
      <c r="G130" s="323">
        <f t="shared" si="16"/>
        <v>0</v>
      </c>
    </row>
    <row r="131" spans="3:7" x14ac:dyDescent="0.2">
      <c r="C131" s="324" t="s">
        <v>310</v>
      </c>
      <c r="D131" s="325">
        <v>5320654</v>
      </c>
      <c r="E131" s="325">
        <v>33980</v>
      </c>
      <c r="F131" s="326"/>
      <c r="G131" s="325">
        <f t="shared" si="16"/>
        <v>5354634</v>
      </c>
    </row>
    <row r="132" spans="3:7" ht="12" thickBot="1" x14ac:dyDescent="0.25">
      <c r="C132" s="324" t="s">
        <v>311</v>
      </c>
      <c r="D132" s="325">
        <v>4068394</v>
      </c>
      <c r="E132" s="325">
        <v>573500</v>
      </c>
      <c r="F132" s="326"/>
      <c r="G132" s="325">
        <f t="shared" si="16"/>
        <v>4641894</v>
      </c>
    </row>
    <row r="133" spans="3:7" ht="12" thickBot="1" x14ac:dyDescent="0.25">
      <c r="C133" s="322" t="s">
        <v>314</v>
      </c>
      <c r="D133" s="323"/>
      <c r="E133" s="323"/>
      <c r="F133" s="323"/>
      <c r="G133" s="323">
        <f t="shared" si="16"/>
        <v>0</v>
      </c>
    </row>
    <row r="134" spans="3:7" ht="12" thickBot="1" x14ac:dyDescent="0.25">
      <c r="C134" s="335" t="s">
        <v>315</v>
      </c>
      <c r="D134" s="336">
        <v>240500</v>
      </c>
      <c r="E134" s="336">
        <v>1317480</v>
      </c>
      <c r="F134" s="337"/>
      <c r="G134" s="336">
        <f t="shared" si="16"/>
        <v>1557980</v>
      </c>
    </row>
    <row r="135" spans="3:7" ht="12" thickBot="1" x14ac:dyDescent="0.25">
      <c r="C135" s="338" t="s">
        <v>317</v>
      </c>
      <c r="D135" s="337"/>
      <c r="E135" s="337"/>
      <c r="F135" s="337"/>
      <c r="G135" s="337">
        <f t="shared" si="16"/>
        <v>0</v>
      </c>
    </row>
    <row r="136" spans="3:7" ht="12" thickBot="1" x14ac:dyDescent="0.25">
      <c r="C136" s="324" t="s">
        <v>318</v>
      </c>
      <c r="D136" s="325">
        <v>45000000</v>
      </c>
      <c r="E136" s="325">
        <v>15000000</v>
      </c>
      <c r="F136" s="326"/>
      <c r="G136" s="325">
        <f t="shared" si="16"/>
        <v>60000000</v>
      </c>
    </row>
    <row r="137" spans="3:7" ht="12" thickBot="1" x14ac:dyDescent="0.25">
      <c r="C137" s="322" t="s">
        <v>321</v>
      </c>
      <c r="D137" s="323"/>
      <c r="E137" s="323"/>
      <c r="F137" s="323"/>
      <c r="G137" s="323">
        <f t="shared" si="16"/>
        <v>0</v>
      </c>
    </row>
    <row r="138" spans="3:7" x14ac:dyDescent="0.2">
      <c r="C138" s="324" t="s">
        <v>323</v>
      </c>
      <c r="D138" s="325">
        <v>20152800</v>
      </c>
      <c r="E138" s="325">
        <v>256172</v>
      </c>
      <c r="F138" s="326"/>
      <c r="G138" s="325">
        <f t="shared" si="16"/>
        <v>20408972</v>
      </c>
    </row>
    <row r="139" spans="3:7" ht="12" thickBot="1" x14ac:dyDescent="0.25">
      <c r="C139" s="324" t="s">
        <v>324</v>
      </c>
      <c r="D139" s="325">
        <v>128939165</v>
      </c>
      <c r="E139" s="325">
        <v>79170</v>
      </c>
      <c r="F139" s="326"/>
      <c r="G139" s="325">
        <f t="shared" si="16"/>
        <v>129018335</v>
      </c>
    </row>
    <row r="140" spans="3:7" ht="12" thickBot="1" x14ac:dyDescent="0.25">
      <c r="C140" s="322" t="s">
        <v>326</v>
      </c>
      <c r="D140" s="323"/>
      <c r="E140" s="323"/>
      <c r="F140" s="323"/>
      <c r="G140" s="323">
        <f t="shared" si="16"/>
        <v>0</v>
      </c>
    </row>
    <row r="141" spans="3:7" x14ac:dyDescent="0.2">
      <c r="C141" s="324" t="s">
        <v>327</v>
      </c>
      <c r="D141" s="325">
        <v>381084233</v>
      </c>
      <c r="E141" s="325">
        <v>2511000</v>
      </c>
      <c r="F141" s="326"/>
      <c r="G141" s="325">
        <f t="shared" si="16"/>
        <v>383595233</v>
      </c>
    </row>
    <row r="142" spans="3:7" ht="12" thickBot="1" x14ac:dyDescent="0.25">
      <c r="C142" s="324" t="s">
        <v>328</v>
      </c>
      <c r="D142" s="325">
        <v>76441588</v>
      </c>
      <c r="E142" s="326"/>
      <c r="F142" s="325">
        <v>288724</v>
      </c>
      <c r="G142" s="325">
        <f t="shared" si="16"/>
        <v>76152864</v>
      </c>
    </row>
    <row r="143" spans="3:7" ht="12" thickBot="1" x14ac:dyDescent="0.25">
      <c r="C143" s="322" t="s">
        <v>332</v>
      </c>
      <c r="D143" s="323"/>
      <c r="E143" s="323"/>
      <c r="F143" s="323"/>
      <c r="G143" s="323">
        <f t="shared" si="16"/>
        <v>0</v>
      </c>
    </row>
    <row r="144" spans="3:7" x14ac:dyDescent="0.2">
      <c r="C144" s="327" t="s">
        <v>420</v>
      </c>
      <c r="D144" s="326">
        <v>0</v>
      </c>
      <c r="E144" s="325">
        <v>621315</v>
      </c>
      <c r="F144" s="326"/>
      <c r="G144" s="325">
        <f t="shared" si="16"/>
        <v>621315</v>
      </c>
    </row>
    <row r="145" spans="3:8" ht="12" thickBot="1" x14ac:dyDescent="0.25">
      <c r="C145" s="327" t="s">
        <v>333</v>
      </c>
      <c r="D145" s="325">
        <v>120619</v>
      </c>
      <c r="E145" s="325">
        <v>2300</v>
      </c>
      <c r="F145" s="326"/>
      <c r="G145" s="325">
        <f t="shared" si="16"/>
        <v>122919</v>
      </c>
    </row>
    <row r="146" spans="3:8" ht="12" thickBot="1" x14ac:dyDescent="0.25">
      <c r="C146" s="322" t="s">
        <v>338</v>
      </c>
      <c r="D146" s="323"/>
      <c r="E146" s="323"/>
      <c r="F146" s="323"/>
      <c r="G146" s="323">
        <f t="shared" si="16"/>
        <v>0</v>
      </c>
    </row>
    <row r="147" spans="3:8" ht="12" thickBot="1" x14ac:dyDescent="0.25">
      <c r="C147" s="324" t="s">
        <v>341</v>
      </c>
      <c r="D147" s="325">
        <v>13959166</v>
      </c>
      <c r="E147" s="326"/>
      <c r="F147" s="325">
        <v>5316054</v>
      </c>
      <c r="G147" s="325">
        <f t="shared" si="16"/>
        <v>8643112</v>
      </c>
    </row>
    <row r="148" spans="3:8" ht="12" thickBot="1" x14ac:dyDescent="0.25">
      <c r="C148" s="322" t="s">
        <v>343</v>
      </c>
      <c r="D148" s="323"/>
      <c r="E148" s="323"/>
      <c r="F148" s="323"/>
      <c r="G148" s="323">
        <f t="shared" si="16"/>
        <v>0</v>
      </c>
    </row>
    <row r="149" spans="3:8" x14ac:dyDescent="0.2">
      <c r="C149" s="324" t="s">
        <v>348</v>
      </c>
      <c r="D149" s="325">
        <v>189218</v>
      </c>
      <c r="E149" s="325">
        <v>1029599</v>
      </c>
      <c r="F149" s="326"/>
      <c r="G149" s="325">
        <f t="shared" si="16"/>
        <v>1218817</v>
      </c>
    </row>
    <row r="150" spans="3:8" x14ac:dyDescent="0.2">
      <c r="C150" s="324" t="s">
        <v>349</v>
      </c>
      <c r="D150" s="325">
        <v>315445460</v>
      </c>
      <c r="E150" s="325">
        <v>824706</v>
      </c>
      <c r="F150" s="326"/>
      <c r="G150" s="325">
        <f t="shared" si="16"/>
        <v>316270166</v>
      </c>
    </row>
    <row r="151" spans="3:8" ht="12" thickBot="1" x14ac:dyDescent="0.25">
      <c r="C151" s="324" t="s">
        <v>343</v>
      </c>
      <c r="D151" s="325">
        <v>30265305</v>
      </c>
      <c r="E151" s="325">
        <v>7554565</v>
      </c>
      <c r="F151" s="326"/>
      <c r="G151" s="325">
        <f t="shared" si="16"/>
        <v>37819870</v>
      </c>
    </row>
    <row r="152" spans="3:8" ht="12" thickBot="1" x14ac:dyDescent="0.25">
      <c r="C152" s="316" t="s">
        <v>532</v>
      </c>
      <c r="D152" s="329">
        <f>SUM(D121:D151)</f>
        <v>1691090666</v>
      </c>
      <c r="E152" s="329">
        <f t="shared" ref="E152:G152" si="17">SUM(E121:E151)</f>
        <v>44367969</v>
      </c>
      <c r="F152" s="329">
        <f t="shared" si="17"/>
        <v>5604778</v>
      </c>
      <c r="G152" s="329">
        <f t="shared" si="17"/>
        <v>1729853857</v>
      </c>
      <c r="H152" s="334">
        <f>E152-F152</f>
        <v>38763191</v>
      </c>
    </row>
    <row r="153" spans="3:8" x14ac:dyDescent="0.2">
      <c r="C153" s="320" t="s">
        <v>178</v>
      </c>
      <c r="D153" s="321"/>
      <c r="E153" s="321"/>
      <c r="F153" s="321"/>
      <c r="G153" s="321"/>
    </row>
    <row r="154" spans="3:8" ht="12" thickBot="1" x14ac:dyDescent="0.25">
      <c r="C154" s="324" t="s">
        <v>552</v>
      </c>
      <c r="D154" s="325">
        <v>247565086</v>
      </c>
      <c r="E154" s="325">
        <v>21343374</v>
      </c>
      <c r="F154" s="326"/>
      <c r="G154" s="325">
        <f t="shared" ref="G154" si="18">D154+E154-F154</f>
        <v>268908460</v>
      </c>
    </row>
    <row r="155" spans="3:8" ht="12" thickBot="1" x14ac:dyDescent="0.25">
      <c r="C155" s="316" t="s">
        <v>532</v>
      </c>
      <c r="D155" s="329">
        <v>247565086</v>
      </c>
      <c r="E155" s="329">
        <v>21343374</v>
      </c>
      <c r="F155" s="330"/>
      <c r="G155" s="329">
        <v>268908460</v>
      </c>
      <c r="H155" s="334">
        <f>E155-F155</f>
        <v>21343374</v>
      </c>
    </row>
    <row r="156" spans="3:8" ht="12" thickBot="1" x14ac:dyDescent="0.25">
      <c r="C156" s="320" t="s">
        <v>179</v>
      </c>
      <c r="D156" s="321"/>
      <c r="E156" s="321"/>
      <c r="F156" s="321"/>
      <c r="G156" s="321"/>
    </row>
    <row r="157" spans="3:8" ht="12" thickBot="1" x14ac:dyDescent="0.25">
      <c r="C157" s="322" t="s">
        <v>359</v>
      </c>
      <c r="D157" s="323"/>
      <c r="E157" s="323"/>
      <c r="F157" s="323"/>
      <c r="G157" s="323"/>
    </row>
    <row r="158" spans="3:8" x14ac:dyDescent="0.2">
      <c r="C158" s="324" t="s">
        <v>553</v>
      </c>
      <c r="D158" s="325">
        <v>10979427</v>
      </c>
      <c r="E158" s="326"/>
      <c r="F158" s="325">
        <v>6931220</v>
      </c>
      <c r="G158" s="325">
        <f t="shared" ref="G158:G162" si="19">D158+E158-F158</f>
        <v>4048207</v>
      </c>
    </row>
    <row r="159" spans="3:8" x14ac:dyDescent="0.2">
      <c r="C159" s="327" t="s">
        <v>554</v>
      </c>
      <c r="D159" s="325">
        <v>90159488</v>
      </c>
      <c r="E159" s="325">
        <v>1649805</v>
      </c>
      <c r="F159" s="326"/>
      <c r="G159" s="325">
        <f t="shared" si="19"/>
        <v>91809293</v>
      </c>
    </row>
    <row r="160" spans="3:8" x14ac:dyDescent="0.2">
      <c r="C160" s="327" t="s">
        <v>555</v>
      </c>
      <c r="D160" s="325">
        <v>311920065</v>
      </c>
      <c r="E160" s="326"/>
      <c r="F160" s="325">
        <v>24089861</v>
      </c>
      <c r="G160" s="325">
        <f t="shared" si="19"/>
        <v>287830204</v>
      </c>
    </row>
    <row r="161" spans="1:8" x14ac:dyDescent="0.2">
      <c r="C161" s="327" t="s">
        <v>556</v>
      </c>
      <c r="D161" s="325">
        <v>86615569</v>
      </c>
      <c r="E161" s="325">
        <v>519409</v>
      </c>
      <c r="F161" s="326"/>
      <c r="G161" s="325">
        <f t="shared" si="19"/>
        <v>87134978</v>
      </c>
    </row>
    <row r="162" spans="1:8" ht="12" thickBot="1" x14ac:dyDescent="0.25">
      <c r="C162" s="327" t="s">
        <v>557</v>
      </c>
      <c r="D162" s="325">
        <v>14377341</v>
      </c>
      <c r="E162" s="325">
        <v>534783</v>
      </c>
      <c r="F162" s="326"/>
      <c r="G162" s="325">
        <f t="shared" si="19"/>
        <v>14912124</v>
      </c>
    </row>
    <row r="163" spans="1:8" ht="12" thickBot="1" x14ac:dyDescent="0.25">
      <c r="C163" s="316" t="s">
        <v>532</v>
      </c>
      <c r="D163" s="329">
        <f t="shared" ref="D163:F163" si="20">SUM(D158:D162)</f>
        <v>514051890</v>
      </c>
      <c r="E163" s="329">
        <f t="shared" si="20"/>
        <v>2703997</v>
      </c>
      <c r="F163" s="329">
        <f t="shared" si="20"/>
        <v>31021081</v>
      </c>
      <c r="G163" s="329">
        <f>SUM(G158:G162)</f>
        <v>485734806</v>
      </c>
      <c r="H163" s="334">
        <f>E163-F163</f>
        <v>-28317084</v>
      </c>
    </row>
    <row r="164" spans="1:8" x14ac:dyDescent="0.2">
      <c r="C164" s="320" t="s">
        <v>180</v>
      </c>
      <c r="D164" s="321"/>
      <c r="E164" s="321"/>
      <c r="F164" s="321"/>
      <c r="G164" s="321"/>
    </row>
    <row r="165" spans="1:8" ht="12" thickBot="1" x14ac:dyDescent="0.25">
      <c r="C165" s="324" t="s">
        <v>354</v>
      </c>
      <c r="D165" s="325">
        <v>56665</v>
      </c>
      <c r="E165" s="325">
        <v>601609</v>
      </c>
      <c r="F165" s="326"/>
      <c r="G165" s="325">
        <f t="shared" ref="G165" si="21">D165+E165-F165</f>
        <v>658274</v>
      </c>
    </row>
    <row r="166" spans="1:8" ht="12" thickBot="1" x14ac:dyDescent="0.25">
      <c r="C166" s="316" t="s">
        <v>532</v>
      </c>
      <c r="D166" s="329">
        <v>56665</v>
      </c>
      <c r="E166" s="329">
        <v>601609</v>
      </c>
      <c r="F166" s="330"/>
      <c r="G166" s="329">
        <v>658274</v>
      </c>
      <c r="H166" s="334">
        <f>E166-F166</f>
        <v>601609</v>
      </c>
    </row>
    <row r="167" spans="1:8" x14ac:dyDescent="0.2">
      <c r="C167" s="320" t="s">
        <v>558</v>
      </c>
      <c r="D167" s="321"/>
      <c r="E167" s="321"/>
      <c r="F167" s="321"/>
      <c r="G167" s="321"/>
    </row>
    <row r="168" spans="1:8" x14ac:dyDescent="0.2">
      <c r="C168" s="327" t="s">
        <v>375</v>
      </c>
      <c r="D168" s="325">
        <v>133960799</v>
      </c>
      <c r="E168" s="325">
        <v>30993000</v>
      </c>
      <c r="F168" s="326"/>
      <c r="G168" s="325">
        <f t="shared" ref="G168:G169" si="22">D168+E168-F168</f>
        <v>164953799</v>
      </c>
    </row>
    <row r="169" spans="1:8" ht="12" thickBot="1" x14ac:dyDescent="0.25">
      <c r="C169" s="327" t="s">
        <v>559</v>
      </c>
      <c r="D169" s="325">
        <v>114473000</v>
      </c>
      <c r="E169" s="326"/>
      <c r="F169" s="325">
        <v>32807742</v>
      </c>
      <c r="G169" s="325">
        <f t="shared" si="22"/>
        <v>81665258</v>
      </c>
    </row>
    <row r="170" spans="1:8" ht="12" thickBot="1" x14ac:dyDescent="0.25">
      <c r="C170" s="316" t="s">
        <v>532</v>
      </c>
      <c r="D170" s="329">
        <f t="shared" ref="D170:F170" si="23">SUM(D168:D169)</f>
        <v>248433799</v>
      </c>
      <c r="E170" s="329">
        <f t="shared" si="23"/>
        <v>30993000</v>
      </c>
      <c r="F170" s="329">
        <f t="shared" si="23"/>
        <v>32807742</v>
      </c>
      <c r="G170" s="329">
        <f>SUM(G168:G169)</f>
        <v>246619057</v>
      </c>
      <c r="H170" s="334">
        <f>E170-F170</f>
        <v>-1814742</v>
      </c>
    </row>
    <row r="171" spans="1:8" ht="12" thickBot="1" x14ac:dyDescent="0.25"/>
    <row r="172" spans="1:8" x14ac:dyDescent="0.2">
      <c r="A172" s="314" t="s">
        <v>567</v>
      </c>
      <c r="C172" s="598"/>
      <c r="D172" s="577">
        <v>2019</v>
      </c>
      <c r="E172" s="366">
        <v>2018</v>
      </c>
    </row>
    <row r="173" spans="1:8" ht="12" thickBot="1" x14ac:dyDescent="0.25">
      <c r="C173" s="599"/>
      <c r="D173" s="578"/>
      <c r="E173" s="364" t="s">
        <v>560</v>
      </c>
    </row>
    <row r="174" spans="1:8" x14ac:dyDescent="0.2">
      <c r="C174" s="367" t="s">
        <v>12</v>
      </c>
      <c r="D174" s="368"/>
      <c r="E174" s="368"/>
    </row>
    <row r="175" spans="1:8" x14ac:dyDescent="0.2">
      <c r="C175" s="367" t="s">
        <v>561</v>
      </c>
      <c r="D175" s="369">
        <v>988240</v>
      </c>
      <c r="E175" s="369">
        <v>987878</v>
      </c>
    </row>
    <row r="176" spans="1:8" x14ac:dyDescent="0.2">
      <c r="C176" s="367" t="s">
        <v>562</v>
      </c>
      <c r="D176" s="370" t="s">
        <v>528</v>
      </c>
      <c r="E176" s="369">
        <v>2086</v>
      </c>
    </row>
    <row r="177" spans="1:9" x14ac:dyDescent="0.2">
      <c r="C177" s="367" t="s">
        <v>563</v>
      </c>
      <c r="D177" s="368"/>
      <c r="E177" s="368"/>
    </row>
    <row r="178" spans="1:9" ht="22.5" x14ac:dyDescent="0.2">
      <c r="C178" s="371" t="s">
        <v>564</v>
      </c>
      <c r="D178" s="369">
        <v>1920553425</v>
      </c>
      <c r="E178" s="369">
        <v>860198801</v>
      </c>
    </row>
    <row r="179" spans="1:9" ht="22.5" x14ac:dyDescent="0.2">
      <c r="C179" s="367" t="s">
        <v>565</v>
      </c>
      <c r="D179" s="370"/>
      <c r="E179" s="370"/>
    </row>
    <row r="180" spans="1:9" ht="12" thickBot="1" x14ac:dyDescent="0.25">
      <c r="C180" s="372"/>
      <c r="D180" s="373">
        <v>1825465369</v>
      </c>
      <c r="E180" s="373">
        <v>3456538901</v>
      </c>
    </row>
    <row r="181" spans="1:9" ht="12" thickBot="1" x14ac:dyDescent="0.25">
      <c r="C181" s="374" t="s">
        <v>566</v>
      </c>
      <c r="D181" s="375">
        <f>SUM(D175:D180)</f>
        <v>3747007034</v>
      </c>
      <c r="E181" s="375">
        <f>SUM(E175:E180)</f>
        <v>4317727666</v>
      </c>
    </row>
    <row r="182" spans="1:9" ht="12.75" thickTop="1" thickBot="1" x14ac:dyDescent="0.25"/>
    <row r="183" spans="1:9" x14ac:dyDescent="0.2">
      <c r="A183" s="314" t="s">
        <v>574</v>
      </c>
      <c r="C183" s="598"/>
      <c r="D183" s="577">
        <v>2019</v>
      </c>
      <c r="E183" s="366">
        <v>2018</v>
      </c>
    </row>
    <row r="184" spans="1:9" ht="12" thickBot="1" x14ac:dyDescent="0.25">
      <c r="C184" s="599"/>
      <c r="D184" s="578"/>
      <c r="E184" s="364" t="s">
        <v>560</v>
      </c>
    </row>
    <row r="185" spans="1:9" x14ac:dyDescent="0.2">
      <c r="C185" s="376" t="s">
        <v>568</v>
      </c>
      <c r="D185" s="370"/>
      <c r="E185" s="370"/>
    </row>
    <row r="186" spans="1:9" x14ac:dyDescent="0.2">
      <c r="C186" s="367" t="s">
        <v>569</v>
      </c>
      <c r="D186" s="370"/>
      <c r="E186" s="370"/>
    </row>
    <row r="187" spans="1:9" x14ac:dyDescent="0.2">
      <c r="C187" s="367" t="s">
        <v>570</v>
      </c>
      <c r="D187" s="369">
        <v>2176665</v>
      </c>
      <c r="E187" s="369">
        <v>1654160</v>
      </c>
      <c r="G187" s="334">
        <f>D187-E187</f>
        <v>522505</v>
      </c>
      <c r="H187" s="314">
        <f>G187/E187</f>
        <v>0.31587331334332835</v>
      </c>
    </row>
    <row r="188" spans="1:9" x14ac:dyDescent="0.2">
      <c r="C188" s="367" t="s">
        <v>571</v>
      </c>
      <c r="D188" s="370"/>
      <c r="E188" s="370"/>
    </row>
    <row r="189" spans="1:9" x14ac:dyDescent="0.2">
      <c r="C189" s="367" t="s">
        <v>570</v>
      </c>
      <c r="D189" s="369">
        <v>9841537</v>
      </c>
      <c r="E189" s="369">
        <v>12575495</v>
      </c>
      <c r="G189" s="334">
        <f>D189-E189</f>
        <v>-2733958</v>
      </c>
      <c r="H189" s="314">
        <f>G189/E189</f>
        <v>-0.21740360916210455</v>
      </c>
    </row>
    <row r="190" spans="1:9" ht="12" thickBot="1" x14ac:dyDescent="0.25">
      <c r="C190" s="377" t="s">
        <v>572</v>
      </c>
      <c r="D190" s="373">
        <v>820322000</v>
      </c>
      <c r="E190" s="373">
        <v>820322000</v>
      </c>
      <c r="G190" s="334">
        <f>D190-E190</f>
        <v>0</v>
      </c>
      <c r="H190" s="314">
        <f>G190/E190</f>
        <v>0</v>
      </c>
      <c r="I190" s="349"/>
    </row>
    <row r="191" spans="1:9" ht="12" thickBot="1" x14ac:dyDescent="0.25">
      <c r="C191" s="374" t="s">
        <v>573</v>
      </c>
      <c r="D191" s="375">
        <f>SUM(D187:D190)</f>
        <v>832340202</v>
      </c>
      <c r="E191" s="375">
        <f>SUM(E187:E190)</f>
        <v>834551655</v>
      </c>
      <c r="G191" s="334"/>
      <c r="I191" s="349"/>
    </row>
    <row r="192" spans="1:9" ht="12" thickTop="1" x14ac:dyDescent="0.2"/>
    <row r="193" spans="1:10" ht="12" thickBot="1" x14ac:dyDescent="0.25"/>
    <row r="194" spans="1:10" x14ac:dyDescent="0.2">
      <c r="A194" s="314" t="s">
        <v>577</v>
      </c>
      <c r="C194" s="600"/>
      <c r="D194" s="577">
        <v>2019</v>
      </c>
      <c r="E194" s="366">
        <v>2018</v>
      </c>
    </row>
    <row r="195" spans="1:10" ht="12" thickBot="1" x14ac:dyDescent="0.25">
      <c r="C195" s="601"/>
      <c r="D195" s="578"/>
      <c r="E195" s="364" t="s">
        <v>560</v>
      </c>
    </row>
    <row r="196" spans="1:10" x14ac:dyDescent="0.2">
      <c r="C196" s="367" t="s">
        <v>575</v>
      </c>
      <c r="D196" s="369">
        <v>2517252814</v>
      </c>
      <c r="E196" s="369">
        <v>2189846614</v>
      </c>
      <c r="G196" s="334">
        <f>D196-E196</f>
        <v>327406200</v>
      </c>
    </row>
    <row r="197" spans="1:10" x14ac:dyDescent="0.2">
      <c r="C197" s="367" t="s">
        <v>576</v>
      </c>
      <c r="D197" s="369">
        <v>1587069278</v>
      </c>
      <c r="E197" s="369">
        <v>1430287257</v>
      </c>
      <c r="G197" s="334">
        <f t="shared" ref="G197:G198" si="24">D197-E197</f>
        <v>156782021</v>
      </c>
    </row>
    <row r="198" spans="1:10" x14ac:dyDescent="0.2">
      <c r="C198" s="367" t="s">
        <v>28</v>
      </c>
      <c r="D198" s="369">
        <v>766429</v>
      </c>
      <c r="E198" s="369">
        <v>1494001</v>
      </c>
      <c r="G198" s="334">
        <f t="shared" si="24"/>
        <v>-727572</v>
      </c>
    </row>
    <row r="199" spans="1:10" ht="12" thickBot="1" x14ac:dyDescent="0.25">
      <c r="D199" s="373"/>
      <c r="E199" s="373"/>
    </row>
    <row r="200" spans="1:10" ht="12" thickBot="1" x14ac:dyDescent="0.25">
      <c r="C200" s="374" t="s">
        <v>573</v>
      </c>
      <c r="D200" s="375">
        <f>SUM(D196:D199)</f>
        <v>4105088521</v>
      </c>
      <c r="E200" s="375">
        <f>SUM(E196:E199)</f>
        <v>3621627872</v>
      </c>
    </row>
    <row r="201" spans="1:10" ht="12" thickTop="1" x14ac:dyDescent="0.2">
      <c r="G201" s="432">
        <f>E198</f>
        <v>1494001</v>
      </c>
      <c r="H201" s="431"/>
    </row>
    <row r="202" spans="1:10" x14ac:dyDescent="0.2">
      <c r="G202" s="433">
        <v>30763202</v>
      </c>
      <c r="H202" s="352">
        <f>G203-G202-G201</f>
        <v>-31490774</v>
      </c>
    </row>
    <row r="203" spans="1:10" ht="12" thickBot="1" x14ac:dyDescent="0.25">
      <c r="C203" s="378" t="s">
        <v>29</v>
      </c>
      <c r="D203" s="373">
        <v>3434812</v>
      </c>
      <c r="E203" s="373">
        <v>3704817</v>
      </c>
      <c r="G203" s="334">
        <f>D198</f>
        <v>766429</v>
      </c>
    </row>
    <row r="205" spans="1:10" ht="12" thickBot="1" x14ac:dyDescent="0.25">
      <c r="H205" s="434">
        <v>29724563</v>
      </c>
    </row>
    <row r="206" spans="1:10" x14ac:dyDescent="0.2">
      <c r="C206" s="598"/>
      <c r="D206" s="577">
        <v>2019</v>
      </c>
      <c r="E206" s="366">
        <v>2018</v>
      </c>
      <c r="H206" s="352">
        <f>H202+H205</f>
        <v>-1766211</v>
      </c>
    </row>
    <row r="207" spans="1:10" ht="12" thickBot="1" x14ac:dyDescent="0.25">
      <c r="C207" s="599"/>
      <c r="D207" s="578"/>
      <c r="E207" s="364" t="s">
        <v>560</v>
      </c>
    </row>
    <row r="208" spans="1:10" ht="22.5" x14ac:dyDescent="0.2">
      <c r="C208" s="371" t="s">
        <v>578</v>
      </c>
      <c r="D208" s="369">
        <v>2151611</v>
      </c>
      <c r="E208" s="369">
        <v>128907376</v>
      </c>
      <c r="G208" s="334"/>
      <c r="J208" s="334"/>
    </row>
    <row r="209" spans="3:10" ht="22.5" x14ac:dyDescent="0.2">
      <c r="C209" s="371" t="s">
        <v>579</v>
      </c>
      <c r="D209" s="370">
        <v>0</v>
      </c>
      <c r="E209" s="369">
        <v>10201134</v>
      </c>
      <c r="G209" s="334"/>
      <c r="J209" s="334"/>
    </row>
    <row r="210" spans="3:10" ht="12" thickBot="1" x14ac:dyDescent="0.25">
      <c r="C210" s="378" t="s">
        <v>416</v>
      </c>
      <c r="D210" s="373">
        <v>25973438</v>
      </c>
      <c r="E210" s="373">
        <v>25973438</v>
      </c>
      <c r="G210" s="334"/>
    </row>
    <row r="211" spans="3:10" ht="12" thickBot="1" x14ac:dyDescent="0.25">
      <c r="C211" s="374" t="s">
        <v>573</v>
      </c>
      <c r="D211" s="375">
        <f>SUM(D208:D210)</f>
        <v>28125049</v>
      </c>
      <c r="E211" s="375">
        <f>SUM(E208:E210)</f>
        <v>165081948</v>
      </c>
    </row>
    <row r="212" spans="3:10" ht="12.75" thickTop="1" thickBot="1" x14ac:dyDescent="0.25">
      <c r="G212" s="334"/>
    </row>
    <row r="213" spans="3:10" x14ac:dyDescent="0.2">
      <c r="C213" s="600"/>
      <c r="D213" s="577">
        <v>2019</v>
      </c>
      <c r="E213" s="366">
        <v>2018</v>
      </c>
    </row>
    <row r="214" spans="3:10" ht="12" thickBot="1" x14ac:dyDescent="0.25">
      <c r="C214" s="601"/>
      <c r="D214" s="578"/>
      <c r="E214" s="364" t="s">
        <v>560</v>
      </c>
    </row>
    <row r="215" spans="3:10" x14ac:dyDescent="0.2">
      <c r="C215" s="367" t="s">
        <v>34</v>
      </c>
      <c r="D215" s="369">
        <v>175986035</v>
      </c>
      <c r="E215" s="369">
        <v>158890020</v>
      </c>
      <c r="G215" s="334">
        <f>D215-E215</f>
        <v>17096015</v>
      </c>
      <c r="H215" s="314">
        <f>G215/E215</f>
        <v>0.10759653123588253</v>
      </c>
    </row>
    <row r="216" spans="3:10" x14ac:dyDescent="0.2">
      <c r="C216" s="367" t="s">
        <v>580</v>
      </c>
      <c r="D216" s="369">
        <v>6855286</v>
      </c>
      <c r="E216" s="369">
        <v>2466235</v>
      </c>
      <c r="G216" s="334">
        <f>D216-E216</f>
        <v>4389051</v>
      </c>
      <c r="H216" s="314">
        <f t="shared" ref="H216" si="25">G216/E216</f>
        <v>1.7796564398769785</v>
      </c>
    </row>
    <row r="217" spans="3:10" ht="12" thickBot="1" x14ac:dyDescent="0.25">
      <c r="C217" s="378" t="s">
        <v>33</v>
      </c>
      <c r="D217" s="373">
        <v>33141667</v>
      </c>
      <c r="E217" s="373">
        <v>144835557</v>
      </c>
      <c r="F217" s="334">
        <f>D12</f>
        <v>72732508</v>
      </c>
      <c r="G217" s="334">
        <f>F217-D217</f>
        <v>39590841</v>
      </c>
      <c r="H217" s="314">
        <f>G217/F217</f>
        <v>0.54433487980367734</v>
      </c>
    </row>
    <row r="218" spans="3:10" ht="12" thickBot="1" x14ac:dyDescent="0.25">
      <c r="C218" s="374" t="s">
        <v>422</v>
      </c>
      <c r="D218" s="375">
        <f>SUM(D215:D217)</f>
        <v>215982988</v>
      </c>
      <c r="E218" s="375">
        <f>SUM(E215:E217)</f>
        <v>306191812</v>
      </c>
      <c r="G218" s="334"/>
    </row>
    <row r="219" spans="3:10" ht="12.75" thickTop="1" thickBot="1" x14ac:dyDescent="0.25">
      <c r="G219" s="334"/>
    </row>
    <row r="220" spans="3:10" x14ac:dyDescent="0.2">
      <c r="C220" s="577"/>
      <c r="D220" s="577">
        <v>2019</v>
      </c>
      <c r="E220" s="366">
        <v>2018</v>
      </c>
    </row>
    <row r="221" spans="3:10" ht="12" thickBot="1" x14ac:dyDescent="0.25">
      <c r="C221" s="578"/>
      <c r="D221" s="578"/>
      <c r="E221" s="364" t="s">
        <v>560</v>
      </c>
      <c r="F221" s="314" t="s">
        <v>582</v>
      </c>
    </row>
    <row r="222" spans="3:10" x14ac:dyDescent="0.2">
      <c r="C222" s="367" t="s">
        <v>36</v>
      </c>
      <c r="D222" s="369">
        <v>345126</v>
      </c>
      <c r="E222" s="369">
        <v>496649</v>
      </c>
      <c r="F222" s="334">
        <f>E222</f>
        <v>496649</v>
      </c>
      <c r="G222" s="334">
        <f>D222-F222</f>
        <v>-151523</v>
      </c>
      <c r="H222" s="351">
        <f>G222/F222</f>
        <v>-0.30509071799198229</v>
      </c>
    </row>
    <row r="223" spans="3:10" x14ac:dyDescent="0.2">
      <c r="C223" s="367" t="s">
        <v>37</v>
      </c>
      <c r="D223" s="369">
        <v>59100537</v>
      </c>
      <c r="E223" s="369">
        <v>78344041</v>
      </c>
      <c r="F223" s="334">
        <f>E223</f>
        <v>78344041</v>
      </c>
      <c r="G223" s="334">
        <f t="shared" ref="G223:G225" si="26">D223-F223</f>
        <v>-19243504</v>
      </c>
      <c r="H223" s="351">
        <f t="shared" ref="H223:H225" si="27">G223/F223</f>
        <v>-0.24562817738747991</v>
      </c>
    </row>
    <row r="224" spans="3:10" x14ac:dyDescent="0.2">
      <c r="C224" s="367" t="s">
        <v>581</v>
      </c>
      <c r="D224" s="369">
        <v>60247768</v>
      </c>
      <c r="E224" s="369">
        <v>34198062</v>
      </c>
      <c r="F224" s="334">
        <v>49272933</v>
      </c>
      <c r="G224" s="334">
        <f t="shared" si="26"/>
        <v>10974835</v>
      </c>
      <c r="H224" s="351">
        <f t="shared" si="27"/>
        <v>0.22273557370737398</v>
      </c>
    </row>
    <row r="225" spans="3:9" ht="12" thickBot="1" x14ac:dyDescent="0.25">
      <c r="C225" s="378" t="s">
        <v>39</v>
      </c>
      <c r="D225" s="373">
        <v>191250</v>
      </c>
      <c r="E225" s="373">
        <v>255775</v>
      </c>
      <c r="F225" s="334">
        <v>272633</v>
      </c>
      <c r="G225" s="334">
        <f t="shared" si="26"/>
        <v>-81383</v>
      </c>
      <c r="H225" s="351">
        <f t="shared" si="27"/>
        <v>-0.29850751743185894</v>
      </c>
    </row>
    <row r="226" spans="3:9" ht="12" thickBot="1" x14ac:dyDescent="0.25">
      <c r="C226" s="374" t="s">
        <v>573</v>
      </c>
      <c r="D226" s="375">
        <f>SUM(D222:D225)</f>
        <v>119884681</v>
      </c>
      <c r="E226" s="375">
        <f>SUM(E222:E225)</f>
        <v>113294527</v>
      </c>
      <c r="G226" s="334"/>
    </row>
    <row r="227" spans="3:9" ht="12.75" thickTop="1" thickBot="1" x14ac:dyDescent="0.25">
      <c r="G227" s="334"/>
    </row>
    <row r="228" spans="3:9" x14ac:dyDescent="0.2">
      <c r="C228" s="577"/>
      <c r="D228" s="577">
        <v>2019</v>
      </c>
      <c r="E228" s="366">
        <v>2018</v>
      </c>
      <c r="G228" s="334"/>
    </row>
    <row r="229" spans="3:9" ht="12" thickBot="1" x14ac:dyDescent="0.25">
      <c r="C229" s="578"/>
      <c r="D229" s="578"/>
      <c r="E229" s="364" t="s">
        <v>560</v>
      </c>
      <c r="F229" s="314" t="s">
        <v>582</v>
      </c>
    </row>
    <row r="230" spans="3:9" x14ac:dyDescent="0.2">
      <c r="C230" s="367" t="s">
        <v>583</v>
      </c>
      <c r="D230" s="369">
        <v>51699482</v>
      </c>
      <c r="E230" s="369">
        <v>51872805</v>
      </c>
      <c r="F230" s="334">
        <v>50932202</v>
      </c>
      <c r="G230" s="334">
        <f t="shared" ref="G230:G232" si="28">D230-F230</f>
        <v>767280</v>
      </c>
      <c r="H230" s="351">
        <f t="shared" ref="H230:H232" si="29">G230/F230</f>
        <v>1.5064732524228974E-2</v>
      </c>
    </row>
    <row r="231" spans="3:9" x14ac:dyDescent="0.2">
      <c r="C231" s="367" t="s">
        <v>425</v>
      </c>
      <c r="D231" s="369">
        <v>991569</v>
      </c>
      <c r="E231" s="370" t="s">
        <v>584</v>
      </c>
      <c r="F231" s="334">
        <v>970382</v>
      </c>
      <c r="G231" s="334">
        <f t="shared" si="28"/>
        <v>21187</v>
      </c>
      <c r="H231" s="351">
        <f t="shared" si="29"/>
        <v>2.1833669627012869E-2</v>
      </c>
    </row>
    <row r="232" spans="3:9" ht="12" thickBot="1" x14ac:dyDescent="0.25">
      <c r="C232" s="378" t="s">
        <v>40</v>
      </c>
      <c r="D232" s="373">
        <v>54425144</v>
      </c>
      <c r="E232" s="373">
        <v>14261472</v>
      </c>
      <c r="F232" s="334">
        <v>10739657</v>
      </c>
      <c r="G232" s="334">
        <f t="shared" si="28"/>
        <v>43685487</v>
      </c>
      <c r="H232" s="351">
        <f t="shared" si="29"/>
        <v>4.0676799082130835</v>
      </c>
    </row>
    <row r="233" spans="3:9" ht="12" thickBot="1" x14ac:dyDescent="0.25">
      <c r="C233" s="374" t="s">
        <v>573</v>
      </c>
      <c r="D233" s="375">
        <v>107116195</v>
      </c>
      <c r="E233" s="375">
        <v>67267729</v>
      </c>
    </row>
    <row r="234" spans="3:9" ht="12" thickTop="1" x14ac:dyDescent="0.2"/>
    <row r="235" spans="3:9" x14ac:dyDescent="0.2">
      <c r="C235" s="314" t="s">
        <v>596</v>
      </c>
      <c r="D235" s="334">
        <f>SUM(D233,D226,D218,D211,D203,D200)</f>
        <v>4579632246</v>
      </c>
      <c r="E235" s="334">
        <f>SUM(E233,E226,E218,E211,E203,E200)</f>
        <v>4277168705</v>
      </c>
    </row>
    <row r="236" spans="3:9" ht="12" thickBot="1" x14ac:dyDescent="0.25"/>
    <row r="237" spans="3:9" ht="12" thickBot="1" x14ac:dyDescent="0.25">
      <c r="C237" s="602"/>
      <c r="D237" s="577" t="s">
        <v>573</v>
      </c>
      <c r="E237" s="597" t="s">
        <v>585</v>
      </c>
      <c r="F237" s="597"/>
      <c r="G237" s="597"/>
    </row>
    <row r="238" spans="3:9" ht="12" thickBot="1" x14ac:dyDescent="0.25">
      <c r="C238" s="603"/>
      <c r="D238" s="578"/>
      <c r="E238" s="364" t="s">
        <v>586</v>
      </c>
      <c r="F238" s="364" t="s">
        <v>587</v>
      </c>
      <c r="G238" s="364" t="s">
        <v>588</v>
      </c>
    </row>
    <row r="239" spans="3:9" x14ac:dyDescent="0.2">
      <c r="C239" s="367" t="s">
        <v>26</v>
      </c>
      <c r="D239" s="369">
        <v>2517252814</v>
      </c>
      <c r="E239" s="370" t="s">
        <v>528</v>
      </c>
      <c r="F239" s="370" t="s">
        <v>528</v>
      </c>
      <c r="G239" s="369">
        <v>2517252814</v>
      </c>
      <c r="H239" s="349">
        <f>SUM(E239:G239)</f>
        <v>2517252814</v>
      </c>
      <c r="I239" s="352">
        <f>D239-H239</f>
        <v>0</v>
      </c>
    </row>
    <row r="240" spans="3:9" x14ac:dyDescent="0.2">
      <c r="C240" s="367" t="s">
        <v>27</v>
      </c>
      <c r="D240" s="369">
        <v>1587069278</v>
      </c>
      <c r="E240" s="370" t="s">
        <v>528</v>
      </c>
      <c r="F240" s="370" t="s">
        <v>528</v>
      </c>
      <c r="G240" s="369">
        <v>1587069278</v>
      </c>
      <c r="H240" s="349">
        <f t="shared" ref="H240:H248" si="30">SUM(E240:G240)</f>
        <v>1587069278</v>
      </c>
      <c r="I240" s="352">
        <f t="shared" ref="I240:I249" si="31">D240-H240</f>
        <v>0</v>
      </c>
    </row>
    <row r="241" spans="1:9" x14ac:dyDescent="0.2">
      <c r="C241" s="367" t="s">
        <v>589</v>
      </c>
      <c r="D241" s="369">
        <v>766429</v>
      </c>
      <c r="E241" s="369">
        <v>766429</v>
      </c>
      <c r="F241" s="370" t="s">
        <v>528</v>
      </c>
      <c r="G241" s="370" t="s">
        <v>528</v>
      </c>
      <c r="H241" s="349">
        <f t="shared" si="30"/>
        <v>766429</v>
      </c>
      <c r="I241" s="352">
        <f t="shared" si="31"/>
        <v>0</v>
      </c>
    </row>
    <row r="242" spans="1:9" x14ac:dyDescent="0.2">
      <c r="C242" s="367" t="s">
        <v>590</v>
      </c>
      <c r="D242" s="369">
        <v>2151611</v>
      </c>
      <c r="E242" s="370" t="s">
        <v>528</v>
      </c>
      <c r="F242" s="370" t="s">
        <v>528</v>
      </c>
      <c r="G242" s="369">
        <v>2151611</v>
      </c>
      <c r="H242" s="349">
        <f t="shared" si="30"/>
        <v>2151611</v>
      </c>
      <c r="I242" s="352">
        <f t="shared" si="31"/>
        <v>0</v>
      </c>
    </row>
    <row r="243" spans="1:9" x14ac:dyDescent="0.2">
      <c r="C243" s="367" t="s">
        <v>591</v>
      </c>
      <c r="D243" s="369">
        <v>25973438</v>
      </c>
      <c r="E243" s="370" t="s">
        <v>528</v>
      </c>
      <c r="F243" s="370" t="s">
        <v>528</v>
      </c>
      <c r="G243" s="369">
        <v>25973438</v>
      </c>
      <c r="H243" s="349">
        <f t="shared" si="30"/>
        <v>25973438</v>
      </c>
      <c r="I243" s="352">
        <f t="shared" si="31"/>
        <v>0</v>
      </c>
    </row>
    <row r="244" spans="1:9" x14ac:dyDescent="0.2">
      <c r="C244" s="367" t="s">
        <v>592</v>
      </c>
      <c r="D244" s="369">
        <v>51699482</v>
      </c>
      <c r="E244" s="370" t="s">
        <v>528</v>
      </c>
      <c r="F244" s="370" t="s">
        <v>528</v>
      </c>
      <c r="G244" s="369">
        <v>51699482</v>
      </c>
      <c r="H244" s="349">
        <f t="shared" si="30"/>
        <v>51699482</v>
      </c>
      <c r="I244" s="352">
        <f t="shared" si="31"/>
        <v>0</v>
      </c>
    </row>
    <row r="245" spans="1:9" x14ac:dyDescent="0.2">
      <c r="C245" s="367" t="s">
        <v>36</v>
      </c>
      <c r="D245" s="369">
        <v>345128</v>
      </c>
      <c r="E245" s="370" t="s">
        <v>528</v>
      </c>
      <c r="F245" s="369">
        <v>11663</v>
      </c>
      <c r="G245" s="369">
        <v>333463</v>
      </c>
      <c r="H245" s="349">
        <f t="shared" si="30"/>
        <v>345126</v>
      </c>
      <c r="I245" s="352">
        <f t="shared" si="31"/>
        <v>2</v>
      </c>
    </row>
    <row r="246" spans="1:9" x14ac:dyDescent="0.2">
      <c r="C246" s="367" t="s">
        <v>593</v>
      </c>
      <c r="D246" s="369">
        <v>60247768</v>
      </c>
      <c r="E246" s="369">
        <v>2879000</v>
      </c>
      <c r="F246" s="369">
        <v>23352000</v>
      </c>
      <c r="G246" s="369">
        <v>34016768</v>
      </c>
      <c r="H246" s="349">
        <f t="shared" si="30"/>
        <v>60247768</v>
      </c>
      <c r="I246" s="352">
        <f t="shared" si="31"/>
        <v>0</v>
      </c>
    </row>
    <row r="247" spans="1:9" x14ac:dyDescent="0.2">
      <c r="C247" s="367" t="s">
        <v>39</v>
      </c>
      <c r="D247" s="369">
        <v>191250</v>
      </c>
      <c r="E247" s="370" t="s">
        <v>528</v>
      </c>
      <c r="F247" s="369">
        <v>31845</v>
      </c>
      <c r="G247" s="369">
        <v>165966</v>
      </c>
      <c r="H247" s="349">
        <f t="shared" si="30"/>
        <v>197811</v>
      </c>
      <c r="I247" s="352">
        <f t="shared" si="31"/>
        <v>-6561</v>
      </c>
    </row>
    <row r="248" spans="1:9" ht="12" thickBot="1" x14ac:dyDescent="0.25">
      <c r="C248" s="378" t="s">
        <v>40</v>
      </c>
      <c r="D248" s="373">
        <v>54425144</v>
      </c>
      <c r="E248" s="373">
        <v>4592</v>
      </c>
      <c r="F248" s="379" t="s">
        <v>528</v>
      </c>
      <c r="G248" s="373">
        <v>54451675</v>
      </c>
      <c r="H248" s="349">
        <f t="shared" si="30"/>
        <v>54456267</v>
      </c>
      <c r="I248" s="352">
        <f t="shared" si="31"/>
        <v>-31123</v>
      </c>
    </row>
    <row r="249" spans="1:9" ht="12" thickBot="1" x14ac:dyDescent="0.25">
      <c r="C249" s="374" t="s">
        <v>594</v>
      </c>
      <c r="D249" s="375">
        <f>SUM(D239:D248)</f>
        <v>4300122342</v>
      </c>
      <c r="E249" s="375">
        <f t="shared" ref="E249:H249" si="32">SUM(E239:E248)</f>
        <v>3650021</v>
      </c>
      <c r="F249" s="375">
        <f t="shared" si="32"/>
        <v>23395508</v>
      </c>
      <c r="G249" s="375">
        <f t="shared" si="32"/>
        <v>4273114495</v>
      </c>
      <c r="H249" s="380">
        <f t="shared" si="32"/>
        <v>4300160024</v>
      </c>
      <c r="I249" s="352">
        <f t="shared" si="31"/>
        <v>-37682</v>
      </c>
    </row>
    <row r="250" spans="1:9" ht="12" thickTop="1" x14ac:dyDescent="0.2"/>
    <row r="251" spans="1:9" ht="12" thickBot="1" x14ac:dyDescent="0.25"/>
    <row r="252" spans="1:9" x14ac:dyDescent="0.2">
      <c r="A252" s="314" t="s">
        <v>595</v>
      </c>
      <c r="C252" s="577"/>
      <c r="D252" s="577">
        <v>2019</v>
      </c>
      <c r="E252" s="366">
        <v>2018</v>
      </c>
    </row>
    <row r="253" spans="1:9" ht="12" thickBot="1" x14ac:dyDescent="0.25">
      <c r="C253" s="578"/>
      <c r="D253" s="578"/>
      <c r="E253" s="364" t="s">
        <v>560</v>
      </c>
    </row>
    <row r="254" spans="1:9" x14ac:dyDescent="0.2">
      <c r="C254" s="381" t="s">
        <v>597</v>
      </c>
      <c r="D254" s="368"/>
      <c r="E254" s="368"/>
    </row>
    <row r="255" spans="1:9" x14ac:dyDescent="0.2">
      <c r="C255" s="382" t="s">
        <v>399</v>
      </c>
      <c r="D255" s="369">
        <v>46911228</v>
      </c>
      <c r="E255" s="369">
        <v>28435589</v>
      </c>
      <c r="F255" s="334">
        <f>D255-E255</f>
        <v>18475639</v>
      </c>
      <c r="G255" s="351">
        <f>F255/E255</f>
        <v>0.64973646229026594</v>
      </c>
    </row>
    <row r="256" spans="1:9" x14ac:dyDescent="0.2">
      <c r="C256" s="381" t="s">
        <v>44</v>
      </c>
      <c r="D256" s="370"/>
      <c r="E256" s="370"/>
      <c r="G256" s="351"/>
    </row>
    <row r="257" spans="1:8" x14ac:dyDescent="0.2">
      <c r="C257" s="382" t="s">
        <v>598</v>
      </c>
      <c r="D257" s="369">
        <v>940098</v>
      </c>
      <c r="E257" s="370">
        <v>0</v>
      </c>
      <c r="F257" s="334">
        <f>D257-E257</f>
        <v>940098</v>
      </c>
      <c r="G257" s="351">
        <v>1</v>
      </c>
    </row>
    <row r="258" spans="1:8" x14ac:dyDescent="0.2">
      <c r="C258" s="382" t="s">
        <v>599</v>
      </c>
      <c r="D258" s="369">
        <v>50472811</v>
      </c>
      <c r="E258" s="369">
        <v>10705229</v>
      </c>
      <c r="F258" s="334">
        <f>D258-E258</f>
        <v>39767582</v>
      </c>
      <c r="G258" s="351">
        <f>F258/E258</f>
        <v>3.7147810663368341</v>
      </c>
    </row>
    <row r="259" spans="1:8" x14ac:dyDescent="0.2">
      <c r="C259" s="381" t="s">
        <v>47</v>
      </c>
      <c r="D259" s="368"/>
      <c r="E259" s="370"/>
      <c r="G259" s="351"/>
    </row>
    <row r="260" spans="1:8" x14ac:dyDescent="0.2">
      <c r="C260" s="382" t="s">
        <v>48</v>
      </c>
      <c r="D260" s="369">
        <v>12324360</v>
      </c>
      <c r="E260" s="369">
        <v>8380656</v>
      </c>
      <c r="F260" s="334">
        <f>D260-E260</f>
        <v>3943704</v>
      </c>
      <c r="G260" s="351">
        <f>F260/E260</f>
        <v>0.47057223205438808</v>
      </c>
    </row>
    <row r="261" spans="1:8" x14ac:dyDescent="0.2">
      <c r="C261" s="382" t="s">
        <v>49</v>
      </c>
      <c r="D261" s="369">
        <v>2808781</v>
      </c>
      <c r="E261" s="369">
        <v>2115266</v>
      </c>
      <c r="F261" s="334">
        <f>D261-E261</f>
        <v>693515</v>
      </c>
      <c r="G261" s="351">
        <f>F261/E261</f>
        <v>0.32786183865291646</v>
      </c>
    </row>
    <row r="262" spans="1:8" x14ac:dyDescent="0.2">
      <c r="C262" s="382" t="s">
        <v>50</v>
      </c>
      <c r="D262" s="369">
        <v>107010650</v>
      </c>
      <c r="E262" s="369">
        <v>21163654</v>
      </c>
      <c r="F262" s="334">
        <f>D262-E262</f>
        <v>85846996</v>
      </c>
      <c r="G262" s="351">
        <f>F262/E262</f>
        <v>4.0563409324306665</v>
      </c>
    </row>
    <row r="263" spans="1:8" ht="22.5" x14ac:dyDescent="0.2">
      <c r="C263" s="382" t="s">
        <v>51</v>
      </c>
      <c r="D263" s="369">
        <v>9022678</v>
      </c>
      <c r="E263" s="369">
        <v>3096203</v>
      </c>
      <c r="F263" s="334">
        <f>D263-E263</f>
        <v>5926475</v>
      </c>
      <c r="G263" s="351">
        <f>F263/E263</f>
        <v>1.9141106057968422</v>
      </c>
    </row>
    <row r="264" spans="1:8" ht="12" thickBot="1" x14ac:dyDescent="0.25">
      <c r="C264" s="383" t="s">
        <v>52</v>
      </c>
      <c r="D264" s="373">
        <v>440057832</v>
      </c>
      <c r="E264" s="373">
        <v>254460761</v>
      </c>
      <c r="F264" s="334">
        <f>D264-E264</f>
        <v>185597071</v>
      </c>
      <c r="G264" s="351">
        <f>F264/E264</f>
        <v>0.72937403107114029</v>
      </c>
    </row>
    <row r="265" spans="1:8" ht="12" thickBot="1" x14ac:dyDescent="0.25">
      <c r="C265" s="374" t="s">
        <v>573</v>
      </c>
      <c r="D265" s="375">
        <f>SUM(D255:D264)</f>
        <v>669548438</v>
      </c>
      <c r="E265" s="375">
        <f>SUM(E255:E264)</f>
        <v>328357358</v>
      </c>
    </row>
    <row r="266" spans="1:8" ht="12.75" thickTop="1" thickBot="1" x14ac:dyDescent="0.25"/>
    <row r="267" spans="1:8" x14ac:dyDescent="0.2">
      <c r="A267" s="314" t="s">
        <v>600</v>
      </c>
      <c r="C267" s="585"/>
      <c r="D267" s="577">
        <v>2019</v>
      </c>
      <c r="E267" s="366">
        <v>2018</v>
      </c>
    </row>
    <row r="268" spans="1:8" ht="12" thickBot="1" x14ac:dyDescent="0.25">
      <c r="C268" s="586"/>
      <c r="D268" s="578"/>
      <c r="E268" s="364" t="s">
        <v>560</v>
      </c>
      <c r="F268" s="314" t="s">
        <v>459</v>
      </c>
    </row>
    <row r="269" spans="1:8" x14ac:dyDescent="0.2">
      <c r="C269" s="384" t="s">
        <v>55</v>
      </c>
      <c r="D269" s="385"/>
      <c r="E269" s="385"/>
    </row>
    <row r="270" spans="1:8" x14ac:dyDescent="0.2">
      <c r="C270" s="382" t="s">
        <v>56</v>
      </c>
      <c r="D270" s="369">
        <v>64097373</v>
      </c>
      <c r="E270" s="369">
        <v>44477334</v>
      </c>
      <c r="F270" s="334">
        <f>E270</f>
        <v>44477334</v>
      </c>
      <c r="G270" s="334">
        <f>D270-F270</f>
        <v>19620039</v>
      </c>
      <c r="H270" s="314">
        <f>G270/E270</f>
        <v>0.44112443879842256</v>
      </c>
    </row>
    <row r="271" spans="1:8" x14ac:dyDescent="0.2">
      <c r="C271" s="382" t="s">
        <v>401</v>
      </c>
      <c r="D271" s="369">
        <v>216093</v>
      </c>
      <c r="E271" s="369">
        <v>5315054</v>
      </c>
      <c r="F271" s="314">
        <v>0</v>
      </c>
      <c r="G271" s="334">
        <f>D271-F271</f>
        <v>216093</v>
      </c>
      <c r="H271" s="314">
        <f>G271/E271</f>
        <v>4.0656783543497395E-2</v>
      </c>
    </row>
    <row r="272" spans="1:8" x14ac:dyDescent="0.2">
      <c r="C272" s="382" t="s">
        <v>402</v>
      </c>
      <c r="D272" s="369">
        <v>205160</v>
      </c>
      <c r="E272" s="370" t="s">
        <v>528</v>
      </c>
    </row>
    <row r="273" spans="1:8" x14ac:dyDescent="0.2">
      <c r="C273" s="384" t="s">
        <v>57</v>
      </c>
      <c r="D273" s="370"/>
      <c r="E273" s="370"/>
    </row>
    <row r="274" spans="1:8" ht="12" thickBot="1" x14ac:dyDescent="0.25">
      <c r="C274" s="383" t="s">
        <v>58</v>
      </c>
      <c r="D274" s="373">
        <v>358581302</v>
      </c>
      <c r="E274" s="373">
        <v>336104424</v>
      </c>
      <c r="F274" s="334">
        <f>E274</f>
        <v>336104424</v>
      </c>
      <c r="G274" s="334">
        <f>D274-F274</f>
        <v>22476878</v>
      </c>
      <c r="H274" s="314">
        <f>G274/E274</f>
        <v>6.6874686540871003E-2</v>
      </c>
    </row>
    <row r="275" spans="1:8" ht="12" thickBot="1" x14ac:dyDescent="0.25">
      <c r="C275" s="386" t="s">
        <v>573</v>
      </c>
      <c r="D275" s="375">
        <f>SUM(D270:D274)</f>
        <v>423099928</v>
      </c>
      <c r="E275" s="375">
        <f>SUM(E270:E274)</f>
        <v>385896812</v>
      </c>
    </row>
    <row r="276" spans="1:8" ht="12.75" thickTop="1" thickBot="1" x14ac:dyDescent="0.25"/>
    <row r="277" spans="1:8" ht="12" thickBot="1" x14ac:dyDescent="0.25">
      <c r="A277" s="314" t="s">
        <v>609</v>
      </c>
      <c r="C277" s="323"/>
      <c r="D277" s="387" t="s">
        <v>601</v>
      </c>
      <c r="E277" s="387" t="s">
        <v>368</v>
      </c>
      <c r="F277" s="387" t="s">
        <v>602</v>
      </c>
      <c r="G277" s="387" t="s">
        <v>603</v>
      </c>
      <c r="H277" s="387" t="s">
        <v>604</v>
      </c>
    </row>
    <row r="278" spans="1:8" x14ac:dyDescent="0.2">
      <c r="C278" s="365" t="s">
        <v>111</v>
      </c>
      <c r="D278" s="388">
        <v>241087097</v>
      </c>
      <c r="E278" s="389" t="s">
        <v>605</v>
      </c>
      <c r="F278" s="388">
        <v>117551059</v>
      </c>
      <c r="G278" s="389" t="s">
        <v>605</v>
      </c>
      <c r="H278" s="388">
        <f>D278+F278</f>
        <v>358638156</v>
      </c>
    </row>
    <row r="279" spans="1:8" x14ac:dyDescent="0.2">
      <c r="C279" s="365" t="s">
        <v>606</v>
      </c>
      <c r="D279" s="591">
        <v>213283230</v>
      </c>
      <c r="E279" s="591">
        <v>16714564</v>
      </c>
      <c r="F279" s="595" t="s">
        <v>605</v>
      </c>
      <c r="G279" s="595" t="s">
        <v>605</v>
      </c>
      <c r="H279" s="591">
        <f>D279+E279</f>
        <v>229997794</v>
      </c>
    </row>
    <row r="280" spans="1:8" ht="12" thickBot="1" x14ac:dyDescent="0.25">
      <c r="C280" s="390" t="s">
        <v>607</v>
      </c>
      <c r="D280" s="592"/>
      <c r="E280" s="592"/>
      <c r="F280" s="596"/>
      <c r="G280" s="596"/>
      <c r="H280" s="592"/>
    </row>
    <row r="281" spans="1:8" ht="12" thickBot="1" x14ac:dyDescent="0.25">
      <c r="C281" s="391" t="s">
        <v>608</v>
      </c>
      <c r="D281" s="392">
        <f>D278-D279</f>
        <v>27803867</v>
      </c>
      <c r="E281" s="393"/>
      <c r="F281" s="393"/>
      <c r="G281" s="393"/>
      <c r="H281" s="392">
        <f>H278-H279</f>
        <v>128640362</v>
      </c>
    </row>
    <row r="282" spans="1:8" ht="12" thickTop="1" x14ac:dyDescent="0.2"/>
    <row r="283" spans="1:8" ht="12" thickBot="1" x14ac:dyDescent="0.25"/>
    <row r="284" spans="1:8" x14ac:dyDescent="0.2">
      <c r="A284" s="314" t="s">
        <v>610</v>
      </c>
      <c r="C284" s="593"/>
      <c r="D284" s="577">
        <v>2019</v>
      </c>
      <c r="E284" s="366">
        <v>2018</v>
      </c>
    </row>
    <row r="285" spans="1:8" ht="12" thickBot="1" x14ac:dyDescent="0.25">
      <c r="C285" s="594"/>
      <c r="D285" s="578"/>
      <c r="E285" s="364" t="s">
        <v>560</v>
      </c>
      <c r="F285" s="314" t="s">
        <v>613</v>
      </c>
    </row>
    <row r="286" spans="1:8" x14ac:dyDescent="0.2">
      <c r="C286" s="376" t="s">
        <v>569</v>
      </c>
      <c r="D286" s="385"/>
      <c r="E286" s="385"/>
    </row>
    <row r="287" spans="1:8" x14ac:dyDescent="0.2">
      <c r="C287" s="367" t="s">
        <v>119</v>
      </c>
      <c r="D287" s="369">
        <v>381579685</v>
      </c>
      <c r="E287" s="369">
        <v>303428502</v>
      </c>
      <c r="F287" s="334">
        <v>292950262</v>
      </c>
      <c r="G287" s="334">
        <f>D287-F287</f>
        <v>88629423</v>
      </c>
      <c r="H287" s="351">
        <f>G287/F287</f>
        <v>0.30254085589450674</v>
      </c>
    </row>
    <row r="288" spans="1:8" x14ac:dyDescent="0.2">
      <c r="C288" s="394" t="s">
        <v>120</v>
      </c>
      <c r="D288" s="369">
        <v>72459040</v>
      </c>
      <c r="E288" s="369">
        <v>63758072</v>
      </c>
      <c r="F288" s="334">
        <v>60161672</v>
      </c>
      <c r="G288" s="334">
        <f t="shared" ref="G288:G291" si="33">D288-F288</f>
        <v>12297368</v>
      </c>
      <c r="H288" s="351">
        <f t="shared" ref="H288:H290" si="34">G288/F288</f>
        <v>0.2044053562873053</v>
      </c>
    </row>
    <row r="289" spans="3:11" x14ac:dyDescent="0.2">
      <c r="C289" s="394" t="s">
        <v>122</v>
      </c>
      <c r="D289" s="369">
        <v>1416937</v>
      </c>
      <c r="E289" s="369">
        <v>824706</v>
      </c>
      <c r="F289" s="314">
        <v>0</v>
      </c>
      <c r="G289" s="334">
        <f t="shared" si="33"/>
        <v>1416937</v>
      </c>
      <c r="H289" s="351">
        <v>1</v>
      </c>
      <c r="J289" s="334">
        <f>D289-E289</f>
        <v>592231</v>
      </c>
      <c r="K289" s="314">
        <v>-61341963</v>
      </c>
    </row>
    <row r="290" spans="3:11" x14ac:dyDescent="0.2">
      <c r="C290" s="394" t="s">
        <v>123</v>
      </c>
      <c r="D290" s="369">
        <v>4838753</v>
      </c>
      <c r="E290" s="369">
        <v>2745150</v>
      </c>
      <c r="F290" s="334">
        <v>2447468</v>
      </c>
      <c r="G290" s="334">
        <f t="shared" si="33"/>
        <v>2391285</v>
      </c>
      <c r="H290" s="351">
        <f t="shared" si="34"/>
        <v>0.97704443939614327</v>
      </c>
      <c r="K290" s="334">
        <f>K289+J289</f>
        <v>-60749732</v>
      </c>
    </row>
    <row r="291" spans="3:11" ht="12" thickBot="1" x14ac:dyDescent="0.25">
      <c r="C291" s="395" t="s">
        <v>611</v>
      </c>
      <c r="D291" s="373">
        <v>12713188</v>
      </c>
      <c r="E291" s="379">
        <v>0</v>
      </c>
      <c r="F291" s="314">
        <v>0</v>
      </c>
      <c r="G291" s="334">
        <f t="shared" si="33"/>
        <v>12713188</v>
      </c>
      <c r="H291" s="351">
        <v>1</v>
      </c>
    </row>
    <row r="292" spans="3:11" ht="12" thickBot="1" x14ac:dyDescent="0.25">
      <c r="C292" s="396" t="s">
        <v>532</v>
      </c>
      <c r="D292" s="397">
        <f>SUM(D287:D291)</f>
        <v>473007603</v>
      </c>
      <c r="E292" s="397">
        <f>SUM(E287:E291)</f>
        <v>370756430</v>
      </c>
      <c r="F292" s="397">
        <f>SUM(F287:F291)</f>
        <v>355559402</v>
      </c>
      <c r="G292" s="397">
        <f>SUM(G287:G291)</f>
        <v>117448201</v>
      </c>
      <c r="H292" s="351"/>
      <c r="J292" s="334"/>
    </row>
    <row r="293" spans="3:11" x14ac:dyDescent="0.2">
      <c r="C293" s="398" t="s">
        <v>571</v>
      </c>
      <c r="D293" s="370"/>
      <c r="E293" s="370"/>
      <c r="H293" s="351"/>
      <c r="I293" s="334"/>
    </row>
    <row r="294" spans="3:11" ht="12" thickBot="1" x14ac:dyDescent="0.25">
      <c r="C294" s="395" t="s">
        <v>611</v>
      </c>
      <c r="D294" s="373">
        <v>1131633291</v>
      </c>
      <c r="E294" s="373">
        <v>1326458879</v>
      </c>
      <c r="F294" s="334">
        <f>E294</f>
        <v>1326458879</v>
      </c>
      <c r="G294" s="334">
        <f t="shared" ref="G294" si="35">D294-F294</f>
        <v>-194825588</v>
      </c>
      <c r="H294" s="351">
        <f t="shared" ref="H294" si="36">G294/F294</f>
        <v>-0.14687646265135371</v>
      </c>
      <c r="J294" s="334"/>
    </row>
    <row r="295" spans="3:11" ht="12" thickBot="1" x14ac:dyDescent="0.25">
      <c r="C295" s="386" t="s">
        <v>612</v>
      </c>
      <c r="D295" s="375">
        <f>D292+D294</f>
        <v>1604640894</v>
      </c>
      <c r="E295" s="375">
        <f>E292+E294</f>
        <v>1697215309</v>
      </c>
      <c r="F295" s="375">
        <f>F292+F294</f>
        <v>1682018281</v>
      </c>
      <c r="G295" s="375">
        <f>G292+G294</f>
        <v>-77377387</v>
      </c>
    </row>
    <row r="296" spans="3:11" ht="12" thickTop="1" x14ac:dyDescent="0.2"/>
    <row r="297" spans="3:11" ht="12" thickBot="1" x14ac:dyDescent="0.25"/>
    <row r="298" spans="3:11" x14ac:dyDescent="0.2">
      <c r="C298" s="593"/>
      <c r="D298" s="577">
        <v>2019</v>
      </c>
      <c r="E298" s="366">
        <v>2018</v>
      </c>
    </row>
    <row r="299" spans="3:11" ht="12" thickBot="1" x14ac:dyDescent="0.25">
      <c r="C299" s="594"/>
      <c r="D299" s="578"/>
      <c r="E299" s="364" t="s">
        <v>560</v>
      </c>
      <c r="F299" s="314" t="s">
        <v>459</v>
      </c>
    </row>
    <row r="300" spans="3:11" x14ac:dyDescent="0.2">
      <c r="C300" s="394" t="s">
        <v>128</v>
      </c>
      <c r="D300" s="369">
        <v>23941979</v>
      </c>
      <c r="E300" s="370">
        <v>47501038</v>
      </c>
      <c r="F300" s="334">
        <v>44081037</v>
      </c>
      <c r="G300" s="334">
        <f>D300-F300</f>
        <v>-20139058</v>
      </c>
      <c r="H300" s="351">
        <f>G300/F300</f>
        <v>-0.45686443356584372</v>
      </c>
    </row>
    <row r="301" spans="3:11" x14ac:dyDescent="0.2">
      <c r="C301" s="394" t="s">
        <v>129</v>
      </c>
      <c r="D301" s="369">
        <v>43364491</v>
      </c>
      <c r="E301" s="369">
        <v>41249276</v>
      </c>
      <c r="F301" s="334">
        <v>41305413</v>
      </c>
      <c r="G301" s="334">
        <f t="shared" ref="G301:G306" si="37">D301-F301</f>
        <v>2059078</v>
      </c>
      <c r="H301" s="351">
        <f t="shared" ref="H301:H306" si="38">G301/F301</f>
        <v>4.985007655049957E-2</v>
      </c>
    </row>
    <row r="302" spans="3:11" x14ac:dyDescent="0.2">
      <c r="C302" s="394" t="s">
        <v>614</v>
      </c>
      <c r="D302" s="369">
        <v>4089257</v>
      </c>
      <c r="E302" s="369">
        <v>4024595</v>
      </c>
      <c r="F302" s="334">
        <f>E302</f>
        <v>4024595</v>
      </c>
      <c r="G302" s="334">
        <f t="shared" si="37"/>
        <v>64662</v>
      </c>
      <c r="H302" s="351">
        <f t="shared" si="38"/>
        <v>1.6066709818006533E-2</v>
      </c>
    </row>
    <row r="303" spans="3:11" x14ac:dyDescent="0.2">
      <c r="C303" s="394" t="s">
        <v>615</v>
      </c>
      <c r="D303" s="369">
        <v>6329277</v>
      </c>
      <c r="E303" s="369">
        <v>5622249</v>
      </c>
      <c r="F303" s="334">
        <v>5449476</v>
      </c>
      <c r="G303" s="334">
        <f t="shared" si="37"/>
        <v>879801</v>
      </c>
      <c r="H303" s="351">
        <f t="shared" si="38"/>
        <v>0.1614468987476961</v>
      </c>
    </row>
    <row r="304" spans="3:11" x14ac:dyDescent="0.2">
      <c r="C304" s="394" t="s">
        <v>405</v>
      </c>
      <c r="D304" s="369">
        <v>40365678</v>
      </c>
      <c r="E304" s="369">
        <v>75065963</v>
      </c>
      <c r="F304" s="334">
        <f t="shared" ref="F304:F306" si="39">E304</f>
        <v>75065963</v>
      </c>
      <c r="G304" s="334">
        <f t="shared" si="37"/>
        <v>-34700285</v>
      </c>
      <c r="H304" s="351">
        <f t="shared" si="38"/>
        <v>-0.46226390248267379</v>
      </c>
    </row>
    <row r="305" spans="3:8" x14ac:dyDescent="0.2">
      <c r="C305" s="394" t="s">
        <v>406</v>
      </c>
      <c r="D305" s="369">
        <v>14760895</v>
      </c>
      <c r="E305" s="369">
        <v>21988654</v>
      </c>
      <c r="F305" s="334">
        <f t="shared" si="39"/>
        <v>21988654</v>
      </c>
      <c r="G305" s="334">
        <f t="shared" si="37"/>
        <v>-7227759</v>
      </c>
      <c r="H305" s="351">
        <f t="shared" si="38"/>
        <v>-0.32870402162860901</v>
      </c>
    </row>
    <row r="306" spans="3:8" ht="12" thickBot="1" x14ac:dyDescent="0.25">
      <c r="C306" s="395" t="s">
        <v>132</v>
      </c>
      <c r="D306" s="373">
        <v>582958887</v>
      </c>
      <c r="E306" s="373">
        <v>513939361</v>
      </c>
      <c r="F306" s="334">
        <f t="shared" si="39"/>
        <v>513939361</v>
      </c>
      <c r="G306" s="334">
        <f t="shared" si="37"/>
        <v>69019526</v>
      </c>
      <c r="H306" s="351">
        <f t="shared" si="38"/>
        <v>0.13429507688553943</v>
      </c>
    </row>
    <row r="307" spans="3:8" ht="12" thickBot="1" x14ac:dyDescent="0.25">
      <c r="C307" s="386" t="s">
        <v>612</v>
      </c>
      <c r="D307" s="399">
        <f>SUM(D300:D306)</f>
        <v>715810464</v>
      </c>
      <c r="E307" s="399">
        <f>SUM(E300:E306)</f>
        <v>709391136</v>
      </c>
      <c r="F307" s="399">
        <f>SUM(F300:F306)</f>
        <v>705854499</v>
      </c>
    </row>
    <row r="308" spans="3:8" ht="12.75" thickTop="1" thickBot="1" x14ac:dyDescent="0.25"/>
    <row r="309" spans="3:8" x14ac:dyDescent="0.2">
      <c r="C309" s="593"/>
      <c r="D309" s="577">
        <v>2019</v>
      </c>
      <c r="E309" s="366">
        <v>2018</v>
      </c>
    </row>
    <row r="310" spans="3:8" ht="12" thickBot="1" x14ac:dyDescent="0.25">
      <c r="C310" s="594"/>
      <c r="D310" s="578"/>
      <c r="E310" s="364" t="s">
        <v>560</v>
      </c>
    </row>
    <row r="311" spans="3:8" x14ac:dyDescent="0.2">
      <c r="C311" s="394" t="s">
        <v>136</v>
      </c>
      <c r="D311" s="369">
        <v>52704507</v>
      </c>
      <c r="E311" s="369">
        <v>28155166</v>
      </c>
      <c r="F311" s="334">
        <f>D311-E311</f>
        <v>24549341</v>
      </c>
      <c r="G311" s="351">
        <f>F311/E311</f>
        <v>0.87193025251564849</v>
      </c>
    </row>
    <row r="312" spans="3:8" ht="22.5" x14ac:dyDescent="0.2">
      <c r="C312" s="371" t="s">
        <v>616</v>
      </c>
      <c r="D312" s="370">
        <v>652985091</v>
      </c>
      <c r="E312" s="369">
        <v>602099488</v>
      </c>
      <c r="F312" s="334">
        <f>D312-E312</f>
        <v>50885603</v>
      </c>
      <c r="G312" s="351">
        <f t="shared" ref="G312:G314" si="40">F312/E312</f>
        <v>8.4513612806792482E-2</v>
      </c>
    </row>
    <row r="313" spans="3:8" x14ac:dyDescent="0.2">
      <c r="C313" s="371" t="s">
        <v>138</v>
      </c>
      <c r="D313" s="369">
        <v>24000</v>
      </c>
      <c r="E313" s="369">
        <v>24000</v>
      </c>
      <c r="F313" s="334">
        <f>D313-E313</f>
        <v>0</v>
      </c>
      <c r="G313" s="351">
        <f t="shared" si="40"/>
        <v>0</v>
      </c>
    </row>
    <row r="314" spans="3:8" ht="24" customHeight="1" thickBot="1" x14ac:dyDescent="0.25">
      <c r="C314" s="395" t="s">
        <v>139</v>
      </c>
      <c r="D314" s="373">
        <v>37376214</v>
      </c>
      <c r="E314" s="373">
        <v>36766165</v>
      </c>
      <c r="F314" s="334">
        <f>D314-E314</f>
        <v>610049</v>
      </c>
      <c r="G314" s="351">
        <f t="shared" si="40"/>
        <v>1.6592674269943576E-2</v>
      </c>
    </row>
    <row r="315" spans="3:8" ht="12" thickBot="1" x14ac:dyDescent="0.25">
      <c r="C315" s="386" t="s">
        <v>573</v>
      </c>
      <c r="D315" s="375">
        <f>SUM(D311:D314)</f>
        <v>743089812</v>
      </c>
      <c r="E315" s="375">
        <f>SUM(E311:E314)</f>
        <v>667044819</v>
      </c>
    </row>
    <row r="316" spans="3:8" ht="12.75" thickTop="1" thickBot="1" x14ac:dyDescent="0.25">
      <c r="C316" s="365"/>
      <c r="D316" s="400"/>
      <c r="E316" s="400"/>
    </row>
    <row r="317" spans="3:8" ht="12" thickBot="1" x14ac:dyDescent="0.25">
      <c r="C317" s="590"/>
      <c r="D317" s="590"/>
      <c r="E317" s="590"/>
      <c r="F317" s="401" t="s">
        <v>617</v>
      </c>
      <c r="G317" s="402" t="s">
        <v>618</v>
      </c>
      <c r="H317" s="401" t="s">
        <v>619</v>
      </c>
    </row>
    <row r="318" spans="3:8" x14ac:dyDescent="0.2">
      <c r="C318" s="588" t="s">
        <v>620</v>
      </c>
      <c r="D318" s="588"/>
      <c r="E318" s="588"/>
      <c r="F318" s="403"/>
      <c r="G318" s="403"/>
      <c r="H318" s="403"/>
    </row>
    <row r="319" spans="3:8" x14ac:dyDescent="0.2">
      <c r="C319" s="404"/>
      <c r="D319" s="581" t="s">
        <v>621</v>
      </c>
      <c r="E319" s="581"/>
      <c r="F319" s="405">
        <v>80723892</v>
      </c>
      <c r="G319" s="403">
        <v>0</v>
      </c>
      <c r="H319" s="405">
        <f>F319-G319</f>
        <v>80723892</v>
      </c>
    </row>
    <row r="320" spans="3:8" x14ac:dyDescent="0.2">
      <c r="C320" s="404"/>
      <c r="D320" s="581" t="s">
        <v>622</v>
      </c>
      <c r="E320" s="581"/>
      <c r="F320" s="403"/>
      <c r="G320" s="403"/>
      <c r="H320" s="403"/>
    </row>
    <row r="321" spans="3:8" x14ac:dyDescent="0.2">
      <c r="C321" s="404"/>
      <c r="D321" s="404"/>
      <c r="E321" s="404" t="s">
        <v>623</v>
      </c>
      <c r="F321" s="405">
        <v>188355748</v>
      </c>
      <c r="G321" s="405">
        <v>112518305</v>
      </c>
      <c r="H321" s="405">
        <f>F321-G321</f>
        <v>75837443</v>
      </c>
    </row>
    <row r="322" spans="3:8" x14ac:dyDescent="0.2">
      <c r="C322" s="404"/>
      <c r="D322" s="404"/>
      <c r="E322" s="404" t="s">
        <v>500</v>
      </c>
      <c r="F322" s="403"/>
      <c r="G322" s="403"/>
      <c r="H322" s="403"/>
    </row>
    <row r="323" spans="3:8" x14ac:dyDescent="0.2">
      <c r="C323" s="581" t="s">
        <v>624</v>
      </c>
      <c r="D323" s="581"/>
      <c r="E323" s="581"/>
      <c r="F323" s="406"/>
      <c r="G323" s="406"/>
      <c r="H323" s="406"/>
    </row>
    <row r="324" spans="3:8" x14ac:dyDescent="0.2">
      <c r="C324" s="404"/>
      <c r="D324" s="581" t="s">
        <v>623</v>
      </c>
      <c r="E324" s="581"/>
      <c r="F324" s="405">
        <v>175000</v>
      </c>
      <c r="G324" s="403">
        <v>0</v>
      </c>
      <c r="H324" s="405">
        <f>F324-G324</f>
        <v>175000</v>
      </c>
    </row>
    <row r="325" spans="3:8" ht="12" thickBot="1" x14ac:dyDescent="0.25">
      <c r="C325" s="404"/>
      <c r="D325" s="582" t="s">
        <v>500</v>
      </c>
      <c r="E325" s="582"/>
      <c r="F325" s="403"/>
      <c r="G325" s="403"/>
      <c r="H325" s="403"/>
    </row>
    <row r="326" spans="3:8" ht="12" thickBot="1" x14ac:dyDescent="0.25">
      <c r="C326" s="587" t="s">
        <v>532</v>
      </c>
      <c r="D326" s="587"/>
      <c r="E326" s="587"/>
      <c r="F326" s="407">
        <f>SUM(F319:F325)</f>
        <v>269254640</v>
      </c>
      <c r="G326" s="407">
        <f>SUM(G319:G325)</f>
        <v>112518305</v>
      </c>
      <c r="H326" s="407">
        <f>SUM(H319:H325)</f>
        <v>156736335</v>
      </c>
    </row>
    <row r="327" spans="3:8" x14ac:dyDescent="0.2">
      <c r="C327" s="588"/>
      <c r="D327" s="588"/>
      <c r="E327" s="588"/>
      <c r="F327" s="403"/>
      <c r="G327" s="403"/>
      <c r="H327" s="403"/>
    </row>
    <row r="328" spans="3:8" x14ac:dyDescent="0.2">
      <c r="C328" s="581" t="s">
        <v>625</v>
      </c>
      <c r="D328" s="581"/>
      <c r="E328" s="581"/>
      <c r="F328" s="405">
        <v>288959214</v>
      </c>
      <c r="G328" s="403"/>
      <c r="H328" s="405">
        <f t="shared" ref="H328:H333" si="41">F328-G328</f>
        <v>288959214</v>
      </c>
    </row>
    <row r="329" spans="3:8" ht="15" customHeight="1" x14ac:dyDescent="0.2">
      <c r="C329" s="589" t="s">
        <v>626</v>
      </c>
      <c r="D329" s="589"/>
      <c r="E329" s="589"/>
      <c r="F329" s="405">
        <v>156771307</v>
      </c>
      <c r="G329" s="403"/>
      <c r="H329" s="405">
        <f t="shared" si="41"/>
        <v>156771307</v>
      </c>
    </row>
    <row r="330" spans="3:8" x14ac:dyDescent="0.2">
      <c r="C330" s="581" t="s">
        <v>627</v>
      </c>
      <c r="D330" s="581"/>
      <c r="E330" s="581"/>
      <c r="F330" s="405">
        <v>66349328</v>
      </c>
      <c r="G330" s="403"/>
      <c r="H330" s="405">
        <f t="shared" si="41"/>
        <v>66349328</v>
      </c>
    </row>
    <row r="331" spans="3:8" x14ac:dyDescent="0.2">
      <c r="C331" s="581" t="s">
        <v>628</v>
      </c>
      <c r="D331" s="581"/>
      <c r="E331" s="581"/>
      <c r="F331" s="405">
        <v>75523426</v>
      </c>
      <c r="G331" s="403"/>
      <c r="H331" s="405">
        <f t="shared" si="41"/>
        <v>75523426</v>
      </c>
    </row>
    <row r="332" spans="3:8" x14ac:dyDescent="0.2">
      <c r="C332" s="581" t="s">
        <v>629</v>
      </c>
      <c r="D332" s="581"/>
      <c r="E332" s="581"/>
      <c r="F332" s="405">
        <v>98070805</v>
      </c>
      <c r="G332" s="403"/>
      <c r="H332" s="405">
        <f t="shared" si="41"/>
        <v>98070805</v>
      </c>
    </row>
    <row r="333" spans="3:8" ht="12" thickBot="1" x14ac:dyDescent="0.25">
      <c r="C333" s="582" t="s">
        <v>630</v>
      </c>
      <c r="D333" s="582"/>
      <c r="E333" s="582"/>
      <c r="F333" s="405">
        <v>108811352</v>
      </c>
      <c r="G333" s="403"/>
      <c r="H333" s="405">
        <f t="shared" si="41"/>
        <v>108811352</v>
      </c>
    </row>
    <row r="334" spans="3:8" ht="12" thickBot="1" x14ac:dyDescent="0.25">
      <c r="C334" s="583" t="s">
        <v>631</v>
      </c>
      <c r="D334" s="583"/>
      <c r="E334" s="583"/>
      <c r="F334" s="407">
        <f>SUM(F328:F333)</f>
        <v>794485432</v>
      </c>
      <c r="G334" s="407">
        <f>SUM(G328:G333)</f>
        <v>0</v>
      </c>
      <c r="H334" s="407">
        <f>SUM(H328:H333)</f>
        <v>794485432</v>
      </c>
    </row>
    <row r="335" spans="3:8" ht="12" thickBot="1" x14ac:dyDescent="0.25">
      <c r="C335" s="584" t="s">
        <v>7</v>
      </c>
      <c r="D335" s="584"/>
      <c r="E335" s="584"/>
      <c r="F335" s="408">
        <f>F326+F334</f>
        <v>1063740072</v>
      </c>
      <c r="G335" s="408">
        <f>G326+G334</f>
        <v>112518305</v>
      </c>
      <c r="H335" s="408">
        <f>H326+H334</f>
        <v>951221767</v>
      </c>
    </row>
    <row r="336" spans="3:8" ht="12.75" thickTop="1" thickBot="1" x14ac:dyDescent="0.25"/>
    <row r="337" spans="3:8" x14ac:dyDescent="0.2">
      <c r="C337" s="585"/>
      <c r="D337" s="577">
        <v>2019</v>
      </c>
      <c r="E337" s="366">
        <v>2018</v>
      </c>
    </row>
    <row r="338" spans="3:8" ht="12" thickBot="1" x14ac:dyDescent="0.25">
      <c r="C338" s="586"/>
      <c r="D338" s="578"/>
      <c r="E338" s="364" t="s">
        <v>560</v>
      </c>
      <c r="F338" s="314" t="s">
        <v>459</v>
      </c>
    </row>
    <row r="339" spans="3:8" x14ac:dyDescent="0.2">
      <c r="C339" s="398" t="s">
        <v>569</v>
      </c>
      <c r="D339" s="370"/>
      <c r="E339" s="370"/>
    </row>
    <row r="340" spans="3:8" x14ac:dyDescent="0.2">
      <c r="C340" s="394" t="s">
        <v>632</v>
      </c>
      <c r="D340" s="369">
        <v>436491368</v>
      </c>
      <c r="E340" s="369">
        <v>318521569</v>
      </c>
      <c r="F340" s="334">
        <f>E340</f>
        <v>318521569</v>
      </c>
      <c r="G340" s="334">
        <f>D340-F340</f>
        <v>117969799</v>
      </c>
      <c r="H340" s="351">
        <f>G340/F340</f>
        <v>0.37036675214920844</v>
      </c>
    </row>
    <row r="341" spans="3:8" x14ac:dyDescent="0.2">
      <c r="C341" s="394" t="s">
        <v>633</v>
      </c>
      <c r="D341" s="369">
        <v>2655192175</v>
      </c>
      <c r="E341" s="369">
        <v>696152044</v>
      </c>
      <c r="F341" s="334">
        <f>E341</f>
        <v>696152044</v>
      </c>
      <c r="G341" s="334">
        <f t="shared" ref="G341:G343" si="42">D341-F341</f>
        <v>1959040131</v>
      </c>
      <c r="H341" s="351">
        <f t="shared" ref="H341:H343" si="43">G341/F341</f>
        <v>2.814098080849706</v>
      </c>
    </row>
    <row r="342" spans="3:8" x14ac:dyDescent="0.2">
      <c r="C342" s="394" t="s">
        <v>144</v>
      </c>
      <c r="D342" s="369">
        <v>3030102</v>
      </c>
      <c r="E342" s="369">
        <v>2968634</v>
      </c>
      <c r="F342" s="334">
        <f>E342</f>
        <v>2968634</v>
      </c>
      <c r="G342" s="334">
        <f t="shared" si="42"/>
        <v>61468</v>
      </c>
      <c r="H342" s="351">
        <f t="shared" si="43"/>
        <v>2.070581957897134E-2</v>
      </c>
    </row>
    <row r="343" spans="3:8" x14ac:dyDescent="0.2">
      <c r="C343" s="394" t="s">
        <v>145</v>
      </c>
      <c r="D343" s="369">
        <v>5365300</v>
      </c>
      <c r="E343" s="369">
        <v>3350552</v>
      </c>
      <c r="F343" s="334">
        <f>E343</f>
        <v>3350552</v>
      </c>
      <c r="G343" s="334">
        <f t="shared" si="42"/>
        <v>2014748</v>
      </c>
      <c r="H343" s="351">
        <f t="shared" si="43"/>
        <v>0.60131823054827982</v>
      </c>
    </row>
    <row r="344" spans="3:8" x14ac:dyDescent="0.2">
      <c r="C344" s="398" t="s">
        <v>634</v>
      </c>
      <c r="D344" s="409">
        <f>SUM(D340:D343)</f>
        <v>3100078945</v>
      </c>
      <c r="E344" s="409">
        <f>SUM(E340:E343)</f>
        <v>1020992799</v>
      </c>
      <c r="H344" s="351"/>
    </row>
    <row r="345" spans="3:8" x14ac:dyDescent="0.2">
      <c r="C345" s="398" t="s">
        <v>571</v>
      </c>
      <c r="D345" s="370"/>
      <c r="E345" s="370"/>
      <c r="H345" s="351"/>
    </row>
    <row r="346" spans="3:8" x14ac:dyDescent="0.2">
      <c r="C346" s="394" t="s">
        <v>632</v>
      </c>
      <c r="D346" s="369">
        <v>3504678000</v>
      </c>
      <c r="E346" s="369">
        <v>3174042513</v>
      </c>
      <c r="F346" s="334">
        <f>E346</f>
        <v>3174042513</v>
      </c>
      <c r="G346" s="334">
        <f t="shared" ref="G346:G348" si="44">D346-F346</f>
        <v>330635487</v>
      </c>
      <c r="H346" s="351">
        <f t="shared" ref="H346:H348" si="45">G346/F346</f>
        <v>0.10416857545096152</v>
      </c>
    </row>
    <row r="347" spans="3:8" x14ac:dyDescent="0.2">
      <c r="C347" s="394" t="s">
        <v>145</v>
      </c>
      <c r="D347" s="369">
        <v>756347085</v>
      </c>
      <c r="E347" s="369">
        <v>2559406519</v>
      </c>
      <c r="F347" s="334">
        <v>1969300971</v>
      </c>
      <c r="G347" s="334">
        <f t="shared" si="44"/>
        <v>-1212953886</v>
      </c>
      <c r="H347" s="351">
        <f t="shared" si="45"/>
        <v>-0.61593118769655042</v>
      </c>
    </row>
    <row r="348" spans="3:8" ht="12" thickBot="1" x14ac:dyDescent="0.25">
      <c r="C348" s="396" t="s">
        <v>634</v>
      </c>
      <c r="D348" s="397">
        <f>SUM(D346:D347)</f>
        <v>4261025085</v>
      </c>
      <c r="E348" s="397">
        <f>SUM(E346:E347)</f>
        <v>5733449032</v>
      </c>
      <c r="F348" s="334">
        <f>E348</f>
        <v>5733449032</v>
      </c>
      <c r="G348" s="334">
        <f t="shared" si="44"/>
        <v>-1472423947</v>
      </c>
      <c r="H348" s="351">
        <f t="shared" si="45"/>
        <v>-0.25681294780541097</v>
      </c>
    </row>
    <row r="349" spans="3:8" ht="12" thickBot="1" x14ac:dyDescent="0.25">
      <c r="C349" s="410" t="s">
        <v>573</v>
      </c>
      <c r="D349" s="411">
        <f>D344+D348</f>
        <v>7361104030</v>
      </c>
      <c r="E349" s="411">
        <f>E344+E348</f>
        <v>6754441831</v>
      </c>
    </row>
    <row r="350" spans="3:8" ht="12.75" thickTop="1" thickBot="1" x14ac:dyDescent="0.25"/>
    <row r="351" spans="3:8" x14ac:dyDescent="0.2">
      <c r="C351" s="579"/>
      <c r="D351" s="577">
        <v>2019</v>
      </c>
      <c r="E351" s="366">
        <v>2018</v>
      </c>
    </row>
    <row r="352" spans="3:8" ht="12" thickBot="1" x14ac:dyDescent="0.25">
      <c r="C352" s="580"/>
      <c r="D352" s="578"/>
      <c r="E352" s="364" t="s">
        <v>560</v>
      </c>
    </row>
    <row r="353" spans="3:7" ht="12" thickBot="1" x14ac:dyDescent="0.25">
      <c r="C353" s="395" t="s">
        <v>147</v>
      </c>
      <c r="D353" s="373">
        <v>44394651</v>
      </c>
      <c r="E353" s="373">
        <v>51917057</v>
      </c>
      <c r="F353" s="334">
        <f>D353-E353</f>
        <v>-7522406</v>
      </c>
    </row>
    <row r="354" spans="3:7" ht="12" thickBot="1" x14ac:dyDescent="0.25">
      <c r="C354" s="386" t="s">
        <v>573</v>
      </c>
      <c r="D354" s="375">
        <v>44394651</v>
      </c>
      <c r="E354" s="375">
        <v>51917057</v>
      </c>
    </row>
    <row r="355" spans="3:7" ht="12.75" thickTop="1" thickBot="1" x14ac:dyDescent="0.25"/>
    <row r="356" spans="3:7" x14ac:dyDescent="0.2">
      <c r="C356" s="579"/>
      <c r="D356" s="577">
        <v>2019</v>
      </c>
      <c r="E356" s="366">
        <v>2018</v>
      </c>
    </row>
    <row r="357" spans="3:7" ht="12" thickBot="1" x14ac:dyDescent="0.25">
      <c r="C357" s="580"/>
      <c r="D357" s="578"/>
      <c r="E357" s="364" t="s">
        <v>560</v>
      </c>
    </row>
    <row r="358" spans="3:7" x14ac:dyDescent="0.2">
      <c r="C358" s="398" t="s">
        <v>569</v>
      </c>
      <c r="D358" s="370"/>
      <c r="E358" s="370"/>
    </row>
    <row r="359" spans="3:7" x14ac:dyDescent="0.2">
      <c r="C359" s="394" t="s">
        <v>635</v>
      </c>
      <c r="D359" s="369">
        <v>4351818</v>
      </c>
      <c r="E359" s="369">
        <v>3978989</v>
      </c>
      <c r="F359" s="334">
        <f>D359-E359</f>
        <v>372829</v>
      </c>
      <c r="G359" s="351">
        <f>F359/E359</f>
        <v>9.3699429679247673E-2</v>
      </c>
    </row>
    <row r="360" spans="3:7" ht="22.5" x14ac:dyDescent="0.2">
      <c r="C360" s="367" t="s">
        <v>636</v>
      </c>
      <c r="D360" s="369">
        <v>86986656</v>
      </c>
      <c r="E360" s="369">
        <v>80231418</v>
      </c>
      <c r="F360" s="334">
        <f t="shared" ref="F360:F367" si="46">D360-E360</f>
        <v>6755238</v>
      </c>
      <c r="G360" s="351">
        <f t="shared" ref="G360:G364" si="47">F360/E360</f>
        <v>8.4196916474790467E-2</v>
      </c>
    </row>
    <row r="361" spans="3:7" ht="22.5" x14ac:dyDescent="0.2">
      <c r="C361" s="367" t="s">
        <v>637</v>
      </c>
      <c r="D361" s="369">
        <v>204180593</v>
      </c>
      <c r="E361" s="369">
        <v>184630910</v>
      </c>
      <c r="F361" s="334">
        <f t="shared" si="46"/>
        <v>19549683</v>
      </c>
      <c r="G361" s="351">
        <f t="shared" si="47"/>
        <v>0.10588521174488064</v>
      </c>
    </row>
    <row r="362" spans="3:7" x14ac:dyDescent="0.2">
      <c r="C362" s="394" t="s">
        <v>638</v>
      </c>
      <c r="D362" s="370">
        <v>0</v>
      </c>
      <c r="E362" s="369">
        <v>7797005</v>
      </c>
      <c r="F362" s="334">
        <f t="shared" si="46"/>
        <v>-7797005</v>
      </c>
      <c r="G362" s="351">
        <f t="shared" si="47"/>
        <v>-1</v>
      </c>
    </row>
    <row r="363" spans="3:7" x14ac:dyDescent="0.2">
      <c r="C363" s="394" t="s">
        <v>639</v>
      </c>
      <c r="D363" s="369">
        <v>3770209</v>
      </c>
      <c r="E363" s="369">
        <v>3770209</v>
      </c>
      <c r="F363" s="334">
        <f t="shared" si="46"/>
        <v>0</v>
      </c>
      <c r="G363" s="351">
        <f t="shared" si="47"/>
        <v>0</v>
      </c>
    </row>
    <row r="364" spans="3:7" x14ac:dyDescent="0.2">
      <c r="C364" s="394" t="s">
        <v>640</v>
      </c>
      <c r="D364" s="369">
        <v>39846067</v>
      </c>
      <c r="E364" s="369">
        <v>51931893</v>
      </c>
      <c r="F364" s="334">
        <f t="shared" si="46"/>
        <v>-12085826</v>
      </c>
      <c r="G364" s="351">
        <f t="shared" si="47"/>
        <v>-0.23272454173777182</v>
      </c>
    </row>
    <row r="365" spans="3:7" x14ac:dyDescent="0.2">
      <c r="C365" s="398" t="s">
        <v>634</v>
      </c>
      <c r="D365" s="409">
        <f>SUM(D359:D364)</f>
        <v>339135343</v>
      </c>
      <c r="E365" s="409">
        <f>SUM(E359:E364)</f>
        <v>332340424</v>
      </c>
      <c r="F365" s="334"/>
    </row>
    <row r="366" spans="3:7" x14ac:dyDescent="0.2">
      <c r="C366" s="398" t="s">
        <v>641</v>
      </c>
      <c r="D366" s="370"/>
      <c r="E366" s="370"/>
      <c r="F366" s="334"/>
    </row>
    <row r="367" spans="3:7" ht="12" thickBot="1" x14ac:dyDescent="0.25">
      <c r="C367" s="395" t="s">
        <v>642</v>
      </c>
      <c r="D367" s="373">
        <v>77276175</v>
      </c>
      <c r="E367" s="373">
        <v>77276175</v>
      </c>
      <c r="F367" s="334">
        <f t="shared" si="46"/>
        <v>0</v>
      </c>
      <c r="G367" s="314">
        <f>F367/E367</f>
        <v>0</v>
      </c>
    </row>
    <row r="368" spans="3:7" ht="12" thickBot="1" x14ac:dyDescent="0.25">
      <c r="C368" s="386" t="s">
        <v>573</v>
      </c>
      <c r="D368" s="375">
        <f>SUM(D365:D367)</f>
        <v>416411518</v>
      </c>
      <c r="E368" s="375">
        <f>SUM(E365:E367)</f>
        <v>409616599</v>
      </c>
    </row>
    <row r="369" spans="1:8" ht="12.75" thickTop="1" thickBot="1" x14ac:dyDescent="0.25"/>
    <row r="370" spans="1:8" x14ac:dyDescent="0.2">
      <c r="A370" s="314" t="s">
        <v>657</v>
      </c>
      <c r="C370" s="577"/>
      <c r="D370" s="577">
        <v>2019</v>
      </c>
      <c r="E370" s="366">
        <v>2018</v>
      </c>
    </row>
    <row r="371" spans="1:8" ht="12" thickBot="1" x14ac:dyDescent="0.25">
      <c r="C371" s="578"/>
      <c r="D371" s="578"/>
      <c r="E371" s="364" t="s">
        <v>560</v>
      </c>
      <c r="F371" s="314" t="s">
        <v>459</v>
      </c>
    </row>
    <row r="372" spans="1:8" ht="21" x14ac:dyDescent="0.2">
      <c r="C372" s="381" t="s">
        <v>643</v>
      </c>
      <c r="D372" s="368"/>
      <c r="E372" s="368"/>
    </row>
    <row r="373" spans="1:8" x14ac:dyDescent="0.2">
      <c r="C373" s="382" t="s">
        <v>186</v>
      </c>
      <c r="D373" s="369">
        <v>1332442</v>
      </c>
      <c r="E373" s="369">
        <v>1253836</v>
      </c>
      <c r="F373" s="334">
        <f>E373</f>
        <v>1253836</v>
      </c>
      <c r="G373" s="334">
        <f>D373-F373</f>
        <v>78606</v>
      </c>
      <c r="H373" s="351">
        <f>G373/F373</f>
        <v>6.269240953362322E-2</v>
      </c>
    </row>
    <row r="374" spans="1:8" x14ac:dyDescent="0.2">
      <c r="C374" s="382" t="s">
        <v>644</v>
      </c>
      <c r="D374" s="369">
        <v>23622326</v>
      </c>
      <c r="E374" s="369">
        <v>22516198</v>
      </c>
      <c r="F374" s="334">
        <f>E374</f>
        <v>22516198</v>
      </c>
      <c r="G374" s="334">
        <f>D374-F374</f>
        <v>1106128</v>
      </c>
      <c r="H374" s="351">
        <f t="shared" ref="H374:H397" si="48">G374/F374</f>
        <v>4.9125878178900365E-2</v>
      </c>
    </row>
    <row r="375" spans="1:8" x14ac:dyDescent="0.2">
      <c r="C375" s="381" t="s">
        <v>645</v>
      </c>
      <c r="D375" s="368"/>
      <c r="E375" s="368"/>
      <c r="H375" s="351"/>
    </row>
    <row r="376" spans="1:8" x14ac:dyDescent="0.2">
      <c r="C376" s="382" t="s">
        <v>646</v>
      </c>
      <c r="D376" s="369">
        <v>1792934410</v>
      </c>
      <c r="E376" s="369">
        <v>1540765714</v>
      </c>
      <c r="F376" s="334">
        <v>1540802440</v>
      </c>
      <c r="G376" s="334">
        <f t="shared" ref="G376:G397" si="49">D376-F376</f>
        <v>252131970</v>
      </c>
      <c r="H376" s="351">
        <f t="shared" si="48"/>
        <v>0.16363679304661538</v>
      </c>
    </row>
    <row r="377" spans="1:8" x14ac:dyDescent="0.2">
      <c r="C377" s="382" t="s">
        <v>647</v>
      </c>
      <c r="D377" s="369">
        <v>-226405713</v>
      </c>
      <c r="E377" s="369">
        <v>-186647681</v>
      </c>
      <c r="F377" s="334">
        <f>E377</f>
        <v>-186647681</v>
      </c>
      <c r="G377" s="334">
        <f t="shared" si="49"/>
        <v>-39758032</v>
      </c>
      <c r="H377" s="351">
        <f t="shared" si="48"/>
        <v>0.21301112227587762</v>
      </c>
    </row>
    <row r="378" spans="1:8" x14ac:dyDescent="0.2">
      <c r="C378" s="382" t="s">
        <v>191</v>
      </c>
      <c r="D378" s="369">
        <v>1364478750</v>
      </c>
      <c r="E378" s="369">
        <v>1154185608</v>
      </c>
      <c r="F378" s="334">
        <f>E378</f>
        <v>1154185608</v>
      </c>
      <c r="G378" s="334">
        <f t="shared" si="49"/>
        <v>210293142</v>
      </c>
      <c r="H378" s="351">
        <f t="shared" si="48"/>
        <v>0.18220045419245948</v>
      </c>
    </row>
    <row r="379" spans="1:8" x14ac:dyDescent="0.2">
      <c r="C379" s="382" t="s">
        <v>192</v>
      </c>
      <c r="D379" s="369">
        <v>-170207918</v>
      </c>
      <c r="E379" s="369">
        <v>-140786888</v>
      </c>
      <c r="F379" s="334">
        <f>E379</f>
        <v>-140786888</v>
      </c>
      <c r="G379" s="334">
        <f t="shared" si="49"/>
        <v>-29421030</v>
      </c>
      <c r="H379" s="351">
        <f t="shared" si="48"/>
        <v>0.20897563983373224</v>
      </c>
    </row>
    <row r="380" spans="1:8" x14ac:dyDescent="0.2">
      <c r="C380" s="382" t="s">
        <v>193</v>
      </c>
      <c r="D380" s="369">
        <v>244548369</v>
      </c>
      <c r="E380" s="369">
        <v>180914425</v>
      </c>
      <c r="F380" s="334">
        <f>E380</f>
        <v>180914425</v>
      </c>
      <c r="G380" s="334">
        <f t="shared" si="49"/>
        <v>63633944</v>
      </c>
      <c r="H380" s="351">
        <f t="shared" si="48"/>
        <v>0.35173504821409346</v>
      </c>
    </row>
    <row r="381" spans="1:8" x14ac:dyDescent="0.2">
      <c r="C381" s="381" t="s">
        <v>648</v>
      </c>
      <c r="D381" s="368"/>
      <c r="E381" s="368"/>
      <c r="H381" s="351"/>
    </row>
    <row r="382" spans="1:8" x14ac:dyDescent="0.2">
      <c r="C382" s="382" t="s">
        <v>195</v>
      </c>
      <c r="D382" s="369">
        <v>1888537320</v>
      </c>
      <c r="E382" s="369">
        <v>1600897669</v>
      </c>
      <c r="F382" s="334">
        <v>1600739482</v>
      </c>
      <c r="G382" s="334">
        <f t="shared" si="49"/>
        <v>287797838</v>
      </c>
      <c r="H382" s="351">
        <f t="shared" si="48"/>
        <v>0.17979055382604725</v>
      </c>
    </row>
    <row r="383" spans="1:8" x14ac:dyDescent="0.2">
      <c r="C383" s="382" t="s">
        <v>649</v>
      </c>
      <c r="D383" s="369">
        <v>877600</v>
      </c>
      <c r="E383" s="369">
        <v>544590</v>
      </c>
      <c r="F383" s="334">
        <f>E383</f>
        <v>544590</v>
      </c>
      <c r="G383" s="334">
        <f t="shared" si="49"/>
        <v>333010</v>
      </c>
      <c r="H383" s="351">
        <f t="shared" si="48"/>
        <v>0.6114875410859546</v>
      </c>
    </row>
    <row r="384" spans="1:8" x14ac:dyDescent="0.2">
      <c r="C384" s="382" t="s">
        <v>197</v>
      </c>
      <c r="D384" s="369">
        <v>61672259</v>
      </c>
      <c r="E384" s="369">
        <v>81312025</v>
      </c>
      <c r="F384" s="334">
        <f>E384</f>
        <v>81312025</v>
      </c>
      <c r="G384" s="334">
        <f t="shared" si="49"/>
        <v>-19639766</v>
      </c>
      <c r="H384" s="351">
        <f t="shared" si="48"/>
        <v>-0.24153581219997902</v>
      </c>
    </row>
    <row r="385" spans="3:8" x14ac:dyDescent="0.2">
      <c r="C385" s="382" t="s">
        <v>198</v>
      </c>
      <c r="D385" s="369">
        <v>68710267</v>
      </c>
      <c r="E385" s="369">
        <v>61208701</v>
      </c>
      <c r="F385" s="334">
        <f>E385</f>
        <v>61208701</v>
      </c>
      <c r="G385" s="334">
        <f t="shared" si="49"/>
        <v>7501566</v>
      </c>
      <c r="H385" s="351">
        <f t="shared" si="48"/>
        <v>0.12255718349585625</v>
      </c>
    </row>
    <row r="386" spans="3:8" x14ac:dyDescent="0.2">
      <c r="C386" s="382" t="s">
        <v>417</v>
      </c>
      <c r="D386" s="369">
        <v>19900</v>
      </c>
      <c r="E386" s="370">
        <v>0</v>
      </c>
      <c r="F386" s="334">
        <f>E386</f>
        <v>0</v>
      </c>
      <c r="G386" s="334">
        <f t="shared" si="49"/>
        <v>19900</v>
      </c>
      <c r="H386" s="351"/>
    </row>
    <row r="387" spans="3:8" x14ac:dyDescent="0.2">
      <c r="C387" s="381" t="s">
        <v>650</v>
      </c>
      <c r="D387" s="368"/>
      <c r="E387" s="368"/>
      <c r="G387" s="334">
        <f t="shared" si="49"/>
        <v>0</v>
      </c>
      <c r="H387" s="351"/>
    </row>
    <row r="388" spans="3:8" x14ac:dyDescent="0.2">
      <c r="C388" s="382" t="s">
        <v>200</v>
      </c>
      <c r="D388" s="369">
        <v>3068587</v>
      </c>
      <c r="E388" s="369">
        <v>16790094</v>
      </c>
      <c r="F388" s="334">
        <v>17051161</v>
      </c>
      <c r="G388" s="334">
        <f t="shared" si="49"/>
        <v>-13982574</v>
      </c>
      <c r="H388" s="351">
        <f t="shared" si="48"/>
        <v>-0.82003647728151763</v>
      </c>
    </row>
    <row r="389" spans="3:8" x14ac:dyDescent="0.2">
      <c r="C389" s="381" t="s">
        <v>651</v>
      </c>
      <c r="D389" s="370"/>
      <c r="E389" s="370"/>
      <c r="G389" s="334">
        <f t="shared" si="49"/>
        <v>0</v>
      </c>
      <c r="H389" s="351"/>
    </row>
    <row r="390" spans="3:8" ht="22.5" x14ac:dyDescent="0.2">
      <c r="C390" s="382" t="s">
        <v>652</v>
      </c>
      <c r="D390" s="369">
        <v>35329694</v>
      </c>
      <c r="E390" s="369">
        <v>41695212</v>
      </c>
      <c r="F390" s="334">
        <f>E390</f>
        <v>41695212</v>
      </c>
      <c r="G390" s="334">
        <f t="shared" si="49"/>
        <v>-6365518</v>
      </c>
      <c r="H390" s="351">
        <f t="shared" si="48"/>
        <v>-0.15266784109408055</v>
      </c>
    </row>
    <row r="391" spans="3:8" ht="23.25" thickBot="1" x14ac:dyDescent="0.25">
      <c r="C391" s="383" t="s">
        <v>653</v>
      </c>
      <c r="D391" s="373">
        <v>7896282</v>
      </c>
      <c r="E391" s="373">
        <v>6937399</v>
      </c>
      <c r="F391" s="334">
        <f>E391</f>
        <v>6937399</v>
      </c>
      <c r="G391" s="334">
        <f t="shared" si="49"/>
        <v>958883</v>
      </c>
      <c r="H391" s="351">
        <f t="shared" si="48"/>
        <v>0.13821938164433098</v>
      </c>
    </row>
    <row r="392" spans="3:8" ht="12" thickBot="1" x14ac:dyDescent="0.25">
      <c r="C392" s="412" t="s">
        <v>532</v>
      </c>
      <c r="D392" s="397">
        <f>SUM(D373:D391)</f>
        <v>5096414575</v>
      </c>
      <c r="E392" s="397">
        <f>SUM(E373:E391)</f>
        <v>4381586902</v>
      </c>
      <c r="G392" s="334">
        <f t="shared" si="49"/>
        <v>5096414575</v>
      </c>
      <c r="H392" s="351"/>
    </row>
    <row r="393" spans="3:8" ht="21" x14ac:dyDescent="0.2">
      <c r="C393" s="381" t="s">
        <v>654</v>
      </c>
      <c r="D393" s="370"/>
      <c r="E393" s="370"/>
      <c r="G393" s="334">
        <f t="shared" si="49"/>
        <v>0</v>
      </c>
      <c r="H393" s="351"/>
    </row>
    <row r="394" spans="3:8" x14ac:dyDescent="0.2">
      <c r="C394" s="382" t="s">
        <v>655</v>
      </c>
      <c r="D394" s="413">
        <v>913650369</v>
      </c>
      <c r="E394" s="413">
        <v>822667668</v>
      </c>
      <c r="F394" s="334">
        <f>E394</f>
        <v>822667668</v>
      </c>
      <c r="G394" s="334">
        <f t="shared" si="49"/>
        <v>90982701</v>
      </c>
      <c r="H394" s="351">
        <f t="shared" si="48"/>
        <v>0.11059472073478886</v>
      </c>
    </row>
    <row r="395" spans="3:8" x14ac:dyDescent="0.2">
      <c r="C395" s="381" t="s">
        <v>174</v>
      </c>
      <c r="D395" s="370"/>
      <c r="E395" s="370"/>
      <c r="G395" s="334">
        <f t="shared" si="49"/>
        <v>0</v>
      </c>
      <c r="H395" s="351"/>
    </row>
    <row r="396" spans="3:8" x14ac:dyDescent="0.2">
      <c r="C396" s="382" t="s">
        <v>207</v>
      </c>
      <c r="D396" s="370">
        <v>0</v>
      </c>
      <c r="E396" s="369">
        <v>58680</v>
      </c>
      <c r="F396" s="334">
        <f>E396</f>
        <v>58680</v>
      </c>
      <c r="G396" s="334">
        <f t="shared" si="49"/>
        <v>-58680</v>
      </c>
      <c r="H396" s="351">
        <f t="shared" si="48"/>
        <v>-1</v>
      </c>
    </row>
    <row r="397" spans="3:8" ht="12" thickBot="1" x14ac:dyDescent="0.25">
      <c r="C397" s="383" t="s">
        <v>656</v>
      </c>
      <c r="D397" s="373">
        <v>142537180</v>
      </c>
      <c r="E397" s="373">
        <v>220772836</v>
      </c>
      <c r="F397" s="334">
        <v>178830925</v>
      </c>
      <c r="G397" s="334">
        <f t="shared" si="49"/>
        <v>-36293745</v>
      </c>
      <c r="H397" s="351">
        <f t="shared" si="48"/>
        <v>-0.20295004904772482</v>
      </c>
    </row>
    <row r="398" spans="3:8" ht="12" thickBot="1" x14ac:dyDescent="0.25">
      <c r="C398" s="414" t="s">
        <v>532</v>
      </c>
      <c r="D398" s="397">
        <f>SUM(D396:D397)</f>
        <v>142537180</v>
      </c>
      <c r="E398" s="397">
        <f>SUM(E396:E397)</f>
        <v>220831516</v>
      </c>
    </row>
    <row r="399" spans="3:8" ht="12" thickBot="1" x14ac:dyDescent="0.25">
      <c r="C399" s="415" t="s">
        <v>573</v>
      </c>
      <c r="D399" s="411">
        <f>D392+D394+D398</f>
        <v>6152602124</v>
      </c>
      <c r="E399" s="411">
        <f>E392+E394+E398</f>
        <v>5425086086</v>
      </c>
    </row>
    <row r="400" spans="3:8" ht="12.75" thickTop="1" thickBot="1" x14ac:dyDescent="0.25"/>
    <row r="401" spans="1:8" x14ac:dyDescent="0.2">
      <c r="A401" s="314" t="s">
        <v>664</v>
      </c>
      <c r="C401" s="577"/>
      <c r="D401" s="577">
        <v>2019</v>
      </c>
      <c r="E401" s="366">
        <v>2018</v>
      </c>
    </row>
    <row r="402" spans="1:8" ht="12" thickBot="1" x14ac:dyDescent="0.25">
      <c r="C402" s="578"/>
      <c r="D402" s="578"/>
      <c r="E402" s="364" t="s">
        <v>560</v>
      </c>
      <c r="F402" s="314" t="s">
        <v>459</v>
      </c>
    </row>
    <row r="403" spans="1:8" x14ac:dyDescent="0.2">
      <c r="C403" s="381" t="s">
        <v>211</v>
      </c>
      <c r="D403" s="368"/>
      <c r="E403" s="368"/>
    </row>
    <row r="404" spans="1:8" x14ac:dyDescent="0.2">
      <c r="C404" s="382" t="s">
        <v>212</v>
      </c>
      <c r="D404" s="369">
        <v>103936111</v>
      </c>
      <c r="E404" s="490">
        <v>106987721</v>
      </c>
      <c r="F404" s="334">
        <f>E404</f>
        <v>106987721</v>
      </c>
      <c r="G404" s="334">
        <f>D404-F404</f>
        <v>-3051610</v>
      </c>
      <c r="H404" s="351">
        <f>G404/F404</f>
        <v>-2.8522992839524079E-2</v>
      </c>
    </row>
    <row r="405" spans="1:8" x14ac:dyDescent="0.2">
      <c r="C405" s="382" t="s">
        <v>213</v>
      </c>
      <c r="D405" s="369">
        <v>6433181</v>
      </c>
      <c r="E405" s="490">
        <v>7237448</v>
      </c>
      <c r="F405" s="334">
        <f t="shared" ref="F405:F413" si="50">E405</f>
        <v>7237448</v>
      </c>
      <c r="G405" s="334">
        <f t="shared" ref="G405:G413" si="51">D405-F405</f>
        <v>-804267</v>
      </c>
      <c r="H405" s="351">
        <f t="shared" ref="H405:H413" si="52">G405/F405</f>
        <v>-0.11112577250986812</v>
      </c>
    </row>
    <row r="406" spans="1:8" ht="22.5" x14ac:dyDescent="0.2">
      <c r="C406" s="382" t="s">
        <v>658</v>
      </c>
      <c r="D406" s="369">
        <v>7308171</v>
      </c>
      <c r="E406" s="490">
        <v>7268760</v>
      </c>
      <c r="F406" s="334">
        <f t="shared" si="50"/>
        <v>7268760</v>
      </c>
      <c r="G406" s="334">
        <f t="shared" si="51"/>
        <v>39411</v>
      </c>
      <c r="H406" s="351">
        <f t="shared" si="52"/>
        <v>5.4219701847357735E-3</v>
      </c>
    </row>
    <row r="407" spans="1:8" x14ac:dyDescent="0.2">
      <c r="C407" s="382" t="s">
        <v>659</v>
      </c>
      <c r="D407" s="369">
        <v>27865466</v>
      </c>
      <c r="E407" s="490">
        <v>26760149</v>
      </c>
      <c r="F407" s="334">
        <f t="shared" si="50"/>
        <v>26760149</v>
      </c>
      <c r="G407" s="334">
        <f t="shared" si="51"/>
        <v>1105317</v>
      </c>
      <c r="H407" s="351">
        <f t="shared" si="52"/>
        <v>4.1304590643348064E-2</v>
      </c>
    </row>
    <row r="408" spans="1:8" ht="22.5" x14ac:dyDescent="0.2">
      <c r="C408" s="382" t="s">
        <v>216</v>
      </c>
      <c r="D408" s="369">
        <v>20476245</v>
      </c>
      <c r="E408" s="490">
        <v>17490441</v>
      </c>
      <c r="F408" s="334">
        <f t="shared" si="50"/>
        <v>17490441</v>
      </c>
      <c r="G408" s="334">
        <f t="shared" si="51"/>
        <v>2985804</v>
      </c>
      <c r="H408" s="351">
        <f t="shared" si="52"/>
        <v>0.17071061844581278</v>
      </c>
    </row>
    <row r="409" spans="1:8" x14ac:dyDescent="0.2">
      <c r="C409" s="382" t="s">
        <v>217</v>
      </c>
      <c r="D409" s="369">
        <v>44998305</v>
      </c>
      <c r="E409" s="490">
        <v>43452073</v>
      </c>
      <c r="F409" s="334">
        <f t="shared" si="50"/>
        <v>43452073</v>
      </c>
      <c r="G409" s="334">
        <f t="shared" si="51"/>
        <v>1546232</v>
      </c>
      <c r="H409" s="351">
        <f t="shared" si="52"/>
        <v>3.5584769453922256E-2</v>
      </c>
    </row>
    <row r="410" spans="1:8" x14ac:dyDescent="0.2">
      <c r="C410" s="382" t="s">
        <v>218</v>
      </c>
      <c r="D410" s="369">
        <v>5368698</v>
      </c>
      <c r="E410" s="490">
        <v>4294140</v>
      </c>
      <c r="F410" s="334">
        <f t="shared" si="50"/>
        <v>4294140</v>
      </c>
      <c r="G410" s="334">
        <f t="shared" si="51"/>
        <v>1074558</v>
      </c>
      <c r="H410" s="351">
        <f t="shared" si="52"/>
        <v>0.25023823163660242</v>
      </c>
    </row>
    <row r="411" spans="1:8" ht="22.5" x14ac:dyDescent="0.2">
      <c r="C411" s="382" t="s">
        <v>219</v>
      </c>
      <c r="D411" s="369">
        <v>606828</v>
      </c>
      <c r="E411" s="490">
        <v>595015</v>
      </c>
      <c r="F411" s="334">
        <f t="shared" si="50"/>
        <v>595015</v>
      </c>
      <c r="G411" s="334">
        <f t="shared" si="51"/>
        <v>11813</v>
      </c>
      <c r="H411" s="351">
        <f t="shared" si="52"/>
        <v>1.9853281009722445E-2</v>
      </c>
    </row>
    <row r="412" spans="1:8" x14ac:dyDescent="0.2">
      <c r="C412" s="382" t="s">
        <v>660</v>
      </c>
      <c r="D412" s="369">
        <v>9952298</v>
      </c>
      <c r="E412" s="490">
        <v>14706149</v>
      </c>
      <c r="F412" s="334">
        <f t="shared" si="50"/>
        <v>14706149</v>
      </c>
      <c r="G412" s="334">
        <f t="shared" si="51"/>
        <v>-4753851</v>
      </c>
      <c r="H412" s="351">
        <f t="shared" si="52"/>
        <v>-0.3232560067220861</v>
      </c>
    </row>
    <row r="413" spans="1:8" ht="12" thickBot="1" x14ac:dyDescent="0.25">
      <c r="C413" s="383" t="s">
        <v>221</v>
      </c>
      <c r="D413" s="373">
        <v>5744198</v>
      </c>
      <c r="E413" s="491">
        <v>6014150</v>
      </c>
      <c r="F413" s="334">
        <f t="shared" si="50"/>
        <v>6014150</v>
      </c>
      <c r="G413" s="334">
        <f t="shared" si="51"/>
        <v>-269952</v>
      </c>
      <c r="H413" s="351">
        <f t="shared" si="52"/>
        <v>-4.4886143511551922E-2</v>
      </c>
    </row>
    <row r="414" spans="1:8" ht="12" thickBot="1" x14ac:dyDescent="0.25">
      <c r="C414" s="412" t="s">
        <v>532</v>
      </c>
      <c r="D414" s="397">
        <f>SUM(D404:D413)</f>
        <v>232689501</v>
      </c>
      <c r="E414" s="397">
        <f>SUM(E404:E413)</f>
        <v>234806046</v>
      </c>
      <c r="H414" s="351"/>
    </row>
    <row r="415" spans="1:8" x14ac:dyDescent="0.2">
      <c r="C415" s="381" t="s">
        <v>223</v>
      </c>
      <c r="D415" s="416"/>
      <c r="E415" s="370"/>
      <c r="H415" s="351"/>
    </row>
    <row r="416" spans="1:8" x14ac:dyDescent="0.2">
      <c r="C416" s="382" t="s">
        <v>224</v>
      </c>
      <c r="D416" s="417">
        <v>23256255</v>
      </c>
      <c r="E416" s="490">
        <v>24764670</v>
      </c>
      <c r="F416" s="334">
        <v>24765170</v>
      </c>
      <c r="G416" s="334">
        <f t="shared" ref="G416:G428" si="53">D416-F416</f>
        <v>-1508915</v>
      </c>
      <c r="H416" s="351">
        <f t="shared" ref="H416:H427" si="54">G416/F416</f>
        <v>-6.092891750793554E-2</v>
      </c>
    </row>
    <row r="417" spans="1:8" x14ac:dyDescent="0.2">
      <c r="C417" s="382" t="s">
        <v>661</v>
      </c>
      <c r="D417" s="417">
        <v>25758161</v>
      </c>
      <c r="E417" s="490">
        <v>24778359</v>
      </c>
      <c r="F417" s="334">
        <v>24126712</v>
      </c>
      <c r="G417" s="334">
        <f t="shared" si="53"/>
        <v>1631449</v>
      </c>
      <c r="H417" s="351">
        <f t="shared" si="54"/>
        <v>6.7620030445922352E-2</v>
      </c>
    </row>
    <row r="418" spans="1:8" x14ac:dyDescent="0.2">
      <c r="C418" s="382" t="s">
        <v>226</v>
      </c>
      <c r="D418" s="417">
        <v>4522820</v>
      </c>
      <c r="E418" s="490">
        <v>4562950</v>
      </c>
      <c r="F418" s="334">
        <f t="shared" ref="F418" si="55">E418</f>
        <v>4562950</v>
      </c>
      <c r="G418" s="334">
        <f t="shared" si="53"/>
        <v>-40130</v>
      </c>
      <c r="H418" s="351">
        <f t="shared" si="54"/>
        <v>-8.7947490110564432E-3</v>
      </c>
    </row>
    <row r="419" spans="1:8" x14ac:dyDescent="0.2">
      <c r="C419" s="382" t="s">
        <v>662</v>
      </c>
      <c r="D419" s="417">
        <v>50576721</v>
      </c>
      <c r="E419" s="490">
        <v>52546297</v>
      </c>
      <c r="F419" s="334">
        <v>50673394</v>
      </c>
      <c r="G419" s="334">
        <f t="shared" si="53"/>
        <v>-96673</v>
      </c>
      <c r="H419" s="351">
        <f t="shared" si="54"/>
        <v>-1.9077664306440575E-3</v>
      </c>
    </row>
    <row r="420" spans="1:8" x14ac:dyDescent="0.2">
      <c r="C420" s="382" t="s">
        <v>228</v>
      </c>
      <c r="D420" s="417">
        <v>2187500</v>
      </c>
      <c r="E420" s="490">
        <v>630000</v>
      </c>
      <c r="F420" s="334">
        <f t="shared" ref="F420:F427" si="56">E420</f>
        <v>630000</v>
      </c>
      <c r="G420" s="334">
        <f t="shared" si="53"/>
        <v>1557500</v>
      </c>
      <c r="H420" s="351">
        <f t="shared" si="54"/>
        <v>2.4722222222222223</v>
      </c>
    </row>
    <row r="421" spans="1:8" x14ac:dyDescent="0.2">
      <c r="C421" s="382" t="s">
        <v>663</v>
      </c>
      <c r="D421" s="417">
        <v>2359559</v>
      </c>
      <c r="E421" s="490">
        <v>2350080</v>
      </c>
      <c r="F421" s="334">
        <f t="shared" si="56"/>
        <v>2350080</v>
      </c>
      <c r="G421" s="334">
        <f t="shared" si="53"/>
        <v>9479</v>
      </c>
      <c r="H421" s="351">
        <f t="shared" si="54"/>
        <v>4.0334797113289762E-3</v>
      </c>
    </row>
    <row r="422" spans="1:8" x14ac:dyDescent="0.2">
      <c r="C422" s="382" t="s">
        <v>230</v>
      </c>
      <c r="D422" s="417">
        <v>16628789</v>
      </c>
      <c r="E422" s="490">
        <v>15729248</v>
      </c>
      <c r="F422" s="334">
        <f t="shared" si="56"/>
        <v>15729248</v>
      </c>
      <c r="G422" s="334">
        <f t="shared" si="53"/>
        <v>899541</v>
      </c>
      <c r="H422" s="351">
        <f t="shared" si="54"/>
        <v>5.7189065872697793E-2</v>
      </c>
    </row>
    <row r="423" spans="1:8" x14ac:dyDescent="0.2">
      <c r="C423" s="382" t="s">
        <v>231</v>
      </c>
      <c r="D423" s="417">
        <v>33665088</v>
      </c>
      <c r="E423" s="490">
        <v>41319827</v>
      </c>
      <c r="F423" s="334">
        <v>40252254</v>
      </c>
      <c r="G423" s="334">
        <f t="shared" si="53"/>
        <v>-6587166</v>
      </c>
      <c r="H423" s="351">
        <f t="shared" si="54"/>
        <v>-0.16364713389714772</v>
      </c>
    </row>
    <row r="424" spans="1:8" x14ac:dyDescent="0.2">
      <c r="C424" s="382" t="s">
        <v>232</v>
      </c>
      <c r="D424" s="417">
        <v>30763302</v>
      </c>
      <c r="E424" s="490">
        <v>37651547</v>
      </c>
      <c r="F424" s="334">
        <f t="shared" si="56"/>
        <v>37651547</v>
      </c>
      <c r="G424" s="334">
        <f t="shared" si="53"/>
        <v>-6888245</v>
      </c>
      <c r="H424" s="351">
        <f t="shared" si="54"/>
        <v>-0.18294719736216947</v>
      </c>
    </row>
    <row r="425" spans="1:8" x14ac:dyDescent="0.2">
      <c r="C425" s="382" t="s">
        <v>233</v>
      </c>
      <c r="D425" s="417">
        <v>123424</v>
      </c>
      <c r="E425" s="490">
        <v>128414</v>
      </c>
      <c r="F425" s="334">
        <f t="shared" si="56"/>
        <v>128414</v>
      </c>
      <c r="G425" s="334">
        <f t="shared" si="53"/>
        <v>-4990</v>
      </c>
      <c r="H425" s="351">
        <f t="shared" si="54"/>
        <v>-3.8858691419938633E-2</v>
      </c>
    </row>
    <row r="426" spans="1:8" x14ac:dyDescent="0.2">
      <c r="C426" s="382" t="s">
        <v>234</v>
      </c>
      <c r="D426" s="417">
        <v>95076952</v>
      </c>
      <c r="E426" s="490">
        <v>0</v>
      </c>
      <c r="F426" s="334">
        <f t="shared" si="56"/>
        <v>0</v>
      </c>
      <c r="G426" s="334">
        <f t="shared" si="53"/>
        <v>95076952</v>
      </c>
      <c r="H426" s="351">
        <v>1</v>
      </c>
    </row>
    <row r="427" spans="1:8" x14ac:dyDescent="0.2">
      <c r="C427" s="382" t="s">
        <v>235</v>
      </c>
      <c r="D427" s="417">
        <v>173683</v>
      </c>
      <c r="E427" s="490">
        <v>205483</v>
      </c>
      <c r="F427" s="334">
        <f t="shared" si="56"/>
        <v>205483</v>
      </c>
      <c r="G427" s="334">
        <f t="shared" si="53"/>
        <v>-31800</v>
      </c>
      <c r="H427" s="351">
        <f t="shared" si="54"/>
        <v>-0.15475732785680568</v>
      </c>
    </row>
    <row r="428" spans="1:8" ht="12" thickBot="1" x14ac:dyDescent="0.25">
      <c r="C428" s="383" t="s">
        <v>236</v>
      </c>
      <c r="D428" s="418">
        <v>3042615</v>
      </c>
      <c r="E428" s="491">
        <v>176</v>
      </c>
      <c r="F428" s="334">
        <v>0</v>
      </c>
      <c r="G428" s="334">
        <f t="shared" si="53"/>
        <v>3042615</v>
      </c>
      <c r="H428" s="351">
        <v>1</v>
      </c>
    </row>
    <row r="429" spans="1:8" ht="12" thickBot="1" x14ac:dyDescent="0.25">
      <c r="C429" s="414" t="s">
        <v>532</v>
      </c>
      <c r="D429" s="397">
        <f>SUM(D416:D428)</f>
        <v>288134869</v>
      </c>
      <c r="E429" s="397">
        <f>SUM(E416:E428)</f>
        <v>204667051</v>
      </c>
    </row>
    <row r="430" spans="1:8" ht="12" thickBot="1" x14ac:dyDescent="0.25">
      <c r="C430" s="374" t="s">
        <v>573</v>
      </c>
      <c r="D430" s="375">
        <f>D414+D429</f>
        <v>520824370</v>
      </c>
      <c r="E430" s="375">
        <f>E414+E429</f>
        <v>439473097</v>
      </c>
    </row>
    <row r="431" spans="1:8" ht="12.75" thickTop="1" thickBot="1" x14ac:dyDescent="0.25">
      <c r="C431" s="365"/>
      <c r="D431" s="400"/>
      <c r="E431" s="400"/>
    </row>
    <row r="432" spans="1:8" x14ac:dyDescent="0.2">
      <c r="A432" s="314" t="s">
        <v>667</v>
      </c>
      <c r="C432" s="577"/>
      <c r="D432" s="577">
        <v>2019</v>
      </c>
      <c r="E432" s="366">
        <v>2018</v>
      </c>
    </row>
    <row r="433" spans="1:8" ht="12" thickBot="1" x14ac:dyDescent="0.25">
      <c r="C433" s="578"/>
      <c r="D433" s="578"/>
      <c r="E433" s="364" t="s">
        <v>560</v>
      </c>
      <c r="F433" s="314" t="s">
        <v>459</v>
      </c>
    </row>
    <row r="434" spans="1:8" x14ac:dyDescent="0.2">
      <c r="C434" s="381" t="s">
        <v>665</v>
      </c>
      <c r="D434" s="370"/>
      <c r="E434" s="370"/>
    </row>
    <row r="435" spans="1:8" x14ac:dyDescent="0.2">
      <c r="C435" s="371" t="s">
        <v>240</v>
      </c>
      <c r="D435" s="419">
        <v>51000000</v>
      </c>
      <c r="E435" s="419">
        <v>61200000</v>
      </c>
      <c r="F435" s="334">
        <v>56100000</v>
      </c>
      <c r="G435" s="334">
        <f>D435-F435</f>
        <v>-5100000</v>
      </c>
      <c r="H435" s="351">
        <f>G435/F435</f>
        <v>-9.0909090909090912E-2</v>
      </c>
    </row>
    <row r="436" spans="1:8" x14ac:dyDescent="0.2">
      <c r="C436" s="371" t="s">
        <v>241</v>
      </c>
      <c r="D436" s="419">
        <v>3479608</v>
      </c>
      <c r="E436" s="419">
        <v>14513868</v>
      </c>
      <c r="F436" s="334">
        <v>9412735</v>
      </c>
      <c r="G436" s="334">
        <f>D436-F436</f>
        <v>-5933127</v>
      </c>
      <c r="H436" s="351">
        <f>G436/F436</f>
        <v>-0.6303297606912337</v>
      </c>
    </row>
    <row r="437" spans="1:8" x14ac:dyDescent="0.2">
      <c r="C437" s="381" t="s">
        <v>666</v>
      </c>
      <c r="D437" s="370"/>
      <c r="E437" s="370"/>
      <c r="H437" s="351"/>
    </row>
    <row r="438" spans="1:8" x14ac:dyDescent="0.2">
      <c r="C438" s="371" t="s">
        <v>243</v>
      </c>
      <c r="D438" s="369">
        <v>265860</v>
      </c>
      <c r="E438" s="369">
        <v>337450</v>
      </c>
      <c r="F438" s="334">
        <f>E438</f>
        <v>337450</v>
      </c>
      <c r="G438" s="334">
        <f>D438-F438</f>
        <v>-71590</v>
      </c>
      <c r="H438" s="351">
        <f>G438/F438</f>
        <v>-0.21214994814046526</v>
      </c>
    </row>
    <row r="439" spans="1:8" ht="12" thickBot="1" x14ac:dyDescent="0.25">
      <c r="C439" s="420" t="s">
        <v>244</v>
      </c>
      <c r="D439" s="373">
        <v>21488859</v>
      </c>
      <c r="E439" s="373">
        <v>21414989</v>
      </c>
      <c r="F439" s="334">
        <f>E439</f>
        <v>21414989</v>
      </c>
      <c r="G439" s="334">
        <f>D439-F439</f>
        <v>73870</v>
      </c>
      <c r="H439" s="351">
        <f>G439/F439</f>
        <v>3.4494530910102266E-3</v>
      </c>
    </row>
    <row r="440" spans="1:8" ht="12" thickBot="1" x14ac:dyDescent="0.25">
      <c r="C440" s="374" t="s">
        <v>594</v>
      </c>
      <c r="D440" s="375">
        <f>SUM(D435:D439)</f>
        <v>76234327</v>
      </c>
      <c r="E440" s="375">
        <f>SUM(E435:E439)</f>
        <v>97466307</v>
      </c>
      <c r="H440" s="351"/>
    </row>
    <row r="441" spans="1:8" ht="12.75" thickTop="1" thickBot="1" x14ac:dyDescent="0.25"/>
    <row r="442" spans="1:8" x14ac:dyDescent="0.2">
      <c r="A442" s="314" t="s">
        <v>670</v>
      </c>
      <c r="C442" s="577"/>
      <c r="D442" s="577">
        <v>2019</v>
      </c>
      <c r="E442" s="366">
        <v>2018</v>
      </c>
    </row>
    <row r="443" spans="1:8" ht="12" thickBot="1" x14ac:dyDescent="0.25">
      <c r="C443" s="578"/>
      <c r="D443" s="578"/>
      <c r="E443" s="364" t="s">
        <v>560</v>
      </c>
    </row>
    <row r="444" spans="1:8" x14ac:dyDescent="0.2">
      <c r="C444" s="381" t="s">
        <v>668</v>
      </c>
      <c r="D444" s="370"/>
      <c r="E444" s="370"/>
    </row>
    <row r="445" spans="1:8" x14ac:dyDescent="0.2">
      <c r="C445" s="382" t="s">
        <v>669</v>
      </c>
      <c r="D445" s="370" t="s">
        <v>528</v>
      </c>
      <c r="E445" s="369">
        <v>87607</v>
      </c>
    </row>
    <row r="446" spans="1:8" ht="23.25" thickBot="1" x14ac:dyDescent="0.25">
      <c r="C446" s="378" t="s">
        <v>248</v>
      </c>
      <c r="D446" s="379">
        <v>400</v>
      </c>
      <c r="E446" s="373">
        <v>137863</v>
      </c>
    </row>
    <row r="447" spans="1:8" ht="12" thickBot="1" x14ac:dyDescent="0.25">
      <c r="C447" s="421" t="s">
        <v>573</v>
      </c>
      <c r="D447" s="422">
        <f>SUM(D445:D446)</f>
        <v>400</v>
      </c>
      <c r="E447" s="422">
        <f>SUM(E445:E446)</f>
        <v>225470</v>
      </c>
    </row>
    <row r="448" spans="1:8" ht="12.75" thickTop="1" thickBot="1" x14ac:dyDescent="0.25"/>
    <row r="449" spans="1:8" x14ac:dyDescent="0.2">
      <c r="A449" s="314" t="s">
        <v>673</v>
      </c>
      <c r="C449" s="577"/>
      <c r="D449" s="577">
        <v>2019</v>
      </c>
      <c r="E449" s="366">
        <v>2018</v>
      </c>
    </row>
    <row r="450" spans="1:8" ht="12" thickBot="1" x14ac:dyDescent="0.25">
      <c r="C450" s="578"/>
      <c r="D450" s="578"/>
      <c r="E450" s="364" t="s">
        <v>560</v>
      </c>
    </row>
    <row r="451" spans="1:8" ht="12" thickBot="1" x14ac:dyDescent="0.25">
      <c r="C451" s="423" t="s">
        <v>251</v>
      </c>
      <c r="D451" s="375">
        <v>1592914</v>
      </c>
      <c r="E451" s="375">
        <v>368206</v>
      </c>
      <c r="F451" s="334">
        <f>D451-E451</f>
        <v>1224708</v>
      </c>
      <c r="G451" s="351">
        <f>F451/E451</f>
        <v>3.3261489492295073</v>
      </c>
    </row>
    <row r="452" spans="1:8" ht="12" thickTop="1" x14ac:dyDescent="0.2"/>
    <row r="453" spans="1:8" ht="12" thickBot="1" x14ac:dyDescent="0.25">
      <c r="D453" s="334">
        <f>D447+D451</f>
        <v>1593314</v>
      </c>
      <c r="E453" s="334">
        <f>E447+E451</f>
        <v>593676</v>
      </c>
    </row>
    <row r="454" spans="1:8" x14ac:dyDescent="0.2">
      <c r="A454" s="314" t="s">
        <v>674</v>
      </c>
      <c r="C454" s="577"/>
      <c r="D454" s="577">
        <v>2019</v>
      </c>
      <c r="E454" s="366">
        <v>2018</v>
      </c>
    </row>
    <row r="455" spans="1:8" ht="12" thickBot="1" x14ac:dyDescent="0.25">
      <c r="C455" s="578"/>
      <c r="D455" s="578"/>
      <c r="E455" s="364" t="s">
        <v>560</v>
      </c>
    </row>
    <row r="456" spans="1:8" x14ac:dyDescent="0.2">
      <c r="C456" s="381" t="s">
        <v>671</v>
      </c>
      <c r="D456" s="370"/>
      <c r="E456" s="370"/>
    </row>
    <row r="457" spans="1:8" ht="23.25" thickBot="1" x14ac:dyDescent="0.25">
      <c r="C457" s="424" t="s">
        <v>672</v>
      </c>
      <c r="D457" s="375">
        <v>147283872</v>
      </c>
      <c r="E457" s="375">
        <v>108811352</v>
      </c>
      <c r="F457" s="334">
        <f>D457-E457</f>
        <v>38472520</v>
      </c>
      <c r="G457" s="314">
        <f>F457/E457</f>
        <v>0.35357082963182002</v>
      </c>
    </row>
    <row r="458" spans="1:8" ht="12" thickTop="1" x14ac:dyDescent="0.2"/>
    <row r="459" spans="1:8" ht="12" thickBot="1" x14ac:dyDescent="0.25"/>
    <row r="460" spans="1:8" x14ac:dyDescent="0.2">
      <c r="A460" s="314" t="s">
        <v>686</v>
      </c>
      <c r="C460" s="577"/>
      <c r="D460" s="577">
        <v>2019</v>
      </c>
      <c r="E460" s="366">
        <v>2018</v>
      </c>
    </row>
    <row r="461" spans="1:8" ht="12" thickBot="1" x14ac:dyDescent="0.25">
      <c r="C461" s="578"/>
      <c r="D461" s="578"/>
      <c r="E461" s="364" t="s">
        <v>560</v>
      </c>
      <c r="F461" s="314" t="s">
        <v>459</v>
      </c>
    </row>
    <row r="462" spans="1:8" x14ac:dyDescent="0.2">
      <c r="C462" s="381" t="s">
        <v>499</v>
      </c>
      <c r="D462" s="370"/>
      <c r="E462" s="370"/>
    </row>
    <row r="463" spans="1:8" x14ac:dyDescent="0.2">
      <c r="C463" s="371" t="s">
        <v>675</v>
      </c>
      <c r="D463" s="369">
        <v>514818759</v>
      </c>
      <c r="E463" s="369">
        <v>461782424</v>
      </c>
      <c r="F463" s="334">
        <f>E463</f>
        <v>461782424</v>
      </c>
      <c r="G463" s="334">
        <f>D463-F463</f>
        <v>53036335</v>
      </c>
      <c r="H463" s="351">
        <f>G463/F463</f>
        <v>0.11485135042731726</v>
      </c>
    </row>
    <row r="464" spans="1:8" x14ac:dyDescent="0.2">
      <c r="C464" s="371" t="s">
        <v>676</v>
      </c>
      <c r="D464" s="369">
        <v>363165557</v>
      </c>
      <c r="E464" s="369">
        <v>337605546</v>
      </c>
      <c r="F464" s="334">
        <f t="shared" ref="F464:F486" si="57">E464</f>
        <v>337605546</v>
      </c>
      <c r="G464" s="334">
        <f t="shared" ref="G464:G487" si="58">D464-F464</f>
        <v>25560011</v>
      </c>
      <c r="H464" s="351">
        <f t="shared" ref="H464:H487" si="59">G464/F464</f>
        <v>7.5709689318907106E-2</v>
      </c>
    </row>
    <row r="465" spans="3:8" x14ac:dyDescent="0.2">
      <c r="C465" s="381" t="s">
        <v>260</v>
      </c>
      <c r="D465" s="370"/>
      <c r="E465" s="370"/>
      <c r="F465" s="334"/>
      <c r="G465" s="334"/>
      <c r="H465" s="351"/>
    </row>
    <row r="466" spans="3:8" x14ac:dyDescent="0.2">
      <c r="C466" s="371" t="s">
        <v>677</v>
      </c>
      <c r="D466" s="369">
        <v>107839452</v>
      </c>
      <c r="E466" s="369">
        <v>101397114</v>
      </c>
      <c r="F466" s="334">
        <f t="shared" si="57"/>
        <v>101397114</v>
      </c>
      <c r="G466" s="334">
        <f t="shared" si="58"/>
        <v>6442338</v>
      </c>
      <c r="H466" s="351">
        <f t="shared" si="59"/>
        <v>6.3535713649601505E-2</v>
      </c>
    </row>
    <row r="467" spans="3:8" x14ac:dyDescent="0.2">
      <c r="C467" s="371" t="s">
        <v>678</v>
      </c>
      <c r="D467" s="369">
        <v>4523375</v>
      </c>
      <c r="E467" s="369">
        <v>4530750</v>
      </c>
      <c r="F467" s="334">
        <f t="shared" si="57"/>
        <v>4530750</v>
      </c>
      <c r="G467" s="334">
        <f t="shared" si="58"/>
        <v>-7375</v>
      </c>
      <c r="H467" s="351">
        <f t="shared" si="59"/>
        <v>-1.627765822435579E-3</v>
      </c>
    </row>
    <row r="468" spans="3:8" x14ac:dyDescent="0.2">
      <c r="C468" s="371" t="s">
        <v>679</v>
      </c>
      <c r="D468" s="369">
        <v>1031000</v>
      </c>
      <c r="E468" s="369">
        <v>1082000</v>
      </c>
      <c r="F468" s="334">
        <f t="shared" si="57"/>
        <v>1082000</v>
      </c>
      <c r="G468" s="334">
        <f t="shared" si="58"/>
        <v>-51000</v>
      </c>
      <c r="H468" s="351">
        <f t="shared" si="59"/>
        <v>-4.7134935304990758E-2</v>
      </c>
    </row>
    <row r="469" spans="3:8" x14ac:dyDescent="0.2">
      <c r="C469" s="371" t="s">
        <v>264</v>
      </c>
      <c r="D469" s="369">
        <v>12930000</v>
      </c>
      <c r="E469" s="369">
        <v>12934400</v>
      </c>
      <c r="F469" s="334">
        <f t="shared" si="57"/>
        <v>12934400</v>
      </c>
      <c r="G469" s="334">
        <f t="shared" si="58"/>
        <v>-4400</v>
      </c>
      <c r="H469" s="351">
        <f t="shared" si="59"/>
        <v>-3.4017812963879266E-4</v>
      </c>
    </row>
    <row r="470" spans="3:8" x14ac:dyDescent="0.2">
      <c r="C470" s="371" t="s">
        <v>265</v>
      </c>
      <c r="D470" s="369">
        <v>9871292</v>
      </c>
      <c r="E470" s="369">
        <v>9428910</v>
      </c>
      <c r="F470" s="334">
        <f t="shared" si="57"/>
        <v>9428910</v>
      </c>
      <c r="G470" s="334">
        <f t="shared" si="58"/>
        <v>442382</v>
      </c>
      <c r="H470" s="351">
        <f t="shared" si="59"/>
        <v>4.6917618261283649E-2</v>
      </c>
    </row>
    <row r="471" spans="3:8" x14ac:dyDescent="0.2">
      <c r="C471" s="371" t="s">
        <v>266</v>
      </c>
      <c r="D471" s="369">
        <v>1008825</v>
      </c>
      <c r="E471" s="369">
        <v>964725</v>
      </c>
      <c r="F471" s="334">
        <f t="shared" si="57"/>
        <v>964725</v>
      </c>
      <c r="G471" s="334">
        <f t="shared" si="58"/>
        <v>44100</v>
      </c>
      <c r="H471" s="351">
        <f t="shared" si="59"/>
        <v>4.5712508746015706E-2</v>
      </c>
    </row>
    <row r="472" spans="3:8" x14ac:dyDescent="0.2">
      <c r="C472" s="371" t="s">
        <v>267</v>
      </c>
      <c r="D472" s="370">
        <v>0</v>
      </c>
      <c r="E472" s="369">
        <v>637500</v>
      </c>
      <c r="F472" s="334">
        <f t="shared" si="57"/>
        <v>637500</v>
      </c>
      <c r="G472" s="334">
        <f t="shared" si="58"/>
        <v>-637500</v>
      </c>
      <c r="H472" s="351">
        <f t="shared" si="59"/>
        <v>-1</v>
      </c>
    </row>
    <row r="473" spans="3:8" x14ac:dyDescent="0.2">
      <c r="C473" s="371" t="s">
        <v>268</v>
      </c>
      <c r="D473" s="369">
        <v>16377144</v>
      </c>
      <c r="E473" s="369">
        <v>17512915</v>
      </c>
      <c r="F473" s="334">
        <f t="shared" si="57"/>
        <v>17512915</v>
      </c>
      <c r="G473" s="334">
        <f t="shared" si="58"/>
        <v>-1135771</v>
      </c>
      <c r="H473" s="351">
        <f t="shared" si="59"/>
        <v>-6.485333823638155E-2</v>
      </c>
    </row>
    <row r="474" spans="3:8" x14ac:dyDescent="0.2">
      <c r="C474" s="371" t="s">
        <v>269</v>
      </c>
      <c r="D474" s="369">
        <v>42019407</v>
      </c>
      <c r="E474" s="369">
        <v>39118298</v>
      </c>
      <c r="F474" s="334">
        <v>37415026</v>
      </c>
      <c r="G474" s="334">
        <f t="shared" si="58"/>
        <v>4604381</v>
      </c>
      <c r="H474" s="351">
        <f t="shared" si="59"/>
        <v>0.12306234933526439</v>
      </c>
    </row>
    <row r="475" spans="3:8" x14ac:dyDescent="0.2">
      <c r="C475" s="371" t="s">
        <v>270</v>
      </c>
      <c r="D475" s="370">
        <v>0</v>
      </c>
      <c r="E475" s="369">
        <v>532500</v>
      </c>
      <c r="F475" s="334">
        <f t="shared" si="57"/>
        <v>532500</v>
      </c>
      <c r="G475" s="334">
        <f t="shared" si="58"/>
        <v>-532500</v>
      </c>
      <c r="H475" s="351">
        <f t="shared" si="59"/>
        <v>-1</v>
      </c>
    </row>
    <row r="476" spans="3:8" x14ac:dyDescent="0.2">
      <c r="C476" s="371" t="s">
        <v>271</v>
      </c>
      <c r="D476" s="369">
        <v>40186887</v>
      </c>
      <c r="E476" s="369">
        <v>33043282</v>
      </c>
      <c r="F476" s="334">
        <f t="shared" si="57"/>
        <v>33043282</v>
      </c>
      <c r="G476" s="334">
        <f t="shared" si="58"/>
        <v>7143605</v>
      </c>
      <c r="H476" s="351">
        <f t="shared" si="59"/>
        <v>0.21618933010346852</v>
      </c>
    </row>
    <row r="477" spans="3:8" x14ac:dyDescent="0.2">
      <c r="C477" s="371" t="s">
        <v>680</v>
      </c>
      <c r="D477" s="369">
        <v>76884553</v>
      </c>
      <c r="E477" s="369">
        <v>67371849</v>
      </c>
      <c r="F477" s="334">
        <f t="shared" si="57"/>
        <v>67371849</v>
      </c>
      <c r="G477" s="334">
        <f t="shared" si="58"/>
        <v>9512704</v>
      </c>
      <c r="H477" s="351">
        <f t="shared" si="59"/>
        <v>0.14119701538843027</v>
      </c>
    </row>
    <row r="478" spans="3:8" x14ac:dyDescent="0.2">
      <c r="C478" s="371" t="s">
        <v>273</v>
      </c>
      <c r="D478" s="369">
        <v>22127750</v>
      </c>
      <c r="E478" s="369">
        <v>21064496</v>
      </c>
      <c r="F478" s="334">
        <v>21118000</v>
      </c>
      <c r="G478" s="334">
        <f t="shared" si="58"/>
        <v>1009750</v>
      </c>
      <c r="H478" s="351">
        <f t="shared" si="59"/>
        <v>4.7814660479212047E-2</v>
      </c>
    </row>
    <row r="479" spans="3:8" x14ac:dyDescent="0.2">
      <c r="C479" s="371" t="s">
        <v>274</v>
      </c>
      <c r="D479" s="369">
        <v>93062203</v>
      </c>
      <c r="E479" s="369">
        <v>95615652</v>
      </c>
      <c r="F479" s="334">
        <f t="shared" si="57"/>
        <v>95615652</v>
      </c>
      <c r="G479" s="334">
        <f t="shared" si="58"/>
        <v>-2553449</v>
      </c>
      <c r="H479" s="351">
        <f t="shared" si="59"/>
        <v>-2.6705345271295124E-2</v>
      </c>
    </row>
    <row r="480" spans="3:8" x14ac:dyDescent="0.2">
      <c r="C480" s="381" t="s">
        <v>681</v>
      </c>
      <c r="D480" s="370"/>
      <c r="E480" s="370"/>
      <c r="F480" s="334"/>
      <c r="G480" s="334"/>
      <c r="H480" s="351"/>
    </row>
    <row r="481" spans="1:8" x14ac:dyDescent="0.2">
      <c r="C481" s="371" t="s">
        <v>277</v>
      </c>
      <c r="D481" s="369">
        <v>108124914</v>
      </c>
      <c r="E481" s="369">
        <v>96713135</v>
      </c>
      <c r="F481" s="334">
        <v>96530611</v>
      </c>
      <c r="G481" s="334">
        <f t="shared" si="58"/>
        <v>11594303</v>
      </c>
      <c r="H481" s="351">
        <f t="shared" si="59"/>
        <v>0.12011011719380912</v>
      </c>
    </row>
    <row r="482" spans="1:8" x14ac:dyDescent="0.2">
      <c r="C482" s="371" t="s">
        <v>682</v>
      </c>
      <c r="D482" s="369">
        <v>5395900</v>
      </c>
      <c r="E482" s="369">
        <v>5105660</v>
      </c>
      <c r="F482" s="334">
        <f t="shared" si="57"/>
        <v>5105660</v>
      </c>
      <c r="G482" s="334">
        <f t="shared" si="58"/>
        <v>290240</v>
      </c>
      <c r="H482" s="351">
        <f t="shared" si="59"/>
        <v>5.6846715214095726E-2</v>
      </c>
    </row>
    <row r="483" spans="1:8" x14ac:dyDescent="0.2">
      <c r="C483" s="371" t="s">
        <v>683</v>
      </c>
      <c r="D483" s="369">
        <v>11531850</v>
      </c>
      <c r="E483" s="369">
        <v>10272678</v>
      </c>
      <c r="F483" s="334">
        <v>9969225</v>
      </c>
      <c r="G483" s="334">
        <f t="shared" si="58"/>
        <v>1562625</v>
      </c>
      <c r="H483" s="351">
        <f t="shared" si="59"/>
        <v>0.15674488237551062</v>
      </c>
    </row>
    <row r="484" spans="1:8" ht="22.5" x14ac:dyDescent="0.2">
      <c r="C484" s="382" t="s">
        <v>684</v>
      </c>
      <c r="D484" s="369">
        <v>6166175</v>
      </c>
      <c r="E484" s="369">
        <v>5313132</v>
      </c>
      <c r="F484" s="334">
        <f t="shared" si="57"/>
        <v>5313132</v>
      </c>
      <c r="G484" s="334">
        <f t="shared" si="58"/>
        <v>853043</v>
      </c>
      <c r="H484" s="351">
        <f t="shared" si="59"/>
        <v>0.16055369977632777</v>
      </c>
    </row>
    <row r="485" spans="1:8" x14ac:dyDescent="0.2">
      <c r="C485" s="381" t="s">
        <v>685</v>
      </c>
      <c r="D485" s="370"/>
      <c r="E485" s="370"/>
      <c r="F485" s="334"/>
      <c r="G485" s="334"/>
      <c r="H485" s="351"/>
    </row>
    <row r="486" spans="1:8" x14ac:dyDescent="0.2">
      <c r="C486" s="371" t="s">
        <v>283</v>
      </c>
      <c r="D486" s="369">
        <v>31701962</v>
      </c>
      <c r="E486" s="369">
        <v>24147482</v>
      </c>
      <c r="F486" s="334">
        <f t="shared" si="57"/>
        <v>24147482</v>
      </c>
      <c r="G486" s="334">
        <f t="shared" si="58"/>
        <v>7554480</v>
      </c>
      <c r="H486" s="351">
        <f t="shared" si="59"/>
        <v>0.31284752588282289</v>
      </c>
    </row>
    <row r="487" spans="1:8" ht="12" thickBot="1" x14ac:dyDescent="0.25">
      <c r="C487" s="371" t="s">
        <v>282</v>
      </c>
      <c r="D487" s="373">
        <v>72710139</v>
      </c>
      <c r="E487" s="373">
        <v>600093</v>
      </c>
      <c r="F487" s="334">
        <v>219000</v>
      </c>
      <c r="G487" s="334">
        <f t="shared" si="58"/>
        <v>72491139</v>
      </c>
      <c r="H487" s="351">
        <f t="shared" si="59"/>
        <v>331.00976712328765</v>
      </c>
    </row>
    <row r="488" spans="1:8" ht="12" thickBot="1" x14ac:dyDescent="0.25">
      <c r="C488" s="376" t="s">
        <v>594</v>
      </c>
      <c r="D488" s="397">
        <f>SUM(D463:D487)</f>
        <v>1541477144</v>
      </c>
      <c r="E488" s="397">
        <f>SUM(E463:E487)</f>
        <v>1346774541</v>
      </c>
    </row>
    <row r="489" spans="1:8" ht="12" thickBot="1" x14ac:dyDescent="0.25"/>
    <row r="490" spans="1:8" x14ac:dyDescent="0.2">
      <c r="A490" s="314" t="s">
        <v>701</v>
      </c>
      <c r="C490" s="577"/>
      <c r="D490" s="577">
        <v>2019</v>
      </c>
      <c r="E490" s="366">
        <v>2018</v>
      </c>
      <c r="F490" s="314" t="s">
        <v>702</v>
      </c>
    </row>
    <row r="491" spans="1:8" ht="12" thickBot="1" x14ac:dyDescent="0.25">
      <c r="C491" s="578"/>
      <c r="D491" s="578"/>
      <c r="E491" s="364" t="s">
        <v>560</v>
      </c>
      <c r="F491" s="314" t="s">
        <v>459</v>
      </c>
    </row>
    <row r="492" spans="1:8" x14ac:dyDescent="0.2">
      <c r="C492" s="381" t="s">
        <v>687</v>
      </c>
      <c r="D492" s="370"/>
      <c r="E492" s="370"/>
    </row>
    <row r="493" spans="1:8" x14ac:dyDescent="0.2">
      <c r="C493" s="371" t="s">
        <v>688</v>
      </c>
      <c r="D493" s="369">
        <v>1205043</v>
      </c>
      <c r="E493" s="369">
        <v>969325</v>
      </c>
      <c r="F493" s="334">
        <v>656125</v>
      </c>
      <c r="G493" s="334">
        <f>D493-F493</f>
        <v>548918</v>
      </c>
      <c r="H493" s="351">
        <f>G493/F493</f>
        <v>0.83660582968184416</v>
      </c>
    </row>
    <row r="494" spans="1:8" x14ac:dyDescent="0.2">
      <c r="C494" s="381" t="s">
        <v>290</v>
      </c>
      <c r="D494" s="370"/>
      <c r="E494" s="370"/>
      <c r="G494" s="334">
        <f t="shared" ref="G494:G520" si="60">D494-F494</f>
        <v>0</v>
      </c>
      <c r="H494" s="351"/>
    </row>
    <row r="495" spans="1:8" x14ac:dyDescent="0.2">
      <c r="C495" s="371" t="s">
        <v>291</v>
      </c>
      <c r="D495" s="369">
        <v>37746073</v>
      </c>
      <c r="E495" s="369">
        <v>14724115</v>
      </c>
      <c r="F495" s="334">
        <f>E495</f>
        <v>14724115</v>
      </c>
      <c r="G495" s="334">
        <f>D495-F495-(E495-F495)</f>
        <v>23021958</v>
      </c>
      <c r="H495" s="351">
        <f t="shared" ref="H495:H520" si="61">G495/F495</f>
        <v>1.5635546177138659</v>
      </c>
    </row>
    <row r="496" spans="1:8" x14ac:dyDescent="0.2">
      <c r="C496" s="371" t="s">
        <v>689</v>
      </c>
      <c r="D496" s="370">
        <v>0</v>
      </c>
      <c r="E496" s="370">
        <v>0</v>
      </c>
      <c r="F496" s="334">
        <f>E496</f>
        <v>0</v>
      </c>
      <c r="G496" s="334">
        <f t="shared" si="60"/>
        <v>0</v>
      </c>
      <c r="H496" s="351"/>
    </row>
    <row r="497" spans="3:8" x14ac:dyDescent="0.2">
      <c r="C497" s="381" t="s">
        <v>690</v>
      </c>
      <c r="D497" s="370"/>
      <c r="E497" s="370"/>
      <c r="G497" s="334">
        <f t="shared" si="60"/>
        <v>0</v>
      </c>
      <c r="H497" s="351"/>
    </row>
    <row r="498" spans="3:8" x14ac:dyDescent="0.2">
      <c r="C498" s="371" t="s">
        <v>691</v>
      </c>
      <c r="D498" s="369">
        <v>47870926</v>
      </c>
      <c r="E498" s="369">
        <v>27732577</v>
      </c>
      <c r="F498" s="334">
        <f t="shared" ref="F498:F504" si="62">E498</f>
        <v>27732577</v>
      </c>
      <c r="G498" s="334">
        <f>D498-F498-(E498-F498)</f>
        <v>20138349</v>
      </c>
      <c r="H498" s="351">
        <f t="shared" si="61"/>
        <v>0.72616219545698912</v>
      </c>
    </row>
    <row r="499" spans="3:8" x14ac:dyDescent="0.2">
      <c r="C499" s="371" t="s">
        <v>692</v>
      </c>
      <c r="D499" s="369">
        <v>3739643</v>
      </c>
      <c r="E499" s="369">
        <v>1947775</v>
      </c>
      <c r="F499" s="334">
        <f t="shared" si="62"/>
        <v>1947775</v>
      </c>
      <c r="G499" s="334">
        <f t="shared" si="60"/>
        <v>1791868</v>
      </c>
      <c r="H499" s="351">
        <f t="shared" si="61"/>
        <v>0.91995636046257911</v>
      </c>
    </row>
    <row r="500" spans="3:8" x14ac:dyDescent="0.2">
      <c r="C500" s="371" t="s">
        <v>693</v>
      </c>
      <c r="D500" s="369">
        <v>492840</v>
      </c>
      <c r="E500" s="370">
        <v>0</v>
      </c>
      <c r="F500" s="334">
        <f t="shared" si="62"/>
        <v>0</v>
      </c>
      <c r="G500" s="334">
        <f t="shared" si="60"/>
        <v>492840</v>
      </c>
      <c r="H500" s="351">
        <v>1</v>
      </c>
    </row>
    <row r="501" spans="3:8" x14ac:dyDescent="0.2">
      <c r="C501" s="371" t="s">
        <v>694</v>
      </c>
      <c r="D501" s="369">
        <v>8873521</v>
      </c>
      <c r="E501" s="369">
        <v>8383351</v>
      </c>
      <c r="F501" s="334">
        <v>8351626</v>
      </c>
      <c r="G501" s="334">
        <f t="shared" si="60"/>
        <v>521895</v>
      </c>
      <c r="H501" s="351">
        <f t="shared" si="61"/>
        <v>6.2490226454106061E-2</v>
      </c>
    </row>
    <row r="502" spans="3:8" x14ac:dyDescent="0.2">
      <c r="C502" s="371" t="s">
        <v>298</v>
      </c>
      <c r="D502" s="369">
        <v>6036915</v>
      </c>
      <c r="E502" s="370">
        <v>0</v>
      </c>
      <c r="F502" s="334">
        <f t="shared" si="62"/>
        <v>0</v>
      </c>
      <c r="G502" s="334">
        <f t="shared" si="60"/>
        <v>6036915</v>
      </c>
      <c r="H502" s="351">
        <v>1</v>
      </c>
    </row>
    <row r="503" spans="3:8" x14ac:dyDescent="0.2">
      <c r="C503" s="371" t="s">
        <v>299</v>
      </c>
      <c r="D503" s="369">
        <v>232491581</v>
      </c>
      <c r="E503" s="369">
        <v>386885794</v>
      </c>
      <c r="F503" s="334">
        <f t="shared" si="62"/>
        <v>386885794</v>
      </c>
      <c r="G503" s="334">
        <f>D503-F503-(E503-F503)</f>
        <v>-154394213</v>
      </c>
      <c r="H503" s="351">
        <f t="shared" si="61"/>
        <v>-0.39906922247964471</v>
      </c>
    </row>
    <row r="504" spans="3:8" ht="22.5" x14ac:dyDescent="0.2">
      <c r="C504" s="382" t="s">
        <v>695</v>
      </c>
      <c r="D504" s="369">
        <v>11522443</v>
      </c>
      <c r="E504" s="369">
        <v>21904187</v>
      </c>
      <c r="F504" s="334">
        <f t="shared" si="62"/>
        <v>21904187</v>
      </c>
      <c r="G504" s="334">
        <f>D504-F504-(E504-F504)</f>
        <v>-10381744</v>
      </c>
      <c r="H504" s="351">
        <f t="shared" si="61"/>
        <v>-0.47396162204057152</v>
      </c>
    </row>
    <row r="505" spans="3:8" x14ac:dyDescent="0.2">
      <c r="C505" s="371" t="s">
        <v>696</v>
      </c>
      <c r="D505" s="369">
        <v>6967769</v>
      </c>
      <c r="E505" s="369">
        <v>5566181</v>
      </c>
      <c r="F505" s="334">
        <v>5561096</v>
      </c>
      <c r="G505" s="334">
        <f t="shared" si="60"/>
        <v>1406673</v>
      </c>
      <c r="H505" s="351">
        <f t="shared" si="61"/>
        <v>0.25294887914180947</v>
      </c>
    </row>
    <row r="506" spans="3:8" ht="22.5" x14ac:dyDescent="0.2">
      <c r="C506" s="382" t="s">
        <v>419</v>
      </c>
      <c r="D506" s="369">
        <v>15000000</v>
      </c>
      <c r="E506" s="369">
        <v>33814</v>
      </c>
      <c r="F506" s="314">
        <v>0</v>
      </c>
      <c r="G506" s="334">
        <f>D506-F506-(E506-F506)</f>
        <v>14966186</v>
      </c>
      <c r="H506" s="351">
        <v>1</v>
      </c>
    </row>
    <row r="507" spans="3:8" x14ac:dyDescent="0.2">
      <c r="C507" s="382" t="s">
        <v>697</v>
      </c>
      <c r="D507" s="369">
        <v>589049930</v>
      </c>
      <c r="E507" s="369">
        <v>445074490</v>
      </c>
      <c r="F507" s="334">
        <v>445039061</v>
      </c>
      <c r="G507" s="334">
        <f>D507-F507-(E507-F507)</f>
        <v>143975440</v>
      </c>
      <c r="H507" s="351">
        <f t="shared" si="61"/>
        <v>0.32351191753031316</v>
      </c>
    </row>
    <row r="508" spans="3:8" x14ac:dyDescent="0.2">
      <c r="C508" s="381" t="s">
        <v>304</v>
      </c>
      <c r="D508" s="370"/>
      <c r="E508" s="370"/>
      <c r="G508" s="334"/>
      <c r="H508" s="351"/>
    </row>
    <row r="509" spans="3:8" x14ac:dyDescent="0.2">
      <c r="C509" s="382" t="s">
        <v>305</v>
      </c>
      <c r="D509" s="369">
        <v>72374438</v>
      </c>
      <c r="E509" s="369">
        <v>71821819</v>
      </c>
      <c r="F509" s="334">
        <v>63426472</v>
      </c>
      <c r="G509" s="334">
        <f t="shared" si="60"/>
        <v>8947966</v>
      </c>
      <c r="H509" s="351">
        <f t="shared" si="61"/>
        <v>0.14107620553134345</v>
      </c>
    </row>
    <row r="510" spans="3:8" x14ac:dyDescent="0.2">
      <c r="C510" s="382" t="s">
        <v>306</v>
      </c>
      <c r="D510" s="369">
        <v>155013666</v>
      </c>
      <c r="E510" s="369">
        <v>152578766</v>
      </c>
      <c r="F510" s="334">
        <v>146829184</v>
      </c>
      <c r="G510" s="334">
        <f t="shared" si="60"/>
        <v>8184482</v>
      </c>
      <c r="H510" s="351">
        <f t="shared" si="61"/>
        <v>5.5741520704766706E-2</v>
      </c>
    </row>
    <row r="511" spans="3:8" x14ac:dyDescent="0.2">
      <c r="C511" s="381" t="s">
        <v>308</v>
      </c>
      <c r="D511" s="370"/>
      <c r="E511" s="370"/>
      <c r="G511" s="334"/>
      <c r="H511" s="351"/>
    </row>
    <row r="512" spans="3:8" x14ac:dyDescent="0.2">
      <c r="C512" s="382" t="s">
        <v>698</v>
      </c>
      <c r="D512" s="369">
        <v>24108</v>
      </c>
      <c r="E512" s="369">
        <v>23493</v>
      </c>
      <c r="F512" s="334">
        <f t="shared" ref="F512" si="63">E512</f>
        <v>23493</v>
      </c>
      <c r="G512" s="334">
        <f t="shared" si="60"/>
        <v>615</v>
      </c>
      <c r="H512" s="351">
        <f t="shared" si="61"/>
        <v>2.6178010471204188E-2</v>
      </c>
    </row>
    <row r="513" spans="1:8" x14ac:dyDescent="0.2">
      <c r="C513" s="382" t="s">
        <v>310</v>
      </c>
      <c r="D513" s="369">
        <v>4240324</v>
      </c>
      <c r="E513" s="369">
        <v>5354634</v>
      </c>
      <c r="F513" s="334">
        <v>5320654</v>
      </c>
      <c r="G513" s="334">
        <f t="shared" si="60"/>
        <v>-1080330</v>
      </c>
      <c r="H513" s="351">
        <f t="shared" si="61"/>
        <v>-0.2030445881277001</v>
      </c>
    </row>
    <row r="514" spans="1:8" x14ac:dyDescent="0.2">
      <c r="C514" s="382" t="s">
        <v>699</v>
      </c>
      <c r="D514" s="369">
        <v>10710258</v>
      </c>
      <c r="E514" s="369">
        <v>4641894</v>
      </c>
      <c r="F514" s="334">
        <v>4068394</v>
      </c>
      <c r="G514" s="334">
        <f t="shared" si="60"/>
        <v>6641864</v>
      </c>
      <c r="H514" s="351">
        <f t="shared" si="61"/>
        <v>1.6325518128283545</v>
      </c>
    </row>
    <row r="515" spans="1:8" ht="22.5" x14ac:dyDescent="0.2">
      <c r="C515" s="382" t="s">
        <v>312</v>
      </c>
      <c r="D515" s="369">
        <v>37320</v>
      </c>
      <c r="E515" s="369">
        <v>5820</v>
      </c>
      <c r="F515" s="334">
        <f t="shared" ref="F515" si="64">E515</f>
        <v>5820</v>
      </c>
      <c r="G515" s="334">
        <f t="shared" si="60"/>
        <v>31500</v>
      </c>
      <c r="H515" s="351">
        <f t="shared" si="61"/>
        <v>5.4123711340206189</v>
      </c>
    </row>
    <row r="516" spans="1:8" x14ac:dyDescent="0.2">
      <c r="C516" s="381" t="s">
        <v>700</v>
      </c>
      <c r="D516" s="370"/>
      <c r="E516" s="370"/>
      <c r="G516" s="334"/>
      <c r="H516" s="351"/>
    </row>
    <row r="517" spans="1:8" x14ac:dyDescent="0.2">
      <c r="C517" s="382" t="s">
        <v>315</v>
      </c>
      <c r="D517" s="369">
        <v>984000</v>
      </c>
      <c r="E517" s="369">
        <v>1557980</v>
      </c>
      <c r="F517" s="334">
        <v>240500</v>
      </c>
      <c r="G517" s="334">
        <f t="shared" si="60"/>
        <v>743500</v>
      </c>
      <c r="H517" s="351">
        <f t="shared" si="61"/>
        <v>3.0914760914760913</v>
      </c>
    </row>
    <row r="518" spans="1:8" ht="21" x14ac:dyDescent="0.2">
      <c r="C518" s="381" t="s">
        <v>317</v>
      </c>
      <c r="D518" s="370"/>
      <c r="E518" s="370"/>
      <c r="G518" s="334"/>
      <c r="H518" s="351"/>
    </row>
    <row r="519" spans="1:8" x14ac:dyDescent="0.2">
      <c r="C519" s="382" t="s">
        <v>318</v>
      </c>
      <c r="D519" s="369">
        <v>60000000</v>
      </c>
      <c r="E519" s="369">
        <v>60000000</v>
      </c>
      <c r="F519" s="334">
        <v>45000000</v>
      </c>
      <c r="G519" s="334">
        <f t="shared" si="60"/>
        <v>15000000</v>
      </c>
      <c r="H519" s="351">
        <f t="shared" si="61"/>
        <v>0.33333333333333331</v>
      </c>
    </row>
    <row r="520" spans="1:8" ht="23.25" thickBot="1" x14ac:dyDescent="0.25">
      <c r="C520" s="383" t="s">
        <v>319</v>
      </c>
      <c r="D520" s="373">
        <v>4515578</v>
      </c>
      <c r="E520" s="373">
        <v>3125340</v>
      </c>
      <c r="F520" s="334">
        <f t="shared" ref="F520" si="65">E520</f>
        <v>3125340</v>
      </c>
      <c r="G520" s="334">
        <f t="shared" si="60"/>
        <v>1390238</v>
      </c>
      <c r="H520" s="351">
        <f t="shared" si="61"/>
        <v>0.44482776273941393</v>
      </c>
    </row>
    <row r="521" spans="1:8" ht="12" thickBot="1" x14ac:dyDescent="0.25">
      <c r="C521" s="374" t="s">
        <v>573</v>
      </c>
      <c r="D521" s="375">
        <f>SUM(D493:D520)</f>
        <v>1268896376</v>
      </c>
      <c r="E521" s="375">
        <f>SUM(E493:E520)</f>
        <v>1212331355</v>
      </c>
    </row>
    <row r="522" spans="1:8" ht="12" thickTop="1" x14ac:dyDescent="0.2"/>
    <row r="523" spans="1:8" ht="12" thickBot="1" x14ac:dyDescent="0.25"/>
    <row r="524" spans="1:8" ht="14.25" x14ac:dyDescent="0.2">
      <c r="A524" s="314" t="s">
        <v>705</v>
      </c>
      <c r="C524" s="562"/>
      <c r="D524" s="562">
        <v>2019</v>
      </c>
      <c r="E524" s="339">
        <v>2018</v>
      </c>
    </row>
    <row r="525" spans="1:8" ht="15" thickBot="1" x14ac:dyDescent="0.25">
      <c r="C525" s="563"/>
      <c r="D525" s="563"/>
      <c r="E525" s="340" t="s">
        <v>560</v>
      </c>
      <c r="F525" s="314" t="s">
        <v>459</v>
      </c>
    </row>
    <row r="526" spans="1:8" ht="15" x14ac:dyDescent="0.2">
      <c r="C526" s="353" t="s">
        <v>321</v>
      </c>
      <c r="D526" s="343"/>
      <c r="E526" s="343"/>
    </row>
    <row r="527" spans="1:8" ht="15" x14ac:dyDescent="0.2">
      <c r="C527" s="354" t="s">
        <v>322</v>
      </c>
      <c r="D527" s="342">
        <v>631965</v>
      </c>
      <c r="E527" s="342">
        <v>778221</v>
      </c>
      <c r="F527" s="334">
        <f>E527</f>
        <v>778221</v>
      </c>
      <c r="G527" s="334">
        <f>D527-F527</f>
        <v>-146256</v>
      </c>
      <c r="H527" s="351">
        <f>G527/F527</f>
        <v>-0.18793633171040103</v>
      </c>
    </row>
    <row r="528" spans="1:8" ht="15" x14ac:dyDescent="0.2">
      <c r="C528" s="354" t="s">
        <v>323</v>
      </c>
      <c r="D528" s="342">
        <v>21406970</v>
      </c>
      <c r="E528" s="342">
        <v>20408972</v>
      </c>
      <c r="F528" s="334">
        <v>20152800</v>
      </c>
      <c r="G528" s="334">
        <f t="shared" ref="G528:G534" si="66">D528-F528</f>
        <v>1254170</v>
      </c>
      <c r="H528" s="351">
        <f t="shared" ref="H528:H534" si="67">G528/F528</f>
        <v>6.2233039577626929E-2</v>
      </c>
    </row>
    <row r="529" spans="1:8" ht="15" x14ac:dyDescent="0.2">
      <c r="C529" s="354" t="s">
        <v>324</v>
      </c>
      <c r="D529" s="342">
        <v>134297859</v>
      </c>
      <c r="E529" s="342">
        <v>129018335</v>
      </c>
      <c r="F529" s="334">
        <v>128939165</v>
      </c>
      <c r="G529" s="334">
        <f t="shared" si="66"/>
        <v>5358694</v>
      </c>
      <c r="H529" s="351">
        <f t="shared" si="67"/>
        <v>4.1559862746125276E-2</v>
      </c>
    </row>
    <row r="530" spans="1:8" ht="15" x14ac:dyDescent="0.2">
      <c r="C530" s="353" t="s">
        <v>326</v>
      </c>
      <c r="D530" s="343"/>
      <c r="E530" s="343"/>
      <c r="H530" s="351"/>
    </row>
    <row r="531" spans="1:8" ht="15" x14ac:dyDescent="0.2">
      <c r="C531" s="354" t="s">
        <v>703</v>
      </c>
      <c r="D531" s="342">
        <v>382465078</v>
      </c>
      <c r="E531" s="342">
        <v>383595233</v>
      </c>
      <c r="F531" s="334">
        <v>381084233</v>
      </c>
      <c r="G531" s="334">
        <f t="shared" si="66"/>
        <v>1380845</v>
      </c>
      <c r="H531" s="351">
        <f t="shared" si="67"/>
        <v>3.6234640019861437E-3</v>
      </c>
    </row>
    <row r="532" spans="1:8" ht="15" x14ac:dyDescent="0.2">
      <c r="C532" s="354" t="s">
        <v>328</v>
      </c>
      <c r="D532" s="342">
        <v>97745219</v>
      </c>
      <c r="E532" s="342">
        <v>76164304</v>
      </c>
      <c r="F532" s="334">
        <v>76441588</v>
      </c>
      <c r="G532" s="334">
        <f>D532-F532-(E532-F532)</f>
        <v>21580915</v>
      </c>
      <c r="H532" s="351">
        <f t="shared" si="67"/>
        <v>0.28231903031632466</v>
      </c>
    </row>
    <row r="533" spans="1:8" ht="15" x14ac:dyDescent="0.2">
      <c r="C533" s="354" t="s">
        <v>704</v>
      </c>
      <c r="D533" s="342">
        <v>139677176</v>
      </c>
      <c r="E533" s="342">
        <v>120483565</v>
      </c>
      <c r="F533" s="334">
        <f t="shared" ref="F533:F534" si="68">E533</f>
        <v>120483565</v>
      </c>
      <c r="G533" s="334">
        <f t="shared" si="66"/>
        <v>19193611</v>
      </c>
      <c r="H533" s="351">
        <f t="shared" si="67"/>
        <v>0.15930480642733305</v>
      </c>
    </row>
    <row r="534" spans="1:8" ht="15.75" thickBot="1" x14ac:dyDescent="0.25">
      <c r="C534" s="355" t="s">
        <v>330</v>
      </c>
      <c r="D534" s="346">
        <v>293138481</v>
      </c>
      <c r="E534" s="346">
        <v>284549832</v>
      </c>
      <c r="F534" s="334">
        <f t="shared" si="68"/>
        <v>284549832</v>
      </c>
      <c r="G534" s="334">
        <f t="shared" si="66"/>
        <v>8588649</v>
      </c>
      <c r="H534" s="351">
        <f t="shared" si="67"/>
        <v>3.0183286138787811E-2</v>
      </c>
    </row>
    <row r="535" spans="1:8" ht="15" thickBot="1" x14ac:dyDescent="0.25">
      <c r="C535" s="347" t="s">
        <v>573</v>
      </c>
      <c r="D535" s="348">
        <v>1069362748</v>
      </c>
      <c r="E535" s="348">
        <v>1014998462</v>
      </c>
    </row>
    <row r="536" spans="1:8" ht="12.75" thickTop="1" thickBot="1" x14ac:dyDescent="0.25"/>
    <row r="537" spans="1:8" ht="14.25" x14ac:dyDescent="0.2">
      <c r="A537" s="314" t="s">
        <v>711</v>
      </c>
      <c r="C537" s="562"/>
      <c r="D537" s="562">
        <v>2019</v>
      </c>
      <c r="E537" s="339">
        <v>2018</v>
      </c>
    </row>
    <row r="538" spans="1:8" ht="15" thickBot="1" x14ac:dyDescent="0.25">
      <c r="C538" s="563"/>
      <c r="D538" s="563"/>
      <c r="E538" s="340" t="s">
        <v>560</v>
      </c>
      <c r="F538" s="314" t="s">
        <v>459</v>
      </c>
    </row>
    <row r="539" spans="1:8" ht="30" x14ac:dyDescent="0.2">
      <c r="C539" s="344" t="s">
        <v>706</v>
      </c>
      <c r="D539" s="342">
        <v>1616666</v>
      </c>
      <c r="E539" s="342">
        <v>621315</v>
      </c>
      <c r="F539" s="314">
        <v>0</v>
      </c>
      <c r="G539" s="334">
        <f>D539-F539</f>
        <v>1616666</v>
      </c>
      <c r="H539" s="351">
        <v>1</v>
      </c>
    </row>
    <row r="540" spans="1:8" ht="30" x14ac:dyDescent="0.2">
      <c r="C540" s="344" t="s">
        <v>707</v>
      </c>
      <c r="D540" s="342">
        <v>13067780</v>
      </c>
      <c r="E540" s="342">
        <v>122919</v>
      </c>
      <c r="F540" s="334">
        <v>120619</v>
      </c>
      <c r="G540" s="334">
        <f>D540-F540-(E540-F540)</f>
        <v>12944861</v>
      </c>
      <c r="H540" s="351">
        <f t="shared" ref="H540:H543" si="69">G540/F540</f>
        <v>107.3202480537892</v>
      </c>
    </row>
    <row r="541" spans="1:8" ht="30" x14ac:dyDescent="0.2">
      <c r="C541" s="344" t="s">
        <v>708</v>
      </c>
      <c r="D541" s="342">
        <v>16891974</v>
      </c>
      <c r="E541" s="342">
        <v>21694116</v>
      </c>
      <c r="F541" s="334">
        <f>E541</f>
        <v>21694116</v>
      </c>
      <c r="G541" s="334">
        <f t="shared" ref="G541:G543" si="70">D541-F541</f>
        <v>-4802142</v>
      </c>
      <c r="H541" s="351">
        <f t="shared" si="69"/>
        <v>-0.22135688773859236</v>
      </c>
    </row>
    <row r="542" spans="1:8" ht="30" x14ac:dyDescent="0.2">
      <c r="C542" s="344" t="s">
        <v>709</v>
      </c>
      <c r="D542" s="342">
        <v>3049376</v>
      </c>
      <c r="E542" s="342">
        <v>2534005</v>
      </c>
      <c r="F542" s="334">
        <f>E542</f>
        <v>2534005</v>
      </c>
      <c r="G542" s="334">
        <f t="shared" si="70"/>
        <v>515371</v>
      </c>
      <c r="H542" s="351">
        <f t="shared" si="69"/>
        <v>0.20338199806235582</v>
      </c>
    </row>
    <row r="543" spans="1:8" ht="30.75" thickBot="1" x14ac:dyDescent="0.25">
      <c r="C543" s="362" t="s">
        <v>710</v>
      </c>
      <c r="D543" s="346">
        <v>1025688</v>
      </c>
      <c r="E543" s="346">
        <v>1174655</v>
      </c>
      <c r="F543" s="334">
        <f>E543</f>
        <v>1174655</v>
      </c>
      <c r="G543" s="334">
        <f t="shared" si="70"/>
        <v>-148967</v>
      </c>
      <c r="H543" s="351">
        <f t="shared" si="69"/>
        <v>-0.12681766135588748</v>
      </c>
    </row>
    <row r="544" spans="1:8" ht="15" thickBot="1" x14ac:dyDescent="0.25">
      <c r="C544" s="347" t="s">
        <v>612</v>
      </c>
      <c r="D544" s="348">
        <f>SUM(D539:D543)</f>
        <v>35651484</v>
      </c>
      <c r="E544" s="348">
        <f>SUM(E539:E543)</f>
        <v>26147010</v>
      </c>
    </row>
    <row r="545" spans="1:8" ht="12.75" thickTop="1" thickBot="1" x14ac:dyDescent="0.25"/>
    <row r="546" spans="1:8" ht="14.25" x14ac:dyDescent="0.2">
      <c r="A546" s="314" t="s">
        <v>714</v>
      </c>
      <c r="C546" s="574"/>
      <c r="D546" s="562">
        <v>2019</v>
      </c>
      <c r="E546" s="339">
        <v>2018</v>
      </c>
    </row>
    <row r="547" spans="1:8" ht="15" thickBot="1" x14ac:dyDescent="0.25">
      <c r="C547" s="575"/>
      <c r="D547" s="563"/>
      <c r="E547" s="340" t="s">
        <v>560</v>
      </c>
      <c r="F547" s="314" t="s">
        <v>459</v>
      </c>
    </row>
    <row r="548" spans="1:8" ht="15" x14ac:dyDescent="0.2">
      <c r="C548" s="341" t="s">
        <v>712</v>
      </c>
      <c r="D548" s="342">
        <v>6209828</v>
      </c>
      <c r="E548" s="342">
        <v>6817381</v>
      </c>
      <c r="F548" s="334">
        <f>E548</f>
        <v>6817381</v>
      </c>
      <c r="G548" s="334">
        <f>D548-F548</f>
        <v>-607553</v>
      </c>
      <c r="H548" s="351">
        <f>G548/F548</f>
        <v>-8.9118240567748822E-2</v>
      </c>
    </row>
    <row r="549" spans="1:8" ht="15" x14ac:dyDescent="0.2">
      <c r="C549" s="341" t="s">
        <v>340</v>
      </c>
      <c r="D549" s="342">
        <v>721815</v>
      </c>
      <c r="E549" s="342">
        <v>667755</v>
      </c>
      <c r="F549" s="334">
        <f>E549</f>
        <v>667755</v>
      </c>
      <c r="G549" s="334">
        <f>D549-F549</f>
        <v>54060</v>
      </c>
      <c r="H549" s="351">
        <f>G549/F549</f>
        <v>8.0957836332187699E-2</v>
      </c>
    </row>
    <row r="550" spans="1:8" ht="15.75" thickBot="1" x14ac:dyDescent="0.25">
      <c r="C550" s="350" t="s">
        <v>341</v>
      </c>
      <c r="D550" s="346">
        <v>14432463</v>
      </c>
      <c r="E550" s="361" t="s">
        <v>713</v>
      </c>
      <c r="F550" s="334">
        <v>13959166</v>
      </c>
      <c r="G550" s="334">
        <f>D550-F550</f>
        <v>473297</v>
      </c>
      <c r="H550" s="351">
        <f>G550/F550</f>
        <v>3.390582216731286E-2</v>
      </c>
    </row>
    <row r="551" spans="1:8" ht="15" thickBot="1" x14ac:dyDescent="0.25">
      <c r="C551" s="347" t="s">
        <v>612</v>
      </c>
      <c r="D551" s="348">
        <v>21364106</v>
      </c>
      <c r="E551" s="348">
        <v>16128248</v>
      </c>
    </row>
    <row r="552" spans="1:8" ht="12.75" thickTop="1" thickBot="1" x14ac:dyDescent="0.25"/>
    <row r="553" spans="1:8" ht="14.25" x14ac:dyDescent="0.2">
      <c r="A553" s="314" t="s">
        <v>716</v>
      </c>
      <c r="C553" s="574"/>
      <c r="D553" s="562">
        <v>2019</v>
      </c>
      <c r="E553" s="339">
        <v>2018</v>
      </c>
    </row>
    <row r="554" spans="1:8" ht="15" thickBot="1" x14ac:dyDescent="0.25">
      <c r="C554" s="575"/>
      <c r="D554" s="563"/>
      <c r="E554" s="340" t="s">
        <v>560</v>
      </c>
      <c r="F554" s="314" t="s">
        <v>459</v>
      </c>
    </row>
    <row r="555" spans="1:8" ht="15" x14ac:dyDescent="0.2">
      <c r="C555" s="341" t="s">
        <v>344</v>
      </c>
      <c r="D555" s="342">
        <v>2301969</v>
      </c>
      <c r="E555" s="342">
        <v>1325283</v>
      </c>
      <c r="F555" s="334">
        <f>E555</f>
        <v>1325283</v>
      </c>
      <c r="G555" s="334">
        <f>D555-F555</f>
        <v>976686</v>
      </c>
      <c r="H555" s="351">
        <f>G555/F555</f>
        <v>0.73696410502511545</v>
      </c>
    </row>
    <row r="556" spans="1:8" ht="15" x14ac:dyDescent="0.2">
      <c r="C556" s="341" t="s">
        <v>345</v>
      </c>
      <c r="D556" s="342">
        <v>2665606</v>
      </c>
      <c r="E556" s="342">
        <v>1036450</v>
      </c>
      <c r="F556" s="334">
        <f t="shared" ref="F556:F558" si="71">E556</f>
        <v>1036450</v>
      </c>
      <c r="G556" s="334">
        <f t="shared" ref="G556:G561" si="72">D556-F556</f>
        <v>1629156</v>
      </c>
      <c r="H556" s="351">
        <f t="shared" ref="H556:H561" si="73">G556/F556</f>
        <v>1.5718616431086883</v>
      </c>
    </row>
    <row r="557" spans="1:8" ht="15" x14ac:dyDescent="0.2">
      <c r="C557" s="341" t="s">
        <v>346</v>
      </c>
      <c r="D557" s="342">
        <v>636645</v>
      </c>
      <c r="E557" s="342">
        <v>849850</v>
      </c>
      <c r="F557" s="334">
        <f t="shared" si="71"/>
        <v>849850</v>
      </c>
      <c r="G557" s="334">
        <f t="shared" si="72"/>
        <v>-213205</v>
      </c>
      <c r="H557" s="351">
        <f t="shared" si="73"/>
        <v>-0.25087368359122197</v>
      </c>
    </row>
    <row r="558" spans="1:8" ht="30" x14ac:dyDescent="0.2">
      <c r="C558" s="344" t="s">
        <v>347</v>
      </c>
      <c r="D558" s="342">
        <v>746382</v>
      </c>
      <c r="E558" s="342">
        <v>168672</v>
      </c>
      <c r="F558" s="334">
        <f t="shared" si="71"/>
        <v>168672</v>
      </c>
      <c r="G558" s="334">
        <f t="shared" si="72"/>
        <v>577710</v>
      </c>
      <c r="H558" s="351">
        <f t="shared" si="73"/>
        <v>3.4250498007968129</v>
      </c>
    </row>
    <row r="559" spans="1:8" ht="15" x14ac:dyDescent="0.2">
      <c r="C559" s="341" t="s">
        <v>348</v>
      </c>
      <c r="D559" s="342">
        <v>170894</v>
      </c>
      <c r="E559" s="342">
        <v>1218817</v>
      </c>
      <c r="F559" s="334">
        <v>189218</v>
      </c>
      <c r="G559" s="334">
        <f t="shared" si="72"/>
        <v>-18324</v>
      </c>
      <c r="H559" s="351">
        <f t="shared" si="73"/>
        <v>-9.6840681119132424E-2</v>
      </c>
    </row>
    <row r="560" spans="1:8" ht="15" x14ac:dyDescent="0.2">
      <c r="C560" s="341" t="s">
        <v>349</v>
      </c>
      <c r="D560" s="342">
        <v>561072956</v>
      </c>
      <c r="E560" s="342">
        <v>316270166</v>
      </c>
      <c r="F560" s="334">
        <v>315445460</v>
      </c>
      <c r="G560" s="334">
        <f>D560-F560-(E560-F560)</f>
        <v>244802790</v>
      </c>
      <c r="H560" s="351">
        <f t="shared" si="73"/>
        <v>0.77605425039244502</v>
      </c>
    </row>
    <row r="561" spans="1:8" ht="30.75" thickBot="1" x14ac:dyDescent="0.25">
      <c r="C561" s="362" t="s">
        <v>715</v>
      </c>
      <c r="D561" s="346">
        <v>29816997</v>
      </c>
      <c r="E561" s="346">
        <v>37819870</v>
      </c>
      <c r="F561" s="334">
        <v>30265305</v>
      </c>
      <c r="G561" s="334">
        <f t="shared" si="72"/>
        <v>-448308</v>
      </c>
      <c r="H561" s="351">
        <f t="shared" si="73"/>
        <v>-1.481260473006963E-2</v>
      </c>
    </row>
    <row r="562" spans="1:8" ht="15" thickBot="1" x14ac:dyDescent="0.25">
      <c r="C562" s="347" t="s">
        <v>612</v>
      </c>
      <c r="D562" s="348">
        <f>SUM(D555:D561)</f>
        <v>597411449</v>
      </c>
      <c r="E562" s="348">
        <f>SUM(E555:E561)</f>
        <v>358689108</v>
      </c>
    </row>
    <row r="563" spans="1:8" ht="12.75" thickTop="1" thickBot="1" x14ac:dyDescent="0.25">
      <c r="D563" s="334">
        <f>D562+D551+D544+D535+D521</f>
        <v>2992686163</v>
      </c>
      <c r="E563" s="334">
        <f>E562+E551+E544+E535+E521</f>
        <v>2628294183</v>
      </c>
    </row>
    <row r="564" spans="1:8" ht="14.25" x14ac:dyDescent="0.2">
      <c r="A564" s="314" t="s">
        <v>717</v>
      </c>
      <c r="C564" s="562"/>
      <c r="D564" s="562">
        <v>2019</v>
      </c>
      <c r="E564" s="339">
        <v>2018</v>
      </c>
    </row>
    <row r="565" spans="1:8" ht="15" thickBot="1" x14ac:dyDescent="0.25">
      <c r="C565" s="563"/>
      <c r="D565" s="563"/>
      <c r="E565" s="340" t="s">
        <v>560</v>
      </c>
      <c r="F565" s="314" t="s">
        <v>459</v>
      </c>
    </row>
    <row r="566" spans="1:8" ht="15.75" thickBot="1" x14ac:dyDescent="0.25">
      <c r="C566" s="363" t="s">
        <v>552</v>
      </c>
      <c r="D566" s="348">
        <v>155421566</v>
      </c>
      <c r="E566" s="348">
        <v>268908460</v>
      </c>
      <c r="F566" s="334">
        <v>247565086</v>
      </c>
      <c r="G566" s="334">
        <f>D566-F566</f>
        <v>-92143520</v>
      </c>
      <c r="H566" s="351">
        <f>G566/F566</f>
        <v>-0.37219917189776913</v>
      </c>
    </row>
    <row r="567" spans="1:8" ht="12.75" thickTop="1" thickBot="1" x14ac:dyDescent="0.25"/>
    <row r="568" spans="1:8" ht="14.25" x14ac:dyDescent="0.2">
      <c r="A568" s="314" t="s">
        <v>727</v>
      </c>
      <c r="C568" s="574"/>
      <c r="D568" s="562">
        <v>2019</v>
      </c>
      <c r="E568" s="339">
        <v>2018</v>
      </c>
    </row>
    <row r="569" spans="1:8" ht="15" thickBot="1" x14ac:dyDescent="0.25">
      <c r="C569" s="575"/>
      <c r="D569" s="563"/>
      <c r="E569" s="340" t="s">
        <v>560</v>
      </c>
    </row>
    <row r="570" spans="1:8" ht="15" x14ac:dyDescent="0.2">
      <c r="C570" s="353" t="s">
        <v>718</v>
      </c>
      <c r="D570" s="343"/>
      <c r="E570" s="343"/>
    </row>
    <row r="571" spans="1:8" ht="15" x14ac:dyDescent="0.2">
      <c r="C571" s="341" t="s">
        <v>719</v>
      </c>
      <c r="D571" s="342">
        <v>5702530</v>
      </c>
      <c r="E571" s="342">
        <v>4048207</v>
      </c>
      <c r="F571" s="334"/>
    </row>
    <row r="572" spans="1:8" ht="15" x14ac:dyDescent="0.2">
      <c r="C572" s="341" t="s">
        <v>720</v>
      </c>
      <c r="D572" s="342">
        <v>112095385</v>
      </c>
      <c r="E572" s="342">
        <v>91809293</v>
      </c>
      <c r="F572" s="334"/>
    </row>
    <row r="573" spans="1:8" ht="30" x14ac:dyDescent="0.2">
      <c r="C573" s="344" t="s">
        <v>721</v>
      </c>
      <c r="D573" s="342">
        <v>339695268</v>
      </c>
      <c r="E573" s="342">
        <v>287830204</v>
      </c>
      <c r="F573" s="334"/>
    </row>
    <row r="574" spans="1:8" ht="30" x14ac:dyDescent="0.2">
      <c r="C574" s="341" t="s">
        <v>722</v>
      </c>
      <c r="D574" s="342">
        <v>133080586</v>
      </c>
      <c r="E574" s="342">
        <v>87134978</v>
      </c>
      <c r="F574" s="334"/>
    </row>
    <row r="575" spans="1:8" ht="30" x14ac:dyDescent="0.2">
      <c r="C575" s="341" t="s">
        <v>723</v>
      </c>
      <c r="D575" s="342">
        <v>16621562</v>
      </c>
      <c r="E575" s="342">
        <v>14912124</v>
      </c>
      <c r="F575" s="334"/>
    </row>
    <row r="576" spans="1:8" ht="30" x14ac:dyDescent="0.2">
      <c r="C576" s="344" t="s">
        <v>724</v>
      </c>
      <c r="D576" s="342">
        <v>6795660</v>
      </c>
      <c r="E576" s="342">
        <v>5081801</v>
      </c>
    </row>
    <row r="577" spans="1:8" ht="30.75" thickBot="1" x14ac:dyDescent="0.25">
      <c r="C577" s="362" t="s">
        <v>725</v>
      </c>
      <c r="D577" s="346">
        <v>7916322</v>
      </c>
      <c r="E577" s="346">
        <v>2149751</v>
      </c>
    </row>
    <row r="578" spans="1:8" ht="15" thickBot="1" x14ac:dyDescent="0.25">
      <c r="C578" s="360" t="s">
        <v>532</v>
      </c>
      <c r="D578" s="359">
        <f>SUM(D571:D577)</f>
        <v>621907313</v>
      </c>
      <c r="E578" s="359">
        <f>SUM(E571:E577)</f>
        <v>492966358</v>
      </c>
      <c r="F578" s="334"/>
      <c r="G578" s="334"/>
      <c r="H578" s="334"/>
    </row>
    <row r="579" spans="1:8" ht="15" x14ac:dyDescent="0.2">
      <c r="C579" s="353" t="s">
        <v>368</v>
      </c>
      <c r="D579" s="343"/>
      <c r="E579" s="343"/>
    </row>
    <row r="580" spans="1:8" ht="15.75" thickBot="1" x14ac:dyDescent="0.25">
      <c r="C580" s="350" t="s">
        <v>726</v>
      </c>
      <c r="D580" s="359">
        <v>16714564</v>
      </c>
      <c r="E580" s="359">
        <v>5522860</v>
      </c>
    </row>
    <row r="581" spans="1:8" ht="15" thickBot="1" x14ac:dyDescent="0.25">
      <c r="C581" s="347" t="s">
        <v>594</v>
      </c>
      <c r="D581" s="348">
        <f>SUM(D578:D580)</f>
        <v>638621877</v>
      </c>
      <c r="E581" s="348">
        <f>SUM(E578:E580)</f>
        <v>498489218</v>
      </c>
    </row>
    <row r="582" spans="1:8" ht="12.75" thickTop="1" thickBot="1" x14ac:dyDescent="0.25"/>
    <row r="583" spans="1:8" ht="14.25" x14ac:dyDescent="0.2">
      <c r="A583" s="314" t="s">
        <v>729</v>
      </c>
      <c r="C583" s="574"/>
      <c r="D583" s="562">
        <v>2019</v>
      </c>
      <c r="E583" s="339">
        <v>2018</v>
      </c>
    </row>
    <row r="584" spans="1:8" ht="15" thickBot="1" x14ac:dyDescent="0.25">
      <c r="C584" s="575"/>
      <c r="D584" s="563"/>
      <c r="E584" s="340" t="s">
        <v>560</v>
      </c>
    </row>
    <row r="585" spans="1:8" ht="15" x14ac:dyDescent="0.2">
      <c r="C585" s="341" t="s">
        <v>728</v>
      </c>
      <c r="D585" s="342">
        <v>61341963</v>
      </c>
      <c r="E585" s="342">
        <v>59948081</v>
      </c>
      <c r="F585" s="334"/>
      <c r="G585" s="334">
        <f>D585-E585</f>
        <v>1393882</v>
      </c>
      <c r="H585" s="351">
        <f>G585/E585</f>
        <v>2.3251486565516583E-2</v>
      </c>
    </row>
    <row r="586" spans="1:8" ht="15" x14ac:dyDescent="0.2">
      <c r="C586" s="341" t="s">
        <v>354</v>
      </c>
      <c r="D586" s="342">
        <v>45000</v>
      </c>
      <c r="E586" s="342">
        <v>658274</v>
      </c>
      <c r="F586" s="334"/>
      <c r="G586" s="334">
        <f t="shared" ref="G586:G587" si="74">D586-E586</f>
        <v>-613274</v>
      </c>
      <c r="H586" s="351">
        <f t="shared" ref="H586:H587" si="75">G586/E586</f>
        <v>-0.93163940851378002</v>
      </c>
    </row>
    <row r="587" spans="1:8" ht="15.75" thickBot="1" x14ac:dyDescent="0.25">
      <c r="C587" s="350" t="s">
        <v>355</v>
      </c>
      <c r="D587" s="361">
        <v>0</v>
      </c>
      <c r="E587" s="346">
        <v>849725</v>
      </c>
      <c r="F587" s="334"/>
      <c r="G587" s="334">
        <f t="shared" si="74"/>
        <v>-849725</v>
      </c>
      <c r="H587" s="351">
        <f t="shared" si="75"/>
        <v>-1</v>
      </c>
    </row>
    <row r="588" spans="1:8" ht="15" thickBot="1" x14ac:dyDescent="0.25">
      <c r="C588" s="347" t="s">
        <v>612</v>
      </c>
      <c r="D588" s="348">
        <f>SUM(D585:D587)</f>
        <v>61386963</v>
      </c>
      <c r="E588" s="348">
        <f>SUM(E585:E587)</f>
        <v>61456080</v>
      </c>
    </row>
    <row r="589" spans="1:8" ht="12.75" thickTop="1" thickBot="1" x14ac:dyDescent="0.25"/>
    <row r="590" spans="1:8" ht="14.25" x14ac:dyDescent="0.2">
      <c r="A590" s="314" t="s">
        <v>732</v>
      </c>
      <c r="C590" s="574"/>
      <c r="D590" s="562">
        <v>2019</v>
      </c>
      <c r="E590" s="339">
        <v>2018</v>
      </c>
    </row>
    <row r="591" spans="1:8" ht="15" thickBot="1" x14ac:dyDescent="0.25">
      <c r="C591" s="575"/>
      <c r="D591" s="563"/>
      <c r="E591" s="340" t="s">
        <v>560</v>
      </c>
    </row>
    <row r="592" spans="1:8" ht="15" x14ac:dyDescent="0.2">
      <c r="C592" s="341" t="s">
        <v>730</v>
      </c>
      <c r="D592" s="342">
        <v>167458987</v>
      </c>
      <c r="E592" s="342">
        <v>164953799</v>
      </c>
      <c r="F592" s="334"/>
      <c r="G592" s="334">
        <f t="shared" ref="G592:G594" si="76">D592-E592</f>
        <v>2505188</v>
      </c>
      <c r="H592" s="351">
        <f t="shared" ref="H592:H594" si="77">G592/E592</f>
        <v>1.5187210086625529E-2</v>
      </c>
    </row>
    <row r="593" spans="1:8" ht="15" x14ac:dyDescent="0.2">
      <c r="C593" s="341" t="s">
        <v>559</v>
      </c>
      <c r="D593" s="342">
        <v>5500000</v>
      </c>
      <c r="E593" s="342">
        <v>81665258</v>
      </c>
      <c r="F593" s="334"/>
      <c r="G593" s="334">
        <f t="shared" si="76"/>
        <v>-76165258</v>
      </c>
      <c r="H593" s="351">
        <f t="shared" si="77"/>
        <v>-0.93265189953847938</v>
      </c>
    </row>
    <row r="594" spans="1:8" ht="15.75" thickBot="1" x14ac:dyDescent="0.25">
      <c r="C594" s="350" t="s">
        <v>731</v>
      </c>
      <c r="D594" s="346">
        <v>516854</v>
      </c>
      <c r="E594" s="346">
        <v>618963</v>
      </c>
      <c r="F594" s="334"/>
      <c r="G594" s="334">
        <f t="shared" si="76"/>
        <v>-102109</v>
      </c>
      <c r="H594" s="351">
        <f t="shared" si="77"/>
        <v>-0.16496785752944845</v>
      </c>
    </row>
    <row r="595" spans="1:8" ht="15" thickBot="1" x14ac:dyDescent="0.25">
      <c r="C595" s="347" t="s">
        <v>612</v>
      </c>
      <c r="D595" s="348">
        <f>SUM(D592:D594)</f>
        <v>173475841</v>
      </c>
      <c r="E595" s="348">
        <f>SUM(E592:E594)</f>
        <v>247238020</v>
      </c>
    </row>
    <row r="596" spans="1:8" ht="12.75" thickTop="1" thickBot="1" x14ac:dyDescent="0.25">
      <c r="D596" s="334">
        <f>D595+D457</f>
        <v>320759713</v>
      </c>
      <c r="E596" s="334">
        <f>E595+E457</f>
        <v>356049372</v>
      </c>
    </row>
    <row r="597" spans="1:8" ht="14.25" x14ac:dyDescent="0.2">
      <c r="A597" s="314" t="s">
        <v>733</v>
      </c>
      <c r="C597" s="574"/>
      <c r="D597" s="562">
        <v>2019</v>
      </c>
      <c r="E597" s="339">
        <v>2018</v>
      </c>
    </row>
    <row r="598" spans="1:8" ht="15" thickBot="1" x14ac:dyDescent="0.25">
      <c r="C598" s="575"/>
      <c r="D598" s="563"/>
      <c r="E598" s="340" t="s">
        <v>560</v>
      </c>
    </row>
    <row r="599" spans="1:8" ht="30" x14ac:dyDescent="0.2">
      <c r="C599" s="341" t="s">
        <v>386</v>
      </c>
      <c r="D599" s="342">
        <v>30792322</v>
      </c>
      <c r="E599" s="342">
        <v>23933401</v>
      </c>
      <c r="F599" s="334">
        <f>D599-E599</f>
        <v>6858921</v>
      </c>
      <c r="G599" s="314">
        <f>F599/E599</f>
        <v>0.28658363263959019</v>
      </c>
    </row>
    <row r="600" spans="1:8" ht="15.75" thickBot="1" x14ac:dyDescent="0.25">
      <c r="C600" s="350" t="s">
        <v>387</v>
      </c>
      <c r="D600" s="346">
        <v>1768182</v>
      </c>
      <c r="E600" s="361">
        <v>0</v>
      </c>
      <c r="F600" s="334">
        <f>D600-E600</f>
        <v>1768182</v>
      </c>
    </row>
    <row r="601" spans="1:8" ht="15" thickBot="1" x14ac:dyDescent="0.25">
      <c r="C601" s="347" t="s">
        <v>573</v>
      </c>
      <c r="D601" s="348">
        <f>SUM(D599:D600)</f>
        <v>32560504</v>
      </c>
      <c r="E601" s="348">
        <f>SUM(E599:E600)</f>
        <v>23933401</v>
      </c>
    </row>
    <row r="602" spans="1:8" ht="12.75" thickTop="1" thickBot="1" x14ac:dyDescent="0.25"/>
    <row r="603" spans="1:8" ht="14.25" x14ac:dyDescent="0.2">
      <c r="A603" s="314" t="s">
        <v>745</v>
      </c>
      <c r="C603" s="560"/>
      <c r="D603" s="562">
        <v>2019</v>
      </c>
      <c r="E603" s="339">
        <v>2018</v>
      </c>
    </row>
    <row r="604" spans="1:8" ht="15" thickBot="1" x14ac:dyDescent="0.25">
      <c r="C604" s="561"/>
      <c r="D604" s="563"/>
      <c r="E604" s="340" t="s">
        <v>560</v>
      </c>
    </row>
    <row r="605" spans="1:8" ht="15" x14ac:dyDescent="0.2">
      <c r="C605" s="357" t="s">
        <v>734</v>
      </c>
      <c r="D605" s="342">
        <v>1008340206</v>
      </c>
      <c r="E605" s="342">
        <v>778713911</v>
      </c>
    </row>
    <row r="606" spans="1:8" ht="15" x14ac:dyDescent="0.2">
      <c r="C606" s="357" t="s">
        <v>735</v>
      </c>
      <c r="D606" s="343"/>
      <c r="E606" s="343"/>
    </row>
    <row r="607" spans="1:8" ht="15" x14ac:dyDescent="0.2">
      <c r="C607" s="357" t="s">
        <v>736</v>
      </c>
      <c r="D607" s="342">
        <v>621907313</v>
      </c>
      <c r="E607" s="342">
        <v>492966357</v>
      </c>
    </row>
    <row r="608" spans="1:8" ht="15" x14ac:dyDescent="0.2">
      <c r="C608" s="357" t="s">
        <v>737</v>
      </c>
      <c r="D608" s="342">
        <v>16714564</v>
      </c>
      <c r="E608" s="342">
        <v>5522860</v>
      </c>
    </row>
    <row r="609" spans="1:11" ht="15" x14ac:dyDescent="0.2">
      <c r="C609" s="357" t="s">
        <v>738</v>
      </c>
      <c r="D609" s="342">
        <v>30792322</v>
      </c>
      <c r="E609" s="342">
        <v>23845634</v>
      </c>
    </row>
    <row r="610" spans="1:11" ht="30" x14ac:dyDescent="0.2">
      <c r="C610" s="357" t="s">
        <v>739</v>
      </c>
      <c r="D610" s="342">
        <v>-522505</v>
      </c>
      <c r="E610" s="342">
        <v>-1654160</v>
      </c>
    </row>
    <row r="611" spans="1:11" ht="30" x14ac:dyDescent="0.2">
      <c r="C611" s="357" t="s">
        <v>740</v>
      </c>
      <c r="D611" s="342">
        <v>-320814926</v>
      </c>
      <c r="E611" s="342">
        <v>-886076675</v>
      </c>
    </row>
    <row r="612" spans="1:11" ht="30" x14ac:dyDescent="0.2">
      <c r="C612" s="357" t="s">
        <v>741</v>
      </c>
      <c r="D612" s="342">
        <v>-341191080</v>
      </c>
      <c r="E612" s="342">
        <v>-107229874</v>
      </c>
    </row>
    <row r="613" spans="1:11" ht="30" x14ac:dyDescent="0.2">
      <c r="C613" s="357" t="s">
        <v>742</v>
      </c>
      <c r="D613" s="342">
        <v>-37203116</v>
      </c>
      <c r="E613" s="342">
        <v>-75777493</v>
      </c>
    </row>
    <row r="614" spans="1:11" ht="15.75" thickBot="1" x14ac:dyDescent="0.25">
      <c r="C614" s="358" t="s">
        <v>743</v>
      </c>
      <c r="D614" s="346">
        <v>543505337</v>
      </c>
      <c r="E614" s="346">
        <v>1249721641</v>
      </c>
    </row>
    <row r="615" spans="1:11" ht="29.25" thickBot="1" x14ac:dyDescent="0.25">
      <c r="C615" s="356" t="s">
        <v>744</v>
      </c>
      <c r="D615" s="348">
        <f>SUM(D605:D614)</f>
        <v>1521528115</v>
      </c>
      <c r="E615" s="348">
        <f>SUM(E605:E614)</f>
        <v>1480032201</v>
      </c>
    </row>
    <row r="616" spans="1:11" ht="12" thickTop="1" x14ac:dyDescent="0.2"/>
    <row r="617" spans="1:11" ht="12" thickBot="1" x14ac:dyDescent="0.25"/>
    <row r="618" spans="1:11" ht="26.25" thickBot="1" x14ac:dyDescent="0.25">
      <c r="A618" s="314" t="s">
        <v>758</v>
      </c>
      <c r="C618" s="573" t="s">
        <v>746</v>
      </c>
      <c r="D618" s="573"/>
      <c r="E618" s="573"/>
      <c r="F618" s="573"/>
      <c r="G618" s="313" t="s">
        <v>747</v>
      </c>
      <c r="H618" s="313" t="s">
        <v>499</v>
      </c>
      <c r="I618" s="313" t="s">
        <v>623</v>
      </c>
      <c r="J618" s="313" t="s">
        <v>180</v>
      </c>
      <c r="K618" s="313" t="s">
        <v>500</v>
      </c>
    </row>
    <row r="619" spans="1:11" ht="13.5" thickBot="1" x14ac:dyDescent="0.25">
      <c r="C619" s="576" t="s">
        <v>748</v>
      </c>
      <c r="D619" s="576"/>
      <c r="E619" s="576"/>
      <c r="F619" s="576"/>
      <c r="G619" s="425">
        <v>6675116206</v>
      </c>
      <c r="H619" s="425">
        <v>1557182607</v>
      </c>
      <c r="I619" s="425">
        <v>3699945933</v>
      </c>
      <c r="J619" s="425">
        <v>61341963</v>
      </c>
      <c r="K619" s="425">
        <v>2348937193</v>
      </c>
    </row>
    <row r="620" spans="1:11" ht="15.75" thickBot="1" x14ac:dyDescent="0.25">
      <c r="C620" s="569" t="s">
        <v>749</v>
      </c>
      <c r="D620" s="569"/>
      <c r="E620" s="569"/>
      <c r="F620" s="569"/>
      <c r="G620" s="345"/>
      <c r="H620" s="345"/>
      <c r="I620" s="345"/>
      <c r="J620" s="345"/>
      <c r="K620" s="345"/>
    </row>
    <row r="621" spans="1:11" ht="15.75" thickBot="1" x14ac:dyDescent="0.25">
      <c r="C621" s="310"/>
      <c r="D621" s="569" t="s">
        <v>750</v>
      </c>
      <c r="E621" s="569"/>
      <c r="F621" s="569"/>
      <c r="G621" s="345"/>
      <c r="H621" s="345"/>
      <c r="I621" s="345"/>
      <c r="J621" s="345"/>
      <c r="K621" s="345"/>
    </row>
    <row r="622" spans="1:11" ht="15.75" thickBot="1" x14ac:dyDescent="0.25">
      <c r="C622" s="310"/>
      <c r="D622" s="310"/>
      <c r="E622" s="570" t="s">
        <v>430</v>
      </c>
      <c r="F622" s="570"/>
      <c r="G622" s="426">
        <v>76137531</v>
      </c>
      <c r="H622" s="345"/>
      <c r="I622" s="345"/>
      <c r="J622" s="345"/>
      <c r="K622" s="345"/>
    </row>
    <row r="623" spans="1:11" ht="15.75" thickBot="1" x14ac:dyDescent="0.25">
      <c r="C623" s="311"/>
      <c r="D623" s="311"/>
      <c r="E623" s="311"/>
      <c r="F623" s="311"/>
      <c r="G623" s="425">
        <v>76137531</v>
      </c>
      <c r="H623" s="345"/>
      <c r="I623" s="345"/>
      <c r="J623" s="345"/>
      <c r="K623" s="345"/>
    </row>
    <row r="624" spans="1:11" ht="15.75" thickBot="1" x14ac:dyDescent="0.25">
      <c r="C624" s="310"/>
      <c r="D624" s="569" t="s">
        <v>751</v>
      </c>
      <c r="E624" s="569"/>
      <c r="F624" s="569"/>
      <c r="G624" s="345"/>
      <c r="H624" s="345"/>
      <c r="I624" s="345"/>
      <c r="J624" s="345"/>
      <c r="K624" s="345"/>
    </row>
    <row r="625" spans="3:11" ht="26.25" thickBot="1" x14ac:dyDescent="0.25">
      <c r="C625" s="310"/>
      <c r="D625" s="310"/>
      <c r="E625" s="310"/>
      <c r="F625" s="312" t="s">
        <v>498</v>
      </c>
      <c r="G625" s="345"/>
      <c r="H625" s="426">
        <v>-15705463</v>
      </c>
      <c r="I625" s="345"/>
      <c r="J625" s="345"/>
      <c r="K625" s="345"/>
    </row>
    <row r="626" spans="3:11" ht="15.75" thickBot="1" x14ac:dyDescent="0.25">
      <c r="C626" s="310"/>
      <c r="D626" s="310"/>
      <c r="E626" s="310"/>
      <c r="F626" s="312" t="s">
        <v>501</v>
      </c>
      <c r="G626" s="345"/>
      <c r="H626" s="345"/>
      <c r="I626" s="426">
        <v>-707259770</v>
      </c>
      <c r="J626" s="345"/>
      <c r="K626" s="345"/>
    </row>
    <row r="627" spans="3:11" ht="15.75" thickBot="1" x14ac:dyDescent="0.25">
      <c r="C627" s="311"/>
      <c r="D627" s="311"/>
      <c r="E627" s="311"/>
      <c r="F627" s="311"/>
      <c r="G627" s="345"/>
      <c r="H627" s="425">
        <v>-15705463</v>
      </c>
      <c r="I627" s="425">
        <v>-707259770</v>
      </c>
      <c r="J627" s="345"/>
      <c r="K627" s="345"/>
    </row>
    <row r="628" spans="3:11" ht="15.75" thickBot="1" x14ac:dyDescent="0.25">
      <c r="C628" s="310"/>
      <c r="D628" s="569" t="s">
        <v>752</v>
      </c>
      <c r="E628" s="569"/>
      <c r="F628" s="569"/>
      <c r="G628" s="345"/>
      <c r="H628" s="345"/>
      <c r="I628" s="345"/>
      <c r="J628" s="345"/>
      <c r="K628" s="345"/>
    </row>
    <row r="629" spans="3:11" ht="15.75" thickBot="1" x14ac:dyDescent="0.25">
      <c r="C629" s="310"/>
      <c r="D629" s="310"/>
      <c r="E629" s="570" t="s">
        <v>753</v>
      </c>
      <c r="F629" s="570"/>
      <c r="G629" s="427">
        <v>400</v>
      </c>
      <c r="H629" s="345"/>
      <c r="I629" s="345"/>
      <c r="J629" s="345"/>
      <c r="K629" s="345"/>
    </row>
    <row r="630" spans="3:11" ht="15.75" thickBot="1" x14ac:dyDescent="0.25">
      <c r="C630" s="311"/>
      <c r="D630" s="311"/>
      <c r="E630" s="311"/>
      <c r="F630" s="311"/>
      <c r="G630" s="428">
        <v>400</v>
      </c>
      <c r="H630" s="345"/>
      <c r="I630" s="345"/>
      <c r="J630" s="345"/>
      <c r="K630" s="345"/>
    </row>
    <row r="631" spans="3:11" ht="15.75" thickBot="1" x14ac:dyDescent="0.25">
      <c r="C631" s="310"/>
      <c r="D631" s="569" t="s">
        <v>754</v>
      </c>
      <c r="E631" s="569"/>
      <c r="F631" s="569"/>
      <c r="G631" s="345"/>
      <c r="H631" s="345"/>
      <c r="I631" s="345"/>
      <c r="J631" s="345"/>
      <c r="K631" s="345"/>
    </row>
    <row r="632" spans="3:11" ht="15.75" thickBot="1" x14ac:dyDescent="0.25">
      <c r="C632" s="310"/>
      <c r="D632" s="310"/>
      <c r="E632" s="570" t="s">
        <v>755</v>
      </c>
      <c r="F632" s="570"/>
      <c r="G632" s="345"/>
      <c r="H632" s="345"/>
      <c r="I632" s="345"/>
      <c r="J632" s="345"/>
      <c r="K632" s="345"/>
    </row>
    <row r="633" spans="3:11" ht="15.75" thickBot="1" x14ac:dyDescent="0.25">
      <c r="C633" s="310"/>
      <c r="D633" s="569" t="s">
        <v>756</v>
      </c>
      <c r="E633" s="569"/>
      <c r="F633" s="569"/>
      <c r="G633" s="345"/>
      <c r="H633" s="345"/>
      <c r="I633" s="345"/>
      <c r="J633" s="345"/>
      <c r="K633" s="345"/>
    </row>
    <row r="634" spans="3:11" ht="15.75" thickBot="1" x14ac:dyDescent="0.25">
      <c r="C634" s="310"/>
      <c r="D634" s="310"/>
      <c r="E634" s="571" t="s">
        <v>354</v>
      </c>
      <c r="F634" s="571"/>
      <c r="G634" s="345"/>
      <c r="H634" s="345"/>
      <c r="I634" s="345"/>
      <c r="J634" s="426">
        <v>45000</v>
      </c>
      <c r="K634" s="345"/>
    </row>
    <row r="635" spans="3:11" ht="15.75" thickBot="1" x14ac:dyDescent="0.25">
      <c r="C635" s="311"/>
      <c r="D635" s="311"/>
      <c r="E635" s="429"/>
      <c r="F635" s="429"/>
      <c r="G635" s="345"/>
      <c r="H635" s="345"/>
      <c r="I635" s="345"/>
      <c r="J635" s="345"/>
      <c r="K635" s="345"/>
    </row>
    <row r="636" spans="3:11" ht="15.75" thickBot="1" x14ac:dyDescent="0.25">
      <c r="C636" s="430"/>
      <c r="D636" s="572" t="s">
        <v>500</v>
      </c>
      <c r="E636" s="572"/>
      <c r="F636" s="572"/>
      <c r="G636" s="345"/>
      <c r="H636" s="345"/>
      <c r="I636" s="345"/>
      <c r="J636" s="345"/>
      <c r="K636" s="425">
        <v>-2348937193</v>
      </c>
    </row>
    <row r="637" spans="3:11" ht="13.5" thickBot="1" x14ac:dyDescent="0.25">
      <c r="C637" s="573" t="s">
        <v>757</v>
      </c>
      <c r="D637" s="573"/>
      <c r="E637" s="573"/>
      <c r="F637" s="573"/>
      <c r="G637" s="425">
        <f>G619+G623+G630</f>
        <v>6751254137</v>
      </c>
      <c r="H637" s="425">
        <f>H619+H623+H630+H627</f>
        <v>1541477144</v>
      </c>
      <c r="I637" s="425">
        <f t="shared" ref="I637" si="78">I619+I623+I630+I627</f>
        <v>2992686163</v>
      </c>
      <c r="J637" s="425">
        <f>J619+J623+J630+J627+J634</f>
        <v>61386963</v>
      </c>
      <c r="K637" s="425">
        <f>K619+K623+K630+K627+K636</f>
        <v>0</v>
      </c>
    </row>
    <row r="640" spans="3:11" ht="15.75" thickBot="1" x14ac:dyDescent="0.25">
      <c r="C640" s="441" t="s">
        <v>165</v>
      </c>
      <c r="D640" s="442"/>
      <c r="E640" s="442"/>
      <c r="F640" s="442"/>
      <c r="G640" s="442"/>
    </row>
    <row r="641" spans="3:8" ht="15.75" thickBot="1" x14ac:dyDescent="0.25">
      <c r="C641" s="436" t="s">
        <v>533</v>
      </c>
      <c r="D641" s="443"/>
      <c r="E641" s="444"/>
      <c r="F641" s="444"/>
      <c r="G641" s="444"/>
    </row>
    <row r="642" spans="3:8" ht="13.5" thickBot="1" x14ac:dyDescent="0.25">
      <c r="C642" s="445" t="s">
        <v>66</v>
      </c>
      <c r="D642" s="447">
        <v>29818509</v>
      </c>
      <c r="E642" s="448">
        <v>0</v>
      </c>
      <c r="F642" s="447">
        <v>5377742</v>
      </c>
      <c r="G642" s="447">
        <v>24440767</v>
      </c>
      <c r="H642" s="349">
        <f>+D642+E642-F642-G642</f>
        <v>0</v>
      </c>
    </row>
    <row r="643" spans="3:8" ht="15.75" thickBot="1" x14ac:dyDescent="0.25">
      <c r="C643" s="436" t="s">
        <v>534</v>
      </c>
      <c r="D643" s="443"/>
      <c r="E643" s="444"/>
      <c r="F643" s="444"/>
      <c r="G643" s="444"/>
      <c r="H643" s="349">
        <f t="shared" ref="H643:H673" si="79">+D643+E643-F643-G643</f>
        <v>0</v>
      </c>
    </row>
    <row r="644" spans="3:8" ht="12.75" x14ac:dyDescent="0.2">
      <c r="C644" s="445" t="s">
        <v>69</v>
      </c>
      <c r="D644" s="447">
        <v>583220799</v>
      </c>
      <c r="E644" s="448">
        <v>0</v>
      </c>
      <c r="F644" s="447">
        <v>205941517</v>
      </c>
      <c r="G644" s="447">
        <v>377279282</v>
      </c>
      <c r="H644" s="349">
        <f t="shared" si="79"/>
        <v>0</v>
      </c>
    </row>
    <row r="645" spans="3:8" ht="12.75" x14ac:dyDescent="0.2">
      <c r="C645" s="445" t="s">
        <v>71</v>
      </c>
      <c r="D645" s="447">
        <v>1319511927</v>
      </c>
      <c r="E645" s="447">
        <v>22296492</v>
      </c>
      <c r="F645" s="448">
        <v>0</v>
      </c>
      <c r="G645" s="447">
        <v>1341808419</v>
      </c>
      <c r="H645" s="349">
        <f t="shared" si="79"/>
        <v>0</v>
      </c>
    </row>
    <row r="646" spans="3:8" ht="12.75" x14ac:dyDescent="0.2">
      <c r="C646" s="445" t="s">
        <v>72</v>
      </c>
      <c r="D646" s="447">
        <v>57328186</v>
      </c>
      <c r="E646" s="447">
        <v>1876495</v>
      </c>
      <c r="F646" s="448">
        <v>0</v>
      </c>
      <c r="G646" s="447">
        <v>59204681</v>
      </c>
      <c r="H646" s="349">
        <f t="shared" si="79"/>
        <v>0</v>
      </c>
    </row>
    <row r="647" spans="3:8" ht="12.75" x14ac:dyDescent="0.2">
      <c r="C647" s="445" t="s">
        <v>535</v>
      </c>
      <c r="D647" s="447">
        <v>19562836</v>
      </c>
      <c r="E647" s="447">
        <v>5442756</v>
      </c>
      <c r="F647" s="448">
        <v>0</v>
      </c>
      <c r="G647" s="447">
        <v>25005592</v>
      </c>
      <c r="H647" s="349">
        <f t="shared" si="79"/>
        <v>0</v>
      </c>
    </row>
    <row r="648" spans="3:8" ht="13.5" thickBot="1" x14ac:dyDescent="0.25">
      <c r="C648" s="445" t="s">
        <v>536</v>
      </c>
      <c r="D648" s="447">
        <v>8921717</v>
      </c>
      <c r="E648" s="448">
        <v>0</v>
      </c>
      <c r="F648" s="447">
        <v>4943048</v>
      </c>
      <c r="G648" s="447">
        <v>3978669</v>
      </c>
      <c r="H648" s="349">
        <f t="shared" si="79"/>
        <v>0</v>
      </c>
    </row>
    <row r="649" spans="3:8" ht="15.75" thickBot="1" x14ac:dyDescent="0.25">
      <c r="C649" s="436" t="s">
        <v>537</v>
      </c>
      <c r="D649" s="443"/>
      <c r="E649" s="444"/>
      <c r="F649" s="444"/>
      <c r="G649" s="444"/>
      <c r="H649" s="349">
        <f t="shared" si="79"/>
        <v>0</v>
      </c>
    </row>
    <row r="650" spans="3:8" ht="12.75" x14ac:dyDescent="0.2">
      <c r="C650" s="445" t="s">
        <v>75</v>
      </c>
      <c r="D650" s="447">
        <v>1206411792</v>
      </c>
      <c r="E650" s="447">
        <v>20023258</v>
      </c>
      <c r="F650" s="448">
        <v>0</v>
      </c>
      <c r="G650" s="447">
        <v>1226435050</v>
      </c>
      <c r="H650" s="349">
        <f t="shared" si="79"/>
        <v>0</v>
      </c>
    </row>
    <row r="651" spans="3:8" ht="12.75" x14ac:dyDescent="0.2">
      <c r="C651" s="445" t="s">
        <v>538</v>
      </c>
      <c r="D651" s="447">
        <v>2461004832</v>
      </c>
      <c r="E651" s="448">
        <v>0</v>
      </c>
      <c r="F651" s="447">
        <v>84446915</v>
      </c>
      <c r="G651" s="447">
        <v>2376557917</v>
      </c>
      <c r="H651" s="349">
        <f t="shared" si="79"/>
        <v>0</v>
      </c>
    </row>
    <row r="652" spans="3:8" ht="12.75" x14ac:dyDescent="0.2">
      <c r="C652" s="445" t="s">
        <v>539</v>
      </c>
      <c r="D652" s="447">
        <v>180610954</v>
      </c>
      <c r="E652" s="447">
        <v>45403033</v>
      </c>
      <c r="F652" s="448">
        <v>0</v>
      </c>
      <c r="G652" s="447">
        <v>226013987</v>
      </c>
      <c r="H652" s="349">
        <f t="shared" si="79"/>
        <v>0</v>
      </c>
    </row>
    <row r="653" spans="3:8" ht="12.75" x14ac:dyDescent="0.2">
      <c r="C653" s="445" t="s">
        <v>78</v>
      </c>
      <c r="D653" s="447">
        <v>90413309</v>
      </c>
      <c r="E653" s="448">
        <v>0</v>
      </c>
      <c r="F653" s="447">
        <v>2119562</v>
      </c>
      <c r="G653" s="447">
        <v>88293747</v>
      </c>
      <c r="H653" s="349">
        <f t="shared" si="79"/>
        <v>0</v>
      </c>
    </row>
    <row r="654" spans="3:8" ht="12.75" x14ac:dyDescent="0.2">
      <c r="C654" s="445" t="s">
        <v>79</v>
      </c>
      <c r="D654" s="447">
        <v>144656103</v>
      </c>
      <c r="E654" s="447">
        <v>577590</v>
      </c>
      <c r="F654" s="448">
        <v>0</v>
      </c>
      <c r="G654" s="447">
        <v>145233693</v>
      </c>
      <c r="H654" s="349">
        <f t="shared" si="79"/>
        <v>0</v>
      </c>
    </row>
    <row r="655" spans="3:8" ht="13.5" thickBot="1" x14ac:dyDescent="0.25">
      <c r="C655" s="445" t="s">
        <v>80</v>
      </c>
      <c r="D655" s="447">
        <v>850449980</v>
      </c>
      <c r="E655" s="447">
        <v>45755124</v>
      </c>
      <c r="F655" s="448">
        <v>0</v>
      </c>
      <c r="G655" s="447">
        <v>896205104</v>
      </c>
      <c r="H655" s="349">
        <f t="shared" si="79"/>
        <v>0</v>
      </c>
    </row>
    <row r="656" spans="3:8" ht="15.75" thickBot="1" x14ac:dyDescent="0.25">
      <c r="C656" s="436" t="s">
        <v>540</v>
      </c>
      <c r="D656" s="443"/>
      <c r="E656" s="444"/>
      <c r="F656" s="444"/>
      <c r="G656" s="444"/>
      <c r="H656" s="349">
        <f t="shared" si="79"/>
        <v>0</v>
      </c>
    </row>
    <row r="657" spans="3:8" ht="12.75" x14ac:dyDescent="0.2">
      <c r="C657" s="445" t="s">
        <v>83</v>
      </c>
      <c r="D657" s="447">
        <v>626882</v>
      </c>
      <c r="E657" s="448">
        <v>0</v>
      </c>
      <c r="F657" s="447">
        <v>69814</v>
      </c>
      <c r="G657" s="447">
        <v>557068</v>
      </c>
      <c r="H657" s="349">
        <f t="shared" si="79"/>
        <v>0</v>
      </c>
    </row>
    <row r="658" spans="3:8" ht="12.75" x14ac:dyDescent="0.2">
      <c r="C658" s="445" t="s">
        <v>84</v>
      </c>
      <c r="D658" s="447">
        <v>44855560</v>
      </c>
      <c r="E658" s="447">
        <v>10490503</v>
      </c>
      <c r="F658" s="448">
        <v>0</v>
      </c>
      <c r="G658" s="447">
        <v>55346063</v>
      </c>
      <c r="H658" s="349">
        <f t="shared" si="79"/>
        <v>0</v>
      </c>
    </row>
    <row r="659" spans="3:8" ht="12.75" x14ac:dyDescent="0.2">
      <c r="C659" s="449" t="s">
        <v>759</v>
      </c>
      <c r="D659" s="447">
        <v>57632722</v>
      </c>
      <c r="E659" s="448">
        <v>0</v>
      </c>
      <c r="F659" s="447">
        <v>1571802</v>
      </c>
      <c r="G659" s="447">
        <v>56060920</v>
      </c>
      <c r="H659" s="349">
        <f t="shared" si="79"/>
        <v>0</v>
      </c>
    </row>
    <row r="660" spans="3:8" ht="12.75" x14ac:dyDescent="0.2">
      <c r="C660" s="449" t="s">
        <v>86</v>
      </c>
      <c r="D660" s="447">
        <v>11862908</v>
      </c>
      <c r="E660" s="447">
        <v>1594712</v>
      </c>
      <c r="F660" s="448">
        <v>0</v>
      </c>
      <c r="G660" s="447">
        <v>13457620</v>
      </c>
      <c r="H660" s="349">
        <f t="shared" si="79"/>
        <v>0</v>
      </c>
    </row>
    <row r="661" spans="3:8" ht="12.75" x14ac:dyDescent="0.2">
      <c r="C661" s="449" t="s">
        <v>87</v>
      </c>
      <c r="D661" s="447">
        <v>4775002</v>
      </c>
      <c r="E661" s="448">
        <v>0</v>
      </c>
      <c r="F661" s="447">
        <v>42632</v>
      </c>
      <c r="G661" s="447">
        <v>4732370</v>
      </c>
      <c r="H661" s="349">
        <f t="shared" si="79"/>
        <v>0</v>
      </c>
    </row>
    <row r="662" spans="3:8" ht="12.75" x14ac:dyDescent="0.2">
      <c r="C662" s="449" t="s">
        <v>88</v>
      </c>
      <c r="D662" s="447">
        <v>89549614</v>
      </c>
      <c r="E662" s="447">
        <v>9384470</v>
      </c>
      <c r="F662" s="448">
        <v>0</v>
      </c>
      <c r="G662" s="447">
        <v>98934084</v>
      </c>
      <c r="H662" s="349">
        <f t="shared" si="79"/>
        <v>0</v>
      </c>
    </row>
    <row r="663" spans="3:8" ht="12.75" x14ac:dyDescent="0.2">
      <c r="C663" s="449" t="s">
        <v>542</v>
      </c>
      <c r="D663" s="447">
        <v>29496317</v>
      </c>
      <c r="E663" s="448">
        <v>0</v>
      </c>
      <c r="F663" s="447">
        <v>312075</v>
      </c>
      <c r="G663" s="447">
        <v>29184242</v>
      </c>
      <c r="H663" s="349">
        <f t="shared" si="79"/>
        <v>0</v>
      </c>
    </row>
    <row r="664" spans="3:8" ht="12.75" x14ac:dyDescent="0.2">
      <c r="C664" s="445" t="s">
        <v>90</v>
      </c>
      <c r="D664" s="447">
        <v>352691169</v>
      </c>
      <c r="E664" s="448">
        <v>0</v>
      </c>
      <c r="F664" s="447">
        <v>15224790</v>
      </c>
      <c r="G664" s="447">
        <v>337466379</v>
      </c>
      <c r="H664" s="349">
        <f t="shared" si="79"/>
        <v>0</v>
      </c>
    </row>
    <row r="665" spans="3:8" ht="12.75" x14ac:dyDescent="0.2">
      <c r="C665" s="445" t="s">
        <v>91</v>
      </c>
      <c r="D665" s="447">
        <v>203574</v>
      </c>
      <c r="E665" s="448">
        <v>0</v>
      </c>
      <c r="F665" s="447">
        <v>27561</v>
      </c>
      <c r="G665" s="447">
        <v>176013</v>
      </c>
      <c r="H665" s="349">
        <f t="shared" si="79"/>
        <v>0</v>
      </c>
    </row>
    <row r="666" spans="3:8" ht="13.5" thickBot="1" x14ac:dyDescent="0.25">
      <c r="C666" s="445" t="s">
        <v>543</v>
      </c>
      <c r="D666" s="447">
        <v>38473222</v>
      </c>
      <c r="E666" s="448">
        <v>0</v>
      </c>
      <c r="F666" s="447">
        <v>7479638</v>
      </c>
      <c r="G666" s="447">
        <v>30993584</v>
      </c>
      <c r="H666" s="349">
        <f t="shared" si="79"/>
        <v>0</v>
      </c>
    </row>
    <row r="667" spans="3:8" ht="15.75" thickBot="1" x14ac:dyDescent="0.25">
      <c r="C667" s="436" t="s">
        <v>544</v>
      </c>
      <c r="D667" s="443"/>
      <c r="E667" s="444"/>
      <c r="F667" s="444"/>
      <c r="G667" s="444"/>
      <c r="H667" s="349">
        <f t="shared" si="79"/>
        <v>0</v>
      </c>
    </row>
    <row r="668" spans="3:8" ht="13.5" thickBot="1" x14ac:dyDescent="0.25">
      <c r="C668" s="445" t="s">
        <v>96</v>
      </c>
      <c r="D668" s="447">
        <v>61212029</v>
      </c>
      <c r="E668" s="447">
        <v>24866500</v>
      </c>
      <c r="F668" s="448">
        <v>0</v>
      </c>
      <c r="G668" s="447">
        <v>86078529</v>
      </c>
      <c r="H668" s="349">
        <f t="shared" si="79"/>
        <v>0</v>
      </c>
    </row>
    <row r="669" spans="3:8" ht="15.75" thickBot="1" x14ac:dyDescent="0.25">
      <c r="C669" s="436" t="s">
        <v>545</v>
      </c>
      <c r="D669" s="443"/>
      <c r="E669" s="444"/>
      <c r="F669" s="444"/>
      <c r="G669" s="444"/>
      <c r="H669" s="349">
        <f t="shared" si="79"/>
        <v>0</v>
      </c>
    </row>
    <row r="670" spans="3:8" ht="13.5" thickBot="1" x14ac:dyDescent="0.25">
      <c r="C670" s="445" t="s">
        <v>546</v>
      </c>
      <c r="D670" s="447">
        <v>61441434</v>
      </c>
      <c r="E670" s="448">
        <v>0</v>
      </c>
      <c r="F670" s="447">
        <v>1617329</v>
      </c>
      <c r="G670" s="447">
        <v>59824105</v>
      </c>
      <c r="H670" s="349">
        <f t="shared" si="79"/>
        <v>0</v>
      </c>
    </row>
    <row r="671" spans="3:8" ht="15.75" thickBot="1" x14ac:dyDescent="0.25">
      <c r="C671" s="436" t="s">
        <v>107</v>
      </c>
      <c r="D671" s="443"/>
      <c r="E671" s="444"/>
      <c r="F671" s="444"/>
      <c r="G671" s="444"/>
      <c r="H671" s="349">
        <f t="shared" si="79"/>
        <v>0</v>
      </c>
    </row>
    <row r="672" spans="3:8" ht="13.5" thickBot="1" x14ac:dyDescent="0.25">
      <c r="C672" s="449" t="s">
        <v>107</v>
      </c>
      <c r="D672" s="447">
        <v>16066379</v>
      </c>
      <c r="E672" s="448">
        <v>0</v>
      </c>
      <c r="F672" s="447">
        <v>1986362</v>
      </c>
      <c r="G672" s="447">
        <v>14080017</v>
      </c>
      <c r="H672" s="349">
        <f t="shared" si="79"/>
        <v>0</v>
      </c>
    </row>
    <row r="673" spans="3:10" ht="13.5" thickBot="1" x14ac:dyDescent="0.25">
      <c r="C673" s="450" t="s">
        <v>532</v>
      </c>
      <c r="D673" s="451">
        <v>7720797756</v>
      </c>
      <c r="E673" s="452">
        <v>187710933</v>
      </c>
      <c r="F673" s="452">
        <v>331160787</v>
      </c>
      <c r="G673" s="452">
        <v>7577347902</v>
      </c>
      <c r="H673" s="349">
        <f t="shared" si="79"/>
        <v>0</v>
      </c>
      <c r="I673" s="334">
        <f>+D673-G673</f>
        <v>143449854</v>
      </c>
      <c r="J673" s="334">
        <f>+D673-G673</f>
        <v>143449854</v>
      </c>
    </row>
    <row r="674" spans="3:10" ht="15.75" thickBot="1" x14ac:dyDescent="0.3">
      <c r="C674" s="454"/>
      <c r="D674" s="211">
        <f>SUM(D642:D672)-D673</f>
        <v>0</v>
      </c>
      <c r="E674" s="211">
        <f t="shared" ref="E674:G674" si="80">SUM(E642:E672)-E673</f>
        <v>0</v>
      </c>
      <c r="F674" s="211">
        <f t="shared" si="80"/>
        <v>0</v>
      </c>
      <c r="G674" s="211">
        <f t="shared" si="80"/>
        <v>0</v>
      </c>
    </row>
    <row r="675" spans="3:10" ht="13.5" thickBot="1" x14ac:dyDescent="0.25">
      <c r="C675" s="540" t="s">
        <v>519</v>
      </c>
      <c r="D675" s="543" t="s">
        <v>523</v>
      </c>
      <c r="E675" s="543"/>
      <c r="F675" s="543"/>
      <c r="G675" s="543"/>
    </row>
    <row r="676" spans="3:10" ht="13.5" thickBot="1" x14ac:dyDescent="0.25">
      <c r="C676" s="541"/>
      <c r="D676" s="540" t="s">
        <v>524</v>
      </c>
      <c r="E676" s="543" t="s">
        <v>460</v>
      </c>
      <c r="F676" s="543"/>
      <c r="G676" s="540" t="s">
        <v>525</v>
      </c>
    </row>
    <row r="677" spans="3:10" ht="13.5" thickBot="1" x14ac:dyDescent="0.25">
      <c r="C677" s="542"/>
      <c r="D677" s="542"/>
      <c r="E677" s="456" t="s">
        <v>526</v>
      </c>
      <c r="F677" s="456" t="s">
        <v>527</v>
      </c>
      <c r="G677" s="542"/>
    </row>
    <row r="678" spans="3:10" ht="15.75" thickBot="1" x14ac:dyDescent="0.25">
      <c r="C678" s="457" t="s">
        <v>162</v>
      </c>
      <c r="D678" s="310"/>
      <c r="E678" s="310"/>
      <c r="F678" s="310"/>
      <c r="G678" s="310"/>
    </row>
    <row r="679" spans="3:10" ht="15.75" thickBot="1" x14ac:dyDescent="0.25">
      <c r="C679" s="436" t="s">
        <v>25</v>
      </c>
      <c r="D679" s="443"/>
      <c r="E679" s="443"/>
      <c r="F679" s="443"/>
      <c r="G679" s="443"/>
    </row>
    <row r="680" spans="3:10" ht="13.5" thickBot="1" x14ac:dyDescent="0.25">
      <c r="C680" s="458" t="s">
        <v>27</v>
      </c>
      <c r="D680" s="447">
        <v>1430305629</v>
      </c>
      <c r="E680" s="448" t="s">
        <v>528</v>
      </c>
      <c r="F680" s="447">
        <v>18372</v>
      </c>
      <c r="G680" s="447">
        <v>1430287257</v>
      </c>
    </row>
    <row r="681" spans="3:10" ht="15.75" thickBot="1" x14ac:dyDescent="0.25">
      <c r="C681" s="436" t="s">
        <v>30</v>
      </c>
      <c r="D681" s="443"/>
      <c r="E681" s="444"/>
      <c r="F681" s="444"/>
      <c r="G681" s="444"/>
    </row>
    <row r="682" spans="3:10" ht="12.75" x14ac:dyDescent="0.2">
      <c r="C682" s="435" t="s">
        <v>529</v>
      </c>
      <c r="D682" s="447">
        <v>85667393</v>
      </c>
      <c r="E682" s="447">
        <v>43239983</v>
      </c>
      <c r="F682" s="448" t="s">
        <v>528</v>
      </c>
      <c r="G682" s="447">
        <v>128907376</v>
      </c>
    </row>
    <row r="683" spans="3:10" ht="13.5" thickBot="1" x14ac:dyDescent="0.25">
      <c r="C683" s="458" t="s">
        <v>530</v>
      </c>
      <c r="D683" s="448" t="s">
        <v>528</v>
      </c>
      <c r="E683" s="447">
        <v>10201134</v>
      </c>
      <c r="F683" s="448" t="s">
        <v>528</v>
      </c>
      <c r="G683" s="447">
        <v>10201134</v>
      </c>
    </row>
    <row r="684" spans="3:10" ht="15.75" thickBot="1" x14ac:dyDescent="0.25">
      <c r="C684" s="436" t="s">
        <v>31</v>
      </c>
      <c r="D684" s="443"/>
      <c r="E684" s="444"/>
      <c r="F684" s="444"/>
      <c r="G684" s="444"/>
    </row>
    <row r="685" spans="3:10" ht="13.5" thickBot="1" x14ac:dyDescent="0.25">
      <c r="C685" s="458" t="s">
        <v>33</v>
      </c>
      <c r="D685" s="447">
        <v>72732508</v>
      </c>
      <c r="E685" s="447">
        <v>72103049</v>
      </c>
      <c r="F685" s="448" t="s">
        <v>528</v>
      </c>
      <c r="G685" s="447">
        <v>144835557</v>
      </c>
    </row>
    <row r="686" spans="3:10" ht="15.75" thickBot="1" x14ac:dyDescent="0.25">
      <c r="C686" s="436" t="s">
        <v>35</v>
      </c>
      <c r="D686" s="443"/>
      <c r="E686" s="444"/>
      <c r="F686" s="444"/>
      <c r="G686" s="444"/>
    </row>
    <row r="687" spans="3:10" ht="12.75" x14ac:dyDescent="0.2">
      <c r="C687" s="435" t="s">
        <v>581</v>
      </c>
      <c r="D687" s="447">
        <v>49272933</v>
      </c>
      <c r="E687" s="448" t="s">
        <v>528</v>
      </c>
      <c r="F687" s="447">
        <v>15074871</v>
      </c>
      <c r="G687" s="447">
        <v>34198062</v>
      </c>
    </row>
    <row r="688" spans="3:10" ht="13.5" thickBot="1" x14ac:dyDescent="0.25">
      <c r="C688" s="435" t="s">
        <v>39</v>
      </c>
      <c r="D688" s="447">
        <v>272633</v>
      </c>
      <c r="E688" s="448" t="s">
        <v>528</v>
      </c>
      <c r="F688" s="447">
        <v>16858</v>
      </c>
      <c r="G688" s="447">
        <v>255775</v>
      </c>
    </row>
    <row r="689" spans="3:9" ht="15.75" thickBot="1" x14ac:dyDescent="0.25">
      <c r="C689" s="436" t="s">
        <v>40</v>
      </c>
      <c r="D689" s="443"/>
      <c r="E689" s="444"/>
      <c r="F689" s="444"/>
      <c r="G689" s="444"/>
    </row>
    <row r="690" spans="3:9" ht="12.75" x14ac:dyDescent="0.2">
      <c r="C690" s="435" t="s">
        <v>41</v>
      </c>
      <c r="D690" s="447">
        <v>50932202</v>
      </c>
      <c r="E690" s="447">
        <v>940603</v>
      </c>
      <c r="F690" s="448" t="s">
        <v>528</v>
      </c>
      <c r="G690" s="447">
        <v>51872805</v>
      </c>
    </row>
    <row r="691" spans="3:9" ht="12.75" x14ac:dyDescent="0.2">
      <c r="C691" s="458" t="s">
        <v>531</v>
      </c>
      <c r="D691" s="447">
        <v>970382</v>
      </c>
      <c r="E691" s="447">
        <v>163070</v>
      </c>
      <c r="F691" s="448" t="s">
        <v>528</v>
      </c>
      <c r="G691" s="447">
        <v>1133452</v>
      </c>
    </row>
    <row r="692" spans="3:9" ht="13.5" thickBot="1" x14ac:dyDescent="0.25">
      <c r="C692" s="458" t="s">
        <v>40</v>
      </c>
      <c r="D692" s="447">
        <v>10739658</v>
      </c>
      <c r="E692" s="447">
        <v>3521814</v>
      </c>
      <c r="F692" s="448" t="s">
        <v>528</v>
      </c>
      <c r="G692" s="447">
        <v>14261472</v>
      </c>
    </row>
    <row r="693" spans="3:9" ht="13.5" thickBot="1" x14ac:dyDescent="0.25">
      <c r="C693" s="450" t="s">
        <v>532</v>
      </c>
      <c r="D693" s="451">
        <v>1700893338</v>
      </c>
      <c r="E693" s="452">
        <v>130169653</v>
      </c>
      <c r="F693" s="452">
        <v>15110101</v>
      </c>
      <c r="G693" s="452">
        <v>1815952890</v>
      </c>
      <c r="H693" s="334">
        <f>+D693+E693-F693-G693</f>
        <v>0</v>
      </c>
      <c r="I693" s="334">
        <f>+E693-F693</f>
        <v>115059552</v>
      </c>
    </row>
    <row r="694" spans="3:9" ht="15.75" thickBot="1" x14ac:dyDescent="0.25">
      <c r="C694" s="457" t="s">
        <v>164</v>
      </c>
      <c r="D694" s="310"/>
      <c r="E694" s="310"/>
      <c r="F694" s="310"/>
      <c r="G694" s="310"/>
    </row>
    <row r="695" spans="3:9" ht="15.75" thickBot="1" x14ac:dyDescent="0.25">
      <c r="C695" s="436" t="s">
        <v>55</v>
      </c>
      <c r="D695" s="443"/>
      <c r="E695" s="444"/>
      <c r="F695" s="444"/>
      <c r="G695" s="444"/>
    </row>
    <row r="696" spans="3:9" ht="13.5" thickBot="1" x14ac:dyDescent="0.25">
      <c r="C696" s="458" t="s">
        <v>401</v>
      </c>
      <c r="D696" s="448" t="s">
        <v>528</v>
      </c>
      <c r="E696" s="447">
        <v>5315054</v>
      </c>
      <c r="F696" s="448" t="s">
        <v>528</v>
      </c>
      <c r="G696" s="447">
        <v>5315054</v>
      </c>
    </row>
    <row r="697" spans="3:9" ht="13.5" thickBot="1" x14ac:dyDescent="0.25">
      <c r="C697" s="450" t="s">
        <v>532</v>
      </c>
      <c r="D697" s="459">
        <v>0</v>
      </c>
      <c r="E697" s="452">
        <v>5315054</v>
      </c>
      <c r="F697" s="453">
        <v>0</v>
      </c>
      <c r="G697" s="452">
        <v>5315054</v>
      </c>
      <c r="H697" s="334">
        <f>+D697+E697-F697-G697</f>
        <v>0</v>
      </c>
      <c r="I697" s="334">
        <f>+E697-F697</f>
        <v>5315054</v>
      </c>
    </row>
    <row r="698" spans="3:9" ht="15.75" thickBot="1" x14ac:dyDescent="0.25">
      <c r="C698" s="441" t="s">
        <v>165</v>
      </c>
      <c r="D698" s="442"/>
      <c r="E698" s="442"/>
      <c r="F698" s="442"/>
      <c r="G698" s="442"/>
    </row>
    <row r="699" spans="3:9" ht="15.75" thickBot="1" x14ac:dyDescent="0.25">
      <c r="C699" s="436" t="s">
        <v>533</v>
      </c>
      <c r="D699" s="443"/>
      <c r="E699" s="444"/>
      <c r="F699" s="444"/>
      <c r="G699" s="444"/>
    </row>
    <row r="700" spans="3:9" ht="13.5" thickBot="1" x14ac:dyDescent="0.25">
      <c r="C700" s="445" t="s">
        <v>66</v>
      </c>
      <c r="D700" s="447">
        <v>29818509</v>
      </c>
      <c r="E700" s="448" t="s">
        <v>528</v>
      </c>
      <c r="F700" s="447">
        <v>5377742</v>
      </c>
      <c r="G700" s="447">
        <v>24440767</v>
      </c>
    </row>
    <row r="701" spans="3:9" ht="15.75" thickBot="1" x14ac:dyDescent="0.25">
      <c r="C701" s="436" t="s">
        <v>534</v>
      </c>
      <c r="D701" s="443"/>
      <c r="E701" s="444"/>
      <c r="F701" s="444"/>
      <c r="G701" s="444"/>
    </row>
    <row r="702" spans="3:9" ht="12.75" x14ac:dyDescent="0.2">
      <c r="C702" s="445" t="s">
        <v>69</v>
      </c>
      <c r="D702" s="447">
        <v>583220799</v>
      </c>
      <c r="E702" s="448" t="s">
        <v>528</v>
      </c>
      <c r="F702" s="447">
        <v>205941517</v>
      </c>
      <c r="G702" s="447">
        <v>377279282</v>
      </c>
    </row>
    <row r="703" spans="3:9" ht="12.75" x14ac:dyDescent="0.2">
      <c r="C703" s="445" t="s">
        <v>71</v>
      </c>
      <c r="D703" s="447">
        <v>1319511927</v>
      </c>
      <c r="E703" s="447">
        <v>22296492</v>
      </c>
      <c r="F703" s="448" t="s">
        <v>528</v>
      </c>
      <c r="G703" s="447">
        <v>1341808419</v>
      </c>
    </row>
    <row r="704" spans="3:9" ht="12.75" x14ac:dyDescent="0.2">
      <c r="C704" s="445" t="s">
        <v>72</v>
      </c>
      <c r="D704" s="447">
        <v>57328186</v>
      </c>
      <c r="E704" s="447">
        <v>1876495</v>
      </c>
      <c r="F704" s="448" t="s">
        <v>528</v>
      </c>
      <c r="G704" s="447">
        <v>59204681</v>
      </c>
    </row>
    <row r="705" spans="3:7" ht="12.75" x14ac:dyDescent="0.2">
      <c r="C705" s="445" t="s">
        <v>535</v>
      </c>
      <c r="D705" s="447">
        <v>19562836</v>
      </c>
      <c r="E705" s="447">
        <v>5442756</v>
      </c>
      <c r="F705" s="448" t="s">
        <v>528</v>
      </c>
      <c r="G705" s="447">
        <v>25005592</v>
      </c>
    </row>
    <row r="706" spans="3:7" ht="13.5" thickBot="1" x14ac:dyDescent="0.25">
      <c r="C706" s="445" t="s">
        <v>536</v>
      </c>
      <c r="D706" s="447">
        <v>8921717</v>
      </c>
      <c r="E706" s="448" t="s">
        <v>528</v>
      </c>
      <c r="F706" s="447">
        <v>4943048</v>
      </c>
      <c r="G706" s="447">
        <v>3978669</v>
      </c>
    </row>
    <row r="707" spans="3:7" ht="15.75" thickBot="1" x14ac:dyDescent="0.25">
      <c r="C707" s="436" t="s">
        <v>537</v>
      </c>
      <c r="D707" s="443"/>
      <c r="E707" s="444"/>
      <c r="F707" s="444"/>
      <c r="G707" s="444"/>
    </row>
    <row r="708" spans="3:7" ht="12.75" x14ac:dyDescent="0.2">
      <c r="C708" s="445" t="s">
        <v>75</v>
      </c>
      <c r="D708" s="447">
        <v>1206411792</v>
      </c>
      <c r="E708" s="447">
        <v>20023258</v>
      </c>
      <c r="F708" s="448" t="s">
        <v>528</v>
      </c>
      <c r="G708" s="447">
        <v>1226435050</v>
      </c>
    </row>
    <row r="709" spans="3:7" ht="12.75" x14ac:dyDescent="0.2">
      <c r="C709" s="445" t="s">
        <v>538</v>
      </c>
      <c r="D709" s="447">
        <v>2461004832</v>
      </c>
      <c r="E709" s="448" t="s">
        <v>528</v>
      </c>
      <c r="F709" s="447">
        <v>84446915</v>
      </c>
      <c r="G709" s="447">
        <v>2376557917</v>
      </c>
    </row>
    <row r="710" spans="3:7" ht="12.75" x14ac:dyDescent="0.2">
      <c r="C710" s="445" t="s">
        <v>539</v>
      </c>
      <c r="D710" s="447">
        <v>180610954</v>
      </c>
      <c r="E710" s="447">
        <v>45403033</v>
      </c>
      <c r="F710" s="448" t="s">
        <v>528</v>
      </c>
      <c r="G710" s="447">
        <v>226013987</v>
      </c>
    </row>
    <row r="711" spans="3:7" ht="12.75" x14ac:dyDescent="0.2">
      <c r="C711" s="445" t="s">
        <v>78</v>
      </c>
      <c r="D711" s="447">
        <v>90413309</v>
      </c>
      <c r="E711" s="448" t="s">
        <v>528</v>
      </c>
      <c r="F711" s="447">
        <v>2119562</v>
      </c>
      <c r="G711" s="447">
        <v>88293747</v>
      </c>
    </row>
    <row r="712" spans="3:7" ht="12.75" x14ac:dyDescent="0.2">
      <c r="C712" s="445" t="s">
        <v>79</v>
      </c>
      <c r="D712" s="447">
        <v>144656103</v>
      </c>
      <c r="E712" s="447">
        <v>577590</v>
      </c>
      <c r="F712" s="448" t="s">
        <v>528</v>
      </c>
      <c r="G712" s="447">
        <v>145233693</v>
      </c>
    </row>
    <row r="713" spans="3:7" ht="13.5" thickBot="1" x14ac:dyDescent="0.25">
      <c r="C713" s="445" t="s">
        <v>80</v>
      </c>
      <c r="D713" s="447">
        <v>850449980</v>
      </c>
      <c r="E713" s="447">
        <v>45755124</v>
      </c>
      <c r="F713" s="448" t="s">
        <v>528</v>
      </c>
      <c r="G713" s="447">
        <v>896205104</v>
      </c>
    </row>
    <row r="714" spans="3:7" ht="15.75" thickBot="1" x14ac:dyDescent="0.25">
      <c r="C714" s="436" t="s">
        <v>540</v>
      </c>
      <c r="D714" s="443"/>
      <c r="E714" s="444"/>
      <c r="F714" s="444"/>
      <c r="G714" s="444"/>
    </row>
    <row r="715" spans="3:7" ht="12.75" x14ac:dyDescent="0.2">
      <c r="C715" s="445" t="s">
        <v>83</v>
      </c>
      <c r="D715" s="447">
        <v>626882</v>
      </c>
      <c r="E715" s="448" t="s">
        <v>528</v>
      </c>
      <c r="F715" s="447">
        <v>69814</v>
      </c>
      <c r="G715" s="447">
        <v>557068</v>
      </c>
    </row>
    <row r="716" spans="3:7" ht="12.75" x14ac:dyDescent="0.2">
      <c r="C716" s="445" t="s">
        <v>84</v>
      </c>
      <c r="D716" s="447">
        <v>44855560</v>
      </c>
      <c r="E716" s="447">
        <v>10490503</v>
      </c>
      <c r="F716" s="448" t="s">
        <v>528</v>
      </c>
      <c r="G716" s="447">
        <v>55346063</v>
      </c>
    </row>
    <row r="717" spans="3:7" ht="12.75" x14ac:dyDescent="0.2">
      <c r="C717" s="449" t="s">
        <v>759</v>
      </c>
      <c r="D717" s="447">
        <v>57632722</v>
      </c>
      <c r="E717" s="448" t="s">
        <v>528</v>
      </c>
      <c r="F717" s="447">
        <v>1571802</v>
      </c>
      <c r="G717" s="447">
        <v>56060920</v>
      </c>
    </row>
    <row r="718" spans="3:7" ht="12.75" x14ac:dyDescent="0.2">
      <c r="C718" s="449" t="s">
        <v>86</v>
      </c>
      <c r="D718" s="447">
        <v>11862908</v>
      </c>
      <c r="E718" s="447">
        <v>1594712</v>
      </c>
      <c r="F718" s="448" t="s">
        <v>528</v>
      </c>
      <c r="G718" s="447">
        <v>13457620</v>
      </c>
    </row>
    <row r="719" spans="3:7" ht="12.75" x14ac:dyDescent="0.2">
      <c r="C719" s="449" t="s">
        <v>87</v>
      </c>
      <c r="D719" s="447">
        <v>4775002</v>
      </c>
      <c r="E719" s="448" t="s">
        <v>528</v>
      </c>
      <c r="F719" s="447">
        <v>42632</v>
      </c>
      <c r="G719" s="447">
        <v>4732370</v>
      </c>
    </row>
    <row r="720" spans="3:7" ht="12.75" x14ac:dyDescent="0.2">
      <c r="C720" s="449" t="s">
        <v>88</v>
      </c>
      <c r="D720" s="447">
        <v>89549614</v>
      </c>
      <c r="E720" s="447">
        <v>9384470</v>
      </c>
      <c r="F720" s="448" t="s">
        <v>528</v>
      </c>
      <c r="G720" s="447">
        <v>98934084</v>
      </c>
    </row>
    <row r="721" spans="3:11" ht="12.75" x14ac:dyDescent="0.2">
      <c r="C721" s="449" t="s">
        <v>542</v>
      </c>
      <c r="D721" s="447">
        <v>29496317</v>
      </c>
      <c r="E721" s="448" t="s">
        <v>528</v>
      </c>
      <c r="F721" s="447">
        <v>312075</v>
      </c>
      <c r="G721" s="447">
        <v>29184242</v>
      </c>
    </row>
    <row r="722" spans="3:11" ht="12.75" x14ac:dyDescent="0.2">
      <c r="C722" s="445" t="s">
        <v>90</v>
      </c>
      <c r="D722" s="447">
        <v>352691169</v>
      </c>
      <c r="E722" s="448" t="s">
        <v>528</v>
      </c>
      <c r="F722" s="447">
        <v>15224790</v>
      </c>
      <c r="G722" s="447">
        <v>337466379</v>
      </c>
    </row>
    <row r="723" spans="3:11" ht="12.75" x14ac:dyDescent="0.2">
      <c r="C723" s="445" t="s">
        <v>91</v>
      </c>
      <c r="D723" s="447">
        <v>203574</v>
      </c>
      <c r="E723" s="448" t="s">
        <v>528</v>
      </c>
      <c r="F723" s="447">
        <v>27561</v>
      </c>
      <c r="G723" s="447">
        <v>176013</v>
      </c>
    </row>
    <row r="724" spans="3:11" ht="13.5" thickBot="1" x14ac:dyDescent="0.25">
      <c r="C724" s="445" t="s">
        <v>543</v>
      </c>
      <c r="D724" s="447">
        <v>38473222</v>
      </c>
      <c r="E724" s="448" t="s">
        <v>528</v>
      </c>
      <c r="F724" s="447">
        <v>7479638</v>
      </c>
      <c r="G724" s="447">
        <v>30993584</v>
      </c>
    </row>
    <row r="725" spans="3:11" ht="15.75" thickBot="1" x14ac:dyDescent="0.25">
      <c r="C725" s="436" t="s">
        <v>544</v>
      </c>
      <c r="D725" s="443"/>
      <c r="E725" s="444"/>
      <c r="F725" s="444"/>
      <c r="G725" s="444"/>
    </row>
    <row r="726" spans="3:11" ht="13.5" thickBot="1" x14ac:dyDescent="0.25">
      <c r="C726" s="445" t="s">
        <v>96</v>
      </c>
      <c r="D726" s="447">
        <v>61212029</v>
      </c>
      <c r="E726" s="447">
        <v>24866500</v>
      </c>
      <c r="F726" s="448" t="s">
        <v>528</v>
      </c>
      <c r="G726" s="447">
        <v>86078529</v>
      </c>
    </row>
    <row r="727" spans="3:11" ht="15.75" thickBot="1" x14ac:dyDescent="0.25">
      <c r="C727" s="436" t="s">
        <v>545</v>
      </c>
      <c r="D727" s="443"/>
      <c r="E727" s="444"/>
      <c r="F727" s="444"/>
      <c r="G727" s="444"/>
    </row>
    <row r="728" spans="3:11" ht="13.5" thickBot="1" x14ac:dyDescent="0.25">
      <c r="C728" s="445" t="s">
        <v>546</v>
      </c>
      <c r="D728" s="447">
        <v>61441434</v>
      </c>
      <c r="E728" s="448" t="s">
        <v>528</v>
      </c>
      <c r="F728" s="447">
        <v>1617329</v>
      </c>
      <c r="G728" s="447">
        <v>59824105</v>
      </c>
    </row>
    <row r="729" spans="3:11" ht="15.75" thickBot="1" x14ac:dyDescent="0.25">
      <c r="C729" s="436" t="s">
        <v>107</v>
      </c>
      <c r="D729" s="443"/>
      <c r="E729" s="444"/>
      <c r="F729" s="444"/>
      <c r="G729" s="444"/>
    </row>
    <row r="730" spans="3:11" ht="13.5" thickBot="1" x14ac:dyDescent="0.25">
      <c r="C730" s="449" t="s">
        <v>107</v>
      </c>
      <c r="D730" s="447">
        <v>16066379</v>
      </c>
      <c r="E730" s="448" t="s">
        <v>528</v>
      </c>
      <c r="F730" s="447">
        <v>1986362</v>
      </c>
      <c r="G730" s="447">
        <v>14080017</v>
      </c>
    </row>
    <row r="731" spans="3:11" ht="13.5" thickBot="1" x14ac:dyDescent="0.25">
      <c r="C731" s="450" t="s">
        <v>532</v>
      </c>
      <c r="D731" s="451">
        <v>7720797756</v>
      </c>
      <c r="E731" s="452">
        <v>187710933</v>
      </c>
      <c r="F731" s="452">
        <v>331160787</v>
      </c>
      <c r="G731" s="452">
        <v>7577347902</v>
      </c>
      <c r="H731" s="334"/>
      <c r="I731" s="334">
        <f>+E731+E697+E693</f>
        <v>323195640</v>
      </c>
      <c r="J731" s="334">
        <f>+F731+F697+F693</f>
        <v>346270888</v>
      </c>
      <c r="K731" s="334"/>
    </row>
    <row r="732" spans="3:11" ht="15" x14ac:dyDescent="0.2">
      <c r="C732" s="441" t="s">
        <v>168</v>
      </c>
      <c r="D732" s="442"/>
      <c r="E732" s="442"/>
      <c r="F732" s="442"/>
      <c r="G732" s="442"/>
      <c r="I732" s="334"/>
      <c r="J732" s="334"/>
      <c r="K732" s="334"/>
    </row>
    <row r="733" spans="3:11" ht="12.75" x14ac:dyDescent="0.2">
      <c r="C733" s="445" t="s">
        <v>119</v>
      </c>
      <c r="D733" s="447">
        <v>292950262</v>
      </c>
      <c r="E733" s="448" t="s">
        <v>528</v>
      </c>
      <c r="F733" s="447">
        <v>10478240</v>
      </c>
      <c r="G733" s="447">
        <v>303428502</v>
      </c>
      <c r="K733" s="334"/>
    </row>
    <row r="734" spans="3:11" ht="12.75" x14ac:dyDescent="0.2">
      <c r="C734" s="445" t="s">
        <v>120</v>
      </c>
      <c r="D734" s="447">
        <v>60161672</v>
      </c>
      <c r="E734" s="448" t="s">
        <v>528</v>
      </c>
      <c r="F734" s="447">
        <v>3596400</v>
      </c>
      <c r="G734" s="447">
        <v>63758072</v>
      </c>
      <c r="K734" s="334"/>
    </row>
    <row r="735" spans="3:11" ht="12.75" x14ac:dyDescent="0.2">
      <c r="C735" s="445" t="s">
        <v>122</v>
      </c>
      <c r="D735" s="448" t="s">
        <v>528</v>
      </c>
      <c r="E735" s="448" t="s">
        <v>528</v>
      </c>
      <c r="F735" s="447">
        <v>824706</v>
      </c>
      <c r="G735" s="447">
        <v>824706</v>
      </c>
    </row>
    <row r="736" spans="3:11" ht="13.5" thickBot="1" x14ac:dyDescent="0.25">
      <c r="C736" s="445" t="s">
        <v>123</v>
      </c>
      <c r="D736" s="447">
        <v>2447468</v>
      </c>
      <c r="E736" s="448" t="s">
        <v>528</v>
      </c>
      <c r="F736" s="447">
        <v>297682</v>
      </c>
      <c r="G736" s="447">
        <v>2745150</v>
      </c>
    </row>
    <row r="737" spans="3:11" ht="13.5" thickBot="1" x14ac:dyDescent="0.25">
      <c r="C737" s="450" t="s">
        <v>532</v>
      </c>
      <c r="D737" s="451">
        <v>355559402</v>
      </c>
      <c r="E737" s="453">
        <v>0</v>
      </c>
      <c r="F737" s="452">
        <v>15197028</v>
      </c>
      <c r="G737" s="452">
        <v>370756430</v>
      </c>
      <c r="H737" s="334"/>
      <c r="I737" s="334"/>
    </row>
    <row r="738" spans="3:11" ht="15" x14ac:dyDescent="0.2">
      <c r="C738" s="441" t="s">
        <v>127</v>
      </c>
      <c r="D738" s="442"/>
      <c r="E738" s="442"/>
      <c r="F738" s="442"/>
      <c r="G738" s="442"/>
    </row>
    <row r="739" spans="3:11" ht="12.75" x14ac:dyDescent="0.2">
      <c r="C739" s="445" t="s">
        <v>128</v>
      </c>
      <c r="D739" s="447">
        <v>44081037</v>
      </c>
      <c r="E739" s="448" t="s">
        <v>528</v>
      </c>
      <c r="F739" s="447">
        <v>3420001</v>
      </c>
      <c r="G739" s="447">
        <v>47501038</v>
      </c>
    </row>
    <row r="740" spans="3:11" ht="12.75" x14ac:dyDescent="0.2">
      <c r="C740" s="445" t="s">
        <v>129</v>
      </c>
      <c r="D740" s="447">
        <v>41305413</v>
      </c>
      <c r="E740" s="447">
        <v>56137</v>
      </c>
      <c r="F740" s="448" t="s">
        <v>528</v>
      </c>
      <c r="G740" s="447">
        <v>41249276</v>
      </c>
    </row>
    <row r="741" spans="3:11" ht="16.5" customHeight="1" thickBot="1" x14ac:dyDescent="0.25">
      <c r="C741" s="445" t="s">
        <v>131</v>
      </c>
      <c r="D741" s="447">
        <v>5449476</v>
      </c>
      <c r="E741" s="448" t="s">
        <v>528</v>
      </c>
      <c r="F741" s="447">
        <v>172773</v>
      </c>
      <c r="G741" s="447">
        <v>5622249</v>
      </c>
    </row>
    <row r="742" spans="3:11" ht="13.5" thickBot="1" x14ac:dyDescent="0.25">
      <c r="C742" s="450" t="s">
        <v>532</v>
      </c>
      <c r="D742" s="451">
        <v>90835926</v>
      </c>
      <c r="E742" s="452">
        <v>56137</v>
      </c>
      <c r="F742" s="452">
        <v>3592774</v>
      </c>
      <c r="G742" s="452">
        <v>94372563</v>
      </c>
      <c r="H742" s="334"/>
      <c r="I742" s="334"/>
    </row>
    <row r="743" spans="3:11" ht="15" x14ac:dyDescent="0.2">
      <c r="C743" s="441" t="s">
        <v>133</v>
      </c>
      <c r="D743" s="442"/>
      <c r="E743" s="442"/>
      <c r="F743" s="442"/>
      <c r="G743" s="442"/>
    </row>
    <row r="744" spans="3:11" ht="13.5" thickBot="1" x14ac:dyDescent="0.25">
      <c r="C744" s="445" t="s">
        <v>134</v>
      </c>
      <c r="D744" s="447">
        <v>233381166</v>
      </c>
      <c r="E744" s="448" t="s">
        <v>528</v>
      </c>
      <c r="F744" s="447">
        <v>245611</v>
      </c>
      <c r="G744" s="447">
        <v>233626777</v>
      </c>
    </row>
    <row r="745" spans="3:11" ht="13.5" thickBot="1" x14ac:dyDescent="0.25">
      <c r="C745" s="450" t="s">
        <v>532</v>
      </c>
      <c r="D745" s="451">
        <v>233381166</v>
      </c>
      <c r="E745" s="453">
        <v>0</v>
      </c>
      <c r="F745" s="452">
        <v>245611</v>
      </c>
      <c r="G745" s="452">
        <v>233626777</v>
      </c>
      <c r="H745" s="334"/>
      <c r="I745" s="334"/>
    </row>
    <row r="746" spans="3:11" ht="15" x14ac:dyDescent="0.2">
      <c r="C746" s="441" t="s">
        <v>149</v>
      </c>
      <c r="D746" s="442"/>
      <c r="E746" s="442"/>
      <c r="F746" s="442"/>
      <c r="G746" s="442"/>
    </row>
    <row r="747" spans="3:11" ht="13.5" thickBot="1" x14ac:dyDescent="0.25">
      <c r="C747" s="445" t="s">
        <v>149</v>
      </c>
      <c r="D747" s="447">
        <v>305063557</v>
      </c>
      <c r="E747" s="448" t="s">
        <v>528</v>
      </c>
      <c r="F747" s="447">
        <v>27276867</v>
      </c>
      <c r="G747" s="447">
        <v>332340424</v>
      </c>
    </row>
    <row r="748" spans="3:11" ht="13.5" thickBot="1" x14ac:dyDescent="0.25">
      <c r="C748" s="450" t="s">
        <v>532</v>
      </c>
      <c r="D748" s="451">
        <v>305063557</v>
      </c>
      <c r="E748" s="453">
        <v>0</v>
      </c>
      <c r="F748" s="452">
        <v>27276867</v>
      </c>
      <c r="G748" s="452">
        <v>332340424</v>
      </c>
      <c r="H748" s="334"/>
      <c r="I748" s="334"/>
    </row>
    <row r="749" spans="3:11" ht="15" x14ac:dyDescent="0.2">
      <c r="C749" s="441" t="s">
        <v>169</v>
      </c>
      <c r="D749" s="442"/>
      <c r="E749" s="442"/>
      <c r="F749" s="442"/>
      <c r="G749" s="442"/>
    </row>
    <row r="750" spans="3:11" ht="13.5" thickBot="1" x14ac:dyDescent="0.25">
      <c r="C750" s="445" t="s">
        <v>145</v>
      </c>
      <c r="D750" s="447">
        <v>1969300971</v>
      </c>
      <c r="E750" s="448" t="s">
        <v>528</v>
      </c>
      <c r="F750" s="447">
        <v>590105548</v>
      </c>
      <c r="G750" s="447">
        <v>2559406519</v>
      </c>
    </row>
    <row r="751" spans="3:11" ht="13.5" thickBot="1" x14ac:dyDescent="0.25">
      <c r="C751" s="450" t="s">
        <v>532</v>
      </c>
      <c r="D751" s="451">
        <v>1969300971</v>
      </c>
      <c r="E751" s="453">
        <v>0</v>
      </c>
      <c r="F751" s="452">
        <v>590105548</v>
      </c>
      <c r="G751" s="452">
        <v>2559406519</v>
      </c>
      <c r="H751" s="334"/>
      <c r="I751" s="334">
        <f>+E751+E748+E745+E742+E737</f>
        <v>56137</v>
      </c>
      <c r="J751" s="334">
        <f>+F751+F748+F745+F742+F737</f>
        <v>636417828</v>
      </c>
      <c r="K751" s="334"/>
    </row>
    <row r="752" spans="3:11" ht="15.75" thickBot="1" x14ac:dyDescent="0.25">
      <c r="C752" s="441" t="s">
        <v>547</v>
      </c>
      <c r="D752" s="442"/>
      <c r="E752" s="442"/>
      <c r="F752" s="442"/>
      <c r="G752" s="442"/>
      <c r="I752" s="334">
        <f>+I751+I731</f>
        <v>323251777</v>
      </c>
      <c r="J752" s="334">
        <f>+J751+J731</f>
        <v>982688716</v>
      </c>
    </row>
    <row r="753" spans="3:11" ht="13.5" thickBot="1" x14ac:dyDescent="0.25">
      <c r="C753" s="460" t="s">
        <v>171</v>
      </c>
      <c r="D753" s="461">
        <v>8391228970</v>
      </c>
      <c r="E753" s="462">
        <f>E751+E748+E745+E742+E737+E731+E697+E693+E678</f>
        <v>323251777</v>
      </c>
      <c r="F753" s="462">
        <f>F751+F748+F745+F742+F737+F731+F697+F693+F678</f>
        <v>982688716</v>
      </c>
      <c r="G753" s="462">
        <v>7731792032</v>
      </c>
      <c r="H753" s="334"/>
      <c r="I753" s="334"/>
      <c r="J753" s="334"/>
      <c r="K753" s="334"/>
    </row>
    <row r="754" spans="3:11" ht="15.75" thickTop="1" x14ac:dyDescent="0.25">
      <c r="C754" s="454"/>
      <c r="D754"/>
      <c r="E754"/>
      <c r="F754" s="446"/>
      <c r="G754"/>
    </row>
    <row r="755" spans="3:11" ht="15.75" thickBot="1" x14ac:dyDescent="0.3">
      <c r="C755" s="454"/>
      <c r="D755"/>
      <c r="E755"/>
      <c r="F755"/>
      <c r="G755"/>
    </row>
    <row r="756" spans="3:11" ht="16.5" thickBot="1" x14ac:dyDescent="0.3">
      <c r="C756" s="564" t="s">
        <v>519</v>
      </c>
      <c r="D756" s="566" t="s">
        <v>523</v>
      </c>
      <c r="E756" s="567"/>
      <c r="F756" s="568"/>
      <c r="G756"/>
    </row>
    <row r="757" spans="3:11" ht="32.25" thickBot="1" x14ac:dyDescent="0.3">
      <c r="C757" s="565"/>
      <c r="D757" s="463" t="s">
        <v>760</v>
      </c>
      <c r="E757" s="463" t="s">
        <v>459</v>
      </c>
      <c r="F757" s="463" t="s">
        <v>458</v>
      </c>
      <c r="G757"/>
    </row>
    <row r="758" spans="3:11" ht="16.5" thickBot="1" x14ac:dyDescent="0.3">
      <c r="C758" s="464" t="s">
        <v>161</v>
      </c>
      <c r="D758" s="465">
        <v>1470389323</v>
      </c>
      <c r="E758" s="465">
        <v>1470941160</v>
      </c>
      <c r="F758" s="465">
        <v>-551837</v>
      </c>
      <c r="G758"/>
    </row>
    <row r="759" spans="3:11" ht="16.5" thickBot="1" x14ac:dyDescent="0.3">
      <c r="C759" s="464" t="s">
        <v>162</v>
      </c>
      <c r="D759" s="465">
        <v>865319404</v>
      </c>
      <c r="E759" s="465">
        <v>864808207</v>
      </c>
      <c r="F759" s="465">
        <v>511197</v>
      </c>
      <c r="G759"/>
    </row>
    <row r="760" spans="3:11" ht="16.5" thickBot="1" x14ac:dyDescent="0.25">
      <c r="C760" s="464" t="s">
        <v>163</v>
      </c>
      <c r="D760" s="465">
        <v>134558424</v>
      </c>
      <c r="E760" s="465">
        <v>206711868</v>
      </c>
      <c r="F760" s="465">
        <v>-72153444</v>
      </c>
    </row>
    <row r="761" spans="3:11" ht="16.5" thickBot="1" x14ac:dyDescent="0.25">
      <c r="C761" s="466" t="s">
        <v>160</v>
      </c>
      <c r="D761" s="467">
        <v>2568194382</v>
      </c>
      <c r="E761" s="467">
        <v>2640388466</v>
      </c>
      <c r="F761" s="467">
        <v>-72194084</v>
      </c>
    </row>
    <row r="762" spans="3:11" ht="16.5" thickBot="1" x14ac:dyDescent="0.25">
      <c r="C762" s="464"/>
      <c r="D762" s="468"/>
      <c r="E762" s="468"/>
      <c r="F762" s="468"/>
    </row>
    <row r="763" spans="3:11" ht="16.5" thickBot="1" x14ac:dyDescent="0.25">
      <c r="C763" s="464" t="s">
        <v>165</v>
      </c>
      <c r="D763" s="465">
        <v>4763207038</v>
      </c>
      <c r="E763" s="465">
        <v>4932228407</v>
      </c>
      <c r="F763" s="465">
        <v>-169021369</v>
      </c>
    </row>
    <row r="764" spans="3:11" ht="16.5" thickBot="1" x14ac:dyDescent="0.25">
      <c r="C764" s="466" t="s">
        <v>761</v>
      </c>
      <c r="D764" s="465">
        <v>4806100204</v>
      </c>
      <c r="E764" s="465">
        <v>4975121573</v>
      </c>
      <c r="F764" s="465">
        <v>-169021369</v>
      </c>
    </row>
    <row r="765" spans="3:11" ht="16.5" thickBot="1" x14ac:dyDescent="0.25">
      <c r="C765" s="464"/>
      <c r="D765" s="468"/>
      <c r="E765" s="468"/>
      <c r="F765" s="468"/>
    </row>
    <row r="766" spans="3:11" ht="16.5" thickBot="1" x14ac:dyDescent="0.25">
      <c r="C766" s="466" t="s">
        <v>166</v>
      </c>
      <c r="D766" s="467">
        <v>7374294586</v>
      </c>
      <c r="E766" s="467">
        <v>7615510039</v>
      </c>
      <c r="F766" s="467">
        <v>-241215453</v>
      </c>
      <c r="G766" s="334">
        <f>+E766-D766</f>
        <v>241215453</v>
      </c>
    </row>
    <row r="767" spans="3:11" ht="16.5" thickBot="1" x14ac:dyDescent="0.25">
      <c r="C767" s="464"/>
      <c r="D767" s="468"/>
      <c r="E767" s="468"/>
      <c r="F767" s="468"/>
    </row>
    <row r="768" spans="3:11" ht="16.5" thickBot="1" x14ac:dyDescent="0.25">
      <c r="C768" s="464" t="s">
        <v>168</v>
      </c>
      <c r="D768" s="465">
        <v>225648414</v>
      </c>
      <c r="E768" s="465">
        <v>225705134</v>
      </c>
      <c r="F768" s="465">
        <v>-56720</v>
      </c>
    </row>
    <row r="769" spans="3:7" ht="16.5" thickBot="1" x14ac:dyDescent="0.25">
      <c r="C769" s="464" t="s">
        <v>136</v>
      </c>
      <c r="D769" s="465">
        <v>128164530</v>
      </c>
      <c r="E769" s="465">
        <v>97064745</v>
      </c>
      <c r="F769" s="465">
        <v>5000000</v>
      </c>
    </row>
    <row r="770" spans="3:7" ht="16.5" thickBot="1" x14ac:dyDescent="0.25">
      <c r="C770" s="464" t="s">
        <v>149</v>
      </c>
      <c r="D770" s="465">
        <v>129463245</v>
      </c>
      <c r="E770" s="465">
        <v>134459995</v>
      </c>
      <c r="F770" s="465">
        <v>-4996750</v>
      </c>
    </row>
    <row r="771" spans="3:7" ht="16.5" thickBot="1" x14ac:dyDescent="0.25">
      <c r="C771" s="466" t="s">
        <v>167</v>
      </c>
      <c r="D771" s="467">
        <v>1431904277</v>
      </c>
      <c r="E771" s="467">
        <v>1431957747</v>
      </c>
      <c r="F771" s="467">
        <v>-53470</v>
      </c>
    </row>
    <row r="772" spans="3:7" ht="16.5" thickBot="1" x14ac:dyDescent="0.25">
      <c r="C772" s="464"/>
      <c r="D772" s="468"/>
      <c r="E772" s="468"/>
      <c r="F772" s="468"/>
    </row>
    <row r="773" spans="3:7" ht="16.5" thickBot="1" x14ac:dyDescent="0.25">
      <c r="C773" s="466" t="s">
        <v>170</v>
      </c>
      <c r="D773" s="467">
        <v>1937376255</v>
      </c>
      <c r="E773" s="467">
        <v>1937429725</v>
      </c>
      <c r="F773" s="467">
        <v>-53470</v>
      </c>
      <c r="G773" s="334">
        <f>+E773-D773</f>
        <v>53470</v>
      </c>
    </row>
    <row r="774" spans="3:7" ht="16.5" thickBot="1" x14ac:dyDescent="0.25">
      <c r="C774" s="464"/>
      <c r="D774" s="468"/>
      <c r="E774" s="468"/>
      <c r="F774" s="468"/>
      <c r="G774" s="334"/>
    </row>
    <row r="775" spans="3:7" ht="16.5" thickBot="1" x14ac:dyDescent="0.25">
      <c r="C775" s="466" t="s">
        <v>171</v>
      </c>
      <c r="D775" s="467">
        <v>5436918331</v>
      </c>
      <c r="E775" s="467">
        <v>5678080314</v>
      </c>
      <c r="F775" s="467">
        <v>-241161983</v>
      </c>
      <c r="G775" s="334"/>
    </row>
    <row r="776" spans="3:7" ht="16.5" thickBot="1" x14ac:dyDescent="0.25">
      <c r="C776" s="464"/>
      <c r="D776" s="468"/>
      <c r="E776" s="468"/>
      <c r="F776" s="468"/>
    </row>
    <row r="777" spans="3:7" ht="32.25" thickBot="1" x14ac:dyDescent="0.25">
      <c r="C777" s="469" t="s">
        <v>520</v>
      </c>
      <c r="D777" s="467">
        <v>7374294586</v>
      </c>
      <c r="E777" s="467">
        <v>7615510039</v>
      </c>
      <c r="F777" s="467">
        <v>-241215453</v>
      </c>
    </row>
    <row r="780" spans="3:7" ht="12" thickBot="1" x14ac:dyDescent="0.25"/>
    <row r="781" spans="3:7" ht="13.5" thickBot="1" x14ac:dyDescent="0.25">
      <c r="C781" s="540" t="s">
        <v>521</v>
      </c>
      <c r="D781" s="543" t="s">
        <v>523</v>
      </c>
      <c r="E781" s="543"/>
      <c r="F781" s="543"/>
      <c r="G781" s="543"/>
    </row>
    <row r="782" spans="3:7" ht="13.5" thickBot="1" x14ac:dyDescent="0.25">
      <c r="C782" s="541"/>
      <c r="D782" s="540" t="s">
        <v>524</v>
      </c>
      <c r="E782" s="543" t="s">
        <v>460</v>
      </c>
      <c r="F782" s="543"/>
      <c r="G782" s="540" t="s">
        <v>525</v>
      </c>
    </row>
    <row r="783" spans="3:7" ht="13.5" thickBot="1" x14ac:dyDescent="0.25">
      <c r="C783" s="542"/>
      <c r="D783" s="542"/>
      <c r="E783" s="456" t="s">
        <v>526</v>
      </c>
      <c r="F783" s="456" t="s">
        <v>527</v>
      </c>
      <c r="G783" s="542"/>
    </row>
    <row r="784" spans="3:7" ht="15.75" thickBot="1" x14ac:dyDescent="0.25">
      <c r="C784" s="441" t="s">
        <v>173</v>
      </c>
      <c r="D784" s="442"/>
      <c r="E784" s="442"/>
      <c r="F784" s="442"/>
      <c r="G784" s="442"/>
    </row>
    <row r="785" spans="3:7" ht="15.75" thickBot="1" x14ac:dyDescent="0.25">
      <c r="C785" s="440" t="s">
        <v>188</v>
      </c>
      <c r="D785" s="444"/>
      <c r="E785" s="444"/>
      <c r="F785" s="444"/>
      <c r="G785" s="444"/>
    </row>
    <row r="786" spans="3:7" ht="13.5" thickBot="1" x14ac:dyDescent="0.25">
      <c r="C786" s="445" t="s">
        <v>189</v>
      </c>
      <c r="D786" s="470">
        <v>1540802440</v>
      </c>
      <c r="E786" s="470">
        <v>36726</v>
      </c>
      <c r="F786" s="471" t="s">
        <v>528</v>
      </c>
      <c r="G786" s="470">
        <v>1540765714</v>
      </c>
    </row>
    <row r="787" spans="3:7" ht="15.75" thickBot="1" x14ac:dyDescent="0.25">
      <c r="C787" s="440" t="s">
        <v>548</v>
      </c>
      <c r="D787" s="444"/>
      <c r="E787" s="444"/>
      <c r="F787" s="444"/>
      <c r="G787" s="444"/>
    </row>
    <row r="788" spans="3:7" ht="13.5" thickBot="1" x14ac:dyDescent="0.25">
      <c r="C788" s="445" t="s">
        <v>195</v>
      </c>
      <c r="D788" s="470">
        <v>1600739482</v>
      </c>
      <c r="E788" s="471" t="s">
        <v>528</v>
      </c>
      <c r="F788" s="470">
        <v>158186</v>
      </c>
      <c r="G788" s="470">
        <v>1600897668</v>
      </c>
    </row>
    <row r="789" spans="3:7" ht="15.75" thickBot="1" x14ac:dyDescent="0.25">
      <c r="C789" s="440" t="s">
        <v>199</v>
      </c>
      <c r="D789" s="444"/>
      <c r="E789" s="444"/>
      <c r="F789" s="444"/>
      <c r="G789" s="444"/>
    </row>
    <row r="790" spans="3:7" ht="13.5" thickBot="1" x14ac:dyDescent="0.25">
      <c r="C790" s="445" t="s">
        <v>200</v>
      </c>
      <c r="D790" s="470">
        <v>17051161</v>
      </c>
      <c r="E790" s="470">
        <v>261067</v>
      </c>
      <c r="F790" s="471" t="s">
        <v>528</v>
      </c>
      <c r="G790" s="470">
        <v>16790094</v>
      </c>
    </row>
    <row r="791" spans="3:7" ht="13.5" thickBot="1" x14ac:dyDescent="0.25">
      <c r="C791" s="472" t="s">
        <v>532</v>
      </c>
      <c r="D791" s="473">
        <v>3158593083</v>
      </c>
      <c r="E791" s="473">
        <v>297793</v>
      </c>
      <c r="F791" s="474" t="s">
        <v>762</v>
      </c>
      <c r="G791" s="473">
        <v>3158453476</v>
      </c>
    </row>
    <row r="792" spans="3:7" ht="15" x14ac:dyDescent="0.2">
      <c r="C792" s="441" t="s">
        <v>174</v>
      </c>
      <c r="D792" s="442"/>
      <c r="E792" s="442"/>
      <c r="F792" s="442"/>
      <c r="G792" s="442"/>
    </row>
    <row r="793" spans="3:7" ht="13.5" thickBot="1" x14ac:dyDescent="0.25">
      <c r="C793" s="445" t="s">
        <v>208</v>
      </c>
      <c r="D793" s="470">
        <v>178830925</v>
      </c>
      <c r="E793" s="471" t="s">
        <v>528</v>
      </c>
      <c r="F793" s="470">
        <v>41941911</v>
      </c>
      <c r="G793" s="470">
        <v>220772836</v>
      </c>
    </row>
    <row r="794" spans="3:7" ht="13.5" thickBot="1" x14ac:dyDescent="0.25">
      <c r="C794" s="472" t="s">
        <v>532</v>
      </c>
      <c r="D794" s="473">
        <v>178830925</v>
      </c>
      <c r="E794" s="474" t="s">
        <v>528</v>
      </c>
      <c r="F794" s="474" t="s">
        <v>763</v>
      </c>
      <c r="G794" s="473">
        <v>220772836</v>
      </c>
    </row>
    <row r="795" spans="3:7" ht="15.75" thickBot="1" x14ac:dyDescent="0.25">
      <c r="C795" s="441" t="s">
        <v>175</v>
      </c>
      <c r="D795" s="442"/>
      <c r="E795" s="442"/>
      <c r="F795" s="442"/>
      <c r="G795" s="442"/>
    </row>
    <row r="796" spans="3:7" ht="15.75" thickBot="1" x14ac:dyDescent="0.25">
      <c r="C796" s="440" t="s">
        <v>223</v>
      </c>
      <c r="D796" s="444"/>
      <c r="E796" s="444"/>
      <c r="F796" s="444"/>
      <c r="G796" s="444"/>
    </row>
    <row r="797" spans="3:7" ht="12.75" x14ac:dyDescent="0.2">
      <c r="C797" s="445" t="s">
        <v>224</v>
      </c>
      <c r="D797" s="470">
        <v>24765170</v>
      </c>
      <c r="E797" s="471">
        <v>500</v>
      </c>
      <c r="F797" s="471" t="s">
        <v>528</v>
      </c>
      <c r="G797" s="470">
        <v>24764670</v>
      </c>
    </row>
    <row r="798" spans="3:7" ht="12.75" x14ac:dyDescent="0.2">
      <c r="C798" s="445" t="s">
        <v>225</v>
      </c>
      <c r="D798" s="470">
        <v>24126712</v>
      </c>
      <c r="E798" s="471" t="s">
        <v>528</v>
      </c>
      <c r="F798" s="470">
        <v>651647</v>
      </c>
      <c r="G798" s="470">
        <v>24778359</v>
      </c>
    </row>
    <row r="799" spans="3:7" ht="12.75" x14ac:dyDescent="0.2">
      <c r="C799" s="445" t="s">
        <v>227</v>
      </c>
      <c r="D799" s="470">
        <v>50673394</v>
      </c>
      <c r="E799" s="471" t="s">
        <v>528</v>
      </c>
      <c r="F799" s="470">
        <v>1872903</v>
      </c>
      <c r="G799" s="470">
        <v>52546297</v>
      </c>
    </row>
    <row r="800" spans="3:7" ht="12.75" x14ac:dyDescent="0.2">
      <c r="C800" s="445" t="s">
        <v>231</v>
      </c>
      <c r="D800" s="470">
        <v>40252254</v>
      </c>
      <c r="E800" s="471" t="s">
        <v>528</v>
      </c>
      <c r="F800" s="470">
        <v>1067573</v>
      </c>
      <c r="G800" s="470">
        <v>41319827</v>
      </c>
    </row>
    <row r="801" spans="3:7" ht="13.5" thickBot="1" x14ac:dyDescent="0.25">
      <c r="C801" s="445" t="s">
        <v>236</v>
      </c>
      <c r="D801" s="471" t="s">
        <v>528</v>
      </c>
      <c r="E801" s="471" t="s">
        <v>528</v>
      </c>
      <c r="F801" s="471">
        <v>176</v>
      </c>
      <c r="G801" s="471">
        <v>176</v>
      </c>
    </row>
    <row r="802" spans="3:7" ht="13.5" thickBot="1" x14ac:dyDescent="0.25">
      <c r="C802" s="472" t="s">
        <v>532</v>
      </c>
      <c r="D802" s="473">
        <v>139817530</v>
      </c>
      <c r="E802" s="474">
        <v>500</v>
      </c>
      <c r="F802" s="473">
        <v>3592299</v>
      </c>
      <c r="G802" s="473">
        <v>143409329</v>
      </c>
    </row>
    <row r="803" spans="3:7" ht="15.75" thickBot="1" x14ac:dyDescent="0.25">
      <c r="C803" s="441" t="s">
        <v>549</v>
      </c>
      <c r="D803" s="442"/>
      <c r="E803" s="442"/>
      <c r="F803" s="442"/>
      <c r="G803" s="442"/>
    </row>
    <row r="804" spans="3:7" ht="15.75" thickBot="1" x14ac:dyDescent="0.25">
      <c r="C804" s="440" t="s">
        <v>550</v>
      </c>
      <c r="D804" s="444"/>
      <c r="E804" s="444"/>
      <c r="F804" s="444"/>
      <c r="G804" s="444"/>
    </row>
    <row r="805" spans="3:7" ht="12.75" x14ac:dyDescent="0.2">
      <c r="C805" s="445" t="s">
        <v>240</v>
      </c>
      <c r="D805" s="470">
        <v>56100000</v>
      </c>
      <c r="E805" s="471" t="s">
        <v>528</v>
      </c>
      <c r="F805" s="470">
        <v>5100000</v>
      </c>
      <c r="G805" s="470">
        <v>61200000</v>
      </c>
    </row>
    <row r="806" spans="3:7" ht="13.5" thickBot="1" x14ac:dyDescent="0.25">
      <c r="C806" s="445" t="s">
        <v>241</v>
      </c>
      <c r="D806" s="470">
        <v>9412735</v>
      </c>
      <c r="E806" s="471" t="s">
        <v>528</v>
      </c>
      <c r="F806" s="470">
        <v>5101133</v>
      </c>
      <c r="G806" s="470">
        <v>14513868</v>
      </c>
    </row>
    <row r="807" spans="3:7" ht="13.5" thickBot="1" x14ac:dyDescent="0.25">
      <c r="C807" s="472" t="s">
        <v>532</v>
      </c>
      <c r="D807" s="473">
        <v>65512735</v>
      </c>
      <c r="E807" s="474" t="s">
        <v>528</v>
      </c>
      <c r="F807" s="473">
        <v>10201133</v>
      </c>
      <c r="G807" s="473">
        <v>75713868</v>
      </c>
    </row>
    <row r="808" spans="3:7" ht="13.5" thickBot="1" x14ac:dyDescent="0.25">
      <c r="C808" s="472" t="s">
        <v>176</v>
      </c>
      <c r="D808" s="473"/>
      <c r="E808" s="474"/>
      <c r="F808" s="473"/>
      <c r="G808" s="473"/>
    </row>
    <row r="809" spans="3:7" ht="12.75" x14ac:dyDescent="0.2">
      <c r="C809" s="445" t="s">
        <v>248</v>
      </c>
      <c r="D809" s="480">
        <v>160</v>
      </c>
      <c r="E809" s="480">
        <v>0</v>
      </c>
      <c r="F809" s="480">
        <f>+G809-D809</f>
        <v>137703</v>
      </c>
      <c r="G809" s="480">
        <v>137863</v>
      </c>
    </row>
    <row r="810" spans="3:7" ht="13.5" thickBot="1" x14ac:dyDescent="0.25">
      <c r="C810" s="445" t="s">
        <v>771</v>
      </c>
      <c r="D810" s="480">
        <v>89104</v>
      </c>
      <c r="E810" s="480">
        <v>0</v>
      </c>
      <c r="F810" s="480">
        <f>+G810-D810</f>
        <v>279102</v>
      </c>
      <c r="G810" s="480">
        <v>368206</v>
      </c>
    </row>
    <row r="811" spans="3:7" ht="13.5" thickBot="1" x14ac:dyDescent="0.25">
      <c r="C811" s="472" t="s">
        <v>532</v>
      </c>
      <c r="D811" s="473">
        <f>SUM(D809:D810)</f>
        <v>89264</v>
      </c>
      <c r="E811" s="473"/>
      <c r="F811" s="473">
        <f t="shared" ref="F811:G811" si="81">SUM(F809:F810)</f>
        <v>416805</v>
      </c>
      <c r="G811" s="473">
        <f t="shared" si="81"/>
        <v>506069</v>
      </c>
    </row>
    <row r="812" spans="3:7" ht="15.75" thickBot="1" x14ac:dyDescent="0.25">
      <c r="C812" s="441" t="s">
        <v>551</v>
      </c>
      <c r="D812" s="442"/>
      <c r="E812" s="442"/>
      <c r="F812" s="442"/>
      <c r="G812" s="442"/>
    </row>
    <row r="813" spans="3:7" ht="15.75" thickBot="1" x14ac:dyDescent="0.25">
      <c r="C813" s="440" t="s">
        <v>260</v>
      </c>
      <c r="D813" s="444"/>
      <c r="E813" s="444"/>
      <c r="F813" s="444"/>
      <c r="G813" s="444"/>
    </row>
    <row r="814" spans="3:7" ht="12.75" x14ac:dyDescent="0.2">
      <c r="C814" s="445" t="s">
        <v>269</v>
      </c>
      <c r="D814" s="470">
        <v>37415026</v>
      </c>
      <c r="E814" s="470">
        <v>1703272</v>
      </c>
      <c r="F814" s="471" t="s">
        <v>528</v>
      </c>
      <c r="G814" s="470">
        <v>39118298</v>
      </c>
    </row>
    <row r="815" spans="3:7" ht="13.5" thickBot="1" x14ac:dyDescent="0.25">
      <c r="C815" s="445" t="s">
        <v>273</v>
      </c>
      <c r="D815" s="470">
        <v>21118000</v>
      </c>
      <c r="E815" s="471" t="s">
        <v>528</v>
      </c>
      <c r="F815" s="470">
        <v>53504</v>
      </c>
      <c r="G815" s="470">
        <v>21064496</v>
      </c>
    </row>
    <row r="816" spans="3:7" ht="15.75" thickBot="1" x14ac:dyDescent="0.25">
      <c r="C816" s="440" t="s">
        <v>276</v>
      </c>
      <c r="D816" s="444"/>
      <c r="E816" s="444"/>
      <c r="F816" s="444"/>
      <c r="G816" s="444"/>
    </row>
    <row r="817" spans="3:7" ht="12.75" x14ac:dyDescent="0.2">
      <c r="C817" s="449" t="s">
        <v>277</v>
      </c>
      <c r="D817" s="470">
        <v>96530611</v>
      </c>
      <c r="E817" s="470">
        <v>182524</v>
      </c>
      <c r="F817" s="471" t="s">
        <v>528</v>
      </c>
      <c r="G817" s="470">
        <v>96713135</v>
      </c>
    </row>
    <row r="818" spans="3:7" ht="13.5" thickBot="1" x14ac:dyDescent="0.25">
      <c r="C818" s="445" t="s">
        <v>279</v>
      </c>
      <c r="D818" s="470">
        <v>9969225</v>
      </c>
      <c r="E818" s="470">
        <v>303453</v>
      </c>
      <c r="F818" s="471" t="s">
        <v>528</v>
      </c>
      <c r="G818" s="470">
        <v>10272678</v>
      </c>
    </row>
    <row r="819" spans="3:7" ht="15.75" thickBot="1" x14ac:dyDescent="0.25">
      <c r="C819" s="440" t="s">
        <v>282</v>
      </c>
      <c r="D819" s="444"/>
      <c r="E819" s="444"/>
      <c r="F819" s="444"/>
      <c r="G819" s="444"/>
    </row>
    <row r="820" spans="3:7" ht="13.5" thickBot="1" x14ac:dyDescent="0.25">
      <c r="C820" s="445" t="s">
        <v>282</v>
      </c>
      <c r="D820" s="470">
        <v>219000</v>
      </c>
      <c r="E820" s="470">
        <v>381093</v>
      </c>
      <c r="F820" s="471" t="s">
        <v>528</v>
      </c>
      <c r="G820" s="470">
        <v>600093</v>
      </c>
    </row>
    <row r="821" spans="3:7" ht="13.5" thickBot="1" x14ac:dyDescent="0.25">
      <c r="C821" s="472" t="s">
        <v>532</v>
      </c>
      <c r="D821" s="473">
        <v>165251862</v>
      </c>
      <c r="E821" s="473">
        <v>2570342</v>
      </c>
      <c r="F821" s="473">
        <v>53504</v>
      </c>
      <c r="G821" s="473">
        <v>167768700</v>
      </c>
    </row>
    <row r="822" spans="3:7" ht="15.75" thickBot="1" x14ac:dyDescent="0.25">
      <c r="C822" s="441" t="s">
        <v>177</v>
      </c>
      <c r="D822" s="442"/>
      <c r="E822" s="442"/>
      <c r="F822" s="442"/>
      <c r="G822" s="442"/>
    </row>
    <row r="823" spans="3:7" ht="15.75" thickBot="1" x14ac:dyDescent="0.25">
      <c r="C823" s="440" t="s">
        <v>287</v>
      </c>
      <c r="D823" s="444"/>
      <c r="E823" s="444"/>
      <c r="F823" s="444"/>
      <c r="G823" s="444"/>
    </row>
    <row r="824" spans="3:7" ht="13.5" thickBot="1" x14ac:dyDescent="0.25">
      <c r="C824" s="445" t="s">
        <v>288</v>
      </c>
      <c r="D824" s="470">
        <v>656125</v>
      </c>
      <c r="E824" s="470">
        <v>313200</v>
      </c>
      <c r="F824" s="471" t="s">
        <v>528</v>
      </c>
      <c r="G824" s="470">
        <v>969325</v>
      </c>
    </row>
    <row r="825" spans="3:7" ht="15.75" thickBot="1" x14ac:dyDescent="0.25">
      <c r="C825" s="440" t="s">
        <v>294</v>
      </c>
      <c r="D825" s="444"/>
      <c r="E825" s="444"/>
      <c r="F825" s="444"/>
      <c r="G825" s="444"/>
    </row>
    <row r="826" spans="3:7" ht="12.75" x14ac:dyDescent="0.2">
      <c r="C826" s="445" t="s">
        <v>297</v>
      </c>
      <c r="D826" s="470">
        <v>8351626</v>
      </c>
      <c r="E826" s="470">
        <v>31725</v>
      </c>
      <c r="F826" s="471" t="s">
        <v>528</v>
      </c>
      <c r="G826" s="470">
        <v>8383351</v>
      </c>
    </row>
    <row r="827" spans="3:7" ht="12.75" x14ac:dyDescent="0.2">
      <c r="C827" s="445" t="s">
        <v>301</v>
      </c>
      <c r="D827" s="470">
        <v>5561096</v>
      </c>
      <c r="E827" s="470">
        <v>5085</v>
      </c>
      <c r="F827" s="471" t="s">
        <v>528</v>
      </c>
      <c r="G827" s="470">
        <v>5566181</v>
      </c>
    </row>
    <row r="828" spans="3:7" ht="12.75" x14ac:dyDescent="0.2">
      <c r="C828" s="449" t="s">
        <v>419</v>
      </c>
      <c r="D828" s="471" t="s">
        <v>528</v>
      </c>
      <c r="E828" s="470">
        <v>33814</v>
      </c>
      <c r="F828" s="471" t="s">
        <v>528</v>
      </c>
      <c r="G828" s="470">
        <v>33814</v>
      </c>
    </row>
    <row r="829" spans="3:7" ht="13.5" thickBot="1" x14ac:dyDescent="0.25">
      <c r="C829" s="449" t="s">
        <v>302</v>
      </c>
      <c r="D829" s="470">
        <v>445039061</v>
      </c>
      <c r="E829" s="470">
        <v>35429</v>
      </c>
      <c r="F829" s="471" t="s">
        <v>528</v>
      </c>
      <c r="G829" s="470">
        <v>445074490</v>
      </c>
    </row>
    <row r="830" spans="3:7" ht="15.75" thickBot="1" x14ac:dyDescent="0.25">
      <c r="C830" s="440" t="s">
        <v>304</v>
      </c>
      <c r="D830" s="444"/>
      <c r="E830" s="444"/>
      <c r="F830" s="444"/>
      <c r="G830" s="444"/>
    </row>
    <row r="831" spans="3:7" ht="12.75" x14ac:dyDescent="0.2">
      <c r="C831" s="445" t="s">
        <v>305</v>
      </c>
      <c r="D831" s="470">
        <v>63426472</v>
      </c>
      <c r="E831" s="470">
        <v>8395347</v>
      </c>
      <c r="F831" s="471" t="s">
        <v>528</v>
      </c>
      <c r="G831" s="470">
        <v>71821819</v>
      </c>
    </row>
    <row r="832" spans="3:7" ht="13.5" thickBot="1" x14ac:dyDescent="0.25">
      <c r="C832" s="445" t="s">
        <v>306</v>
      </c>
      <c r="D832" s="470">
        <v>146829184</v>
      </c>
      <c r="E832" s="470">
        <v>5749582</v>
      </c>
      <c r="F832" s="471" t="s">
        <v>528</v>
      </c>
      <c r="G832" s="470">
        <v>152578766</v>
      </c>
    </row>
    <row r="833" spans="3:7" ht="15.75" thickBot="1" x14ac:dyDescent="0.25">
      <c r="C833" s="440" t="s">
        <v>308</v>
      </c>
      <c r="D833" s="444"/>
      <c r="E833" s="444"/>
      <c r="F833" s="444"/>
      <c r="G833" s="444"/>
    </row>
    <row r="834" spans="3:7" ht="12.75" x14ac:dyDescent="0.2">
      <c r="C834" s="445" t="s">
        <v>310</v>
      </c>
      <c r="D834" s="470">
        <v>5320654</v>
      </c>
      <c r="E834" s="470">
        <v>33980</v>
      </c>
      <c r="F834" s="471" t="s">
        <v>528</v>
      </c>
      <c r="G834" s="470">
        <v>5354634</v>
      </c>
    </row>
    <row r="835" spans="3:7" ht="13.5" thickBot="1" x14ac:dyDescent="0.25">
      <c r="C835" s="445" t="s">
        <v>311</v>
      </c>
      <c r="D835" s="470">
        <v>4068394</v>
      </c>
      <c r="E835" s="470">
        <v>573500</v>
      </c>
      <c r="F835" s="471" t="s">
        <v>528</v>
      </c>
      <c r="G835" s="470">
        <v>4641894</v>
      </c>
    </row>
    <row r="836" spans="3:7" ht="15.75" thickBot="1" x14ac:dyDescent="0.25">
      <c r="C836" s="440" t="s">
        <v>314</v>
      </c>
      <c r="D836" s="444"/>
      <c r="E836" s="444"/>
      <c r="F836" s="444"/>
      <c r="G836" s="444"/>
    </row>
    <row r="837" spans="3:7" ht="13.5" thickBot="1" x14ac:dyDescent="0.25">
      <c r="C837" s="475" t="s">
        <v>315</v>
      </c>
      <c r="D837" s="476">
        <v>240500</v>
      </c>
      <c r="E837" s="476">
        <v>1317480</v>
      </c>
      <c r="F837" s="477" t="s">
        <v>528</v>
      </c>
      <c r="G837" s="476">
        <v>1557980</v>
      </c>
    </row>
    <row r="838" spans="3:7" ht="13.5" thickBot="1" x14ac:dyDescent="0.25">
      <c r="C838" s="478" t="s">
        <v>317</v>
      </c>
      <c r="D838" s="477"/>
      <c r="E838" s="477"/>
      <c r="F838" s="477"/>
      <c r="G838" s="477"/>
    </row>
    <row r="839" spans="3:7" ht="13.5" thickBot="1" x14ac:dyDescent="0.25">
      <c r="C839" s="445" t="s">
        <v>318</v>
      </c>
      <c r="D839" s="470">
        <v>45000000</v>
      </c>
      <c r="E839" s="470">
        <v>15000000</v>
      </c>
      <c r="F839" s="471" t="s">
        <v>528</v>
      </c>
      <c r="G839" s="470">
        <v>60000000</v>
      </c>
    </row>
    <row r="840" spans="3:7" ht="15.75" thickBot="1" x14ac:dyDescent="0.25">
      <c r="C840" s="440" t="s">
        <v>321</v>
      </c>
      <c r="D840" s="444"/>
      <c r="E840" s="444"/>
      <c r="F840" s="444"/>
      <c r="G840" s="444"/>
    </row>
    <row r="841" spans="3:7" ht="12.75" x14ac:dyDescent="0.2">
      <c r="C841" s="445" t="s">
        <v>323</v>
      </c>
      <c r="D841" s="470">
        <v>20152800</v>
      </c>
      <c r="E841" s="470">
        <v>256172</v>
      </c>
      <c r="F841" s="471" t="s">
        <v>528</v>
      </c>
      <c r="G841" s="470">
        <v>20408972</v>
      </c>
    </row>
    <row r="842" spans="3:7" ht="13.5" thickBot="1" x14ac:dyDescent="0.25">
      <c r="C842" s="445" t="s">
        <v>324</v>
      </c>
      <c r="D842" s="470">
        <v>128939165</v>
      </c>
      <c r="E842" s="470">
        <v>79170</v>
      </c>
      <c r="F842" s="471" t="s">
        <v>528</v>
      </c>
      <c r="G842" s="470">
        <v>129018335</v>
      </c>
    </row>
    <row r="843" spans="3:7" ht="15.75" thickBot="1" x14ac:dyDescent="0.25">
      <c r="C843" s="440" t="s">
        <v>326</v>
      </c>
      <c r="D843" s="444"/>
      <c r="E843" s="444"/>
      <c r="F843" s="444"/>
      <c r="G843" s="444"/>
    </row>
    <row r="844" spans="3:7" ht="12.75" x14ac:dyDescent="0.2">
      <c r="C844" s="445" t="s">
        <v>327</v>
      </c>
      <c r="D844" s="470">
        <v>381084233</v>
      </c>
      <c r="E844" s="470">
        <v>2511000</v>
      </c>
      <c r="F844" s="471" t="s">
        <v>528</v>
      </c>
      <c r="G844" s="470">
        <v>383595233</v>
      </c>
    </row>
    <row r="845" spans="3:7" ht="13.5" thickBot="1" x14ac:dyDescent="0.25">
      <c r="C845" s="445" t="s">
        <v>328</v>
      </c>
      <c r="D845" s="470">
        <v>76441588</v>
      </c>
      <c r="E845" s="471" t="s">
        <v>528</v>
      </c>
      <c r="F845" s="470">
        <v>288724</v>
      </c>
      <c r="G845" s="470">
        <v>76164304</v>
      </c>
    </row>
    <row r="846" spans="3:7" ht="15.75" thickBot="1" x14ac:dyDescent="0.25">
      <c r="C846" s="440" t="s">
        <v>332</v>
      </c>
      <c r="D846" s="444"/>
      <c r="E846" s="444"/>
      <c r="F846" s="444"/>
      <c r="G846" s="444"/>
    </row>
    <row r="847" spans="3:7" ht="12.75" x14ac:dyDescent="0.2">
      <c r="C847" s="449" t="s">
        <v>420</v>
      </c>
      <c r="D847" s="471" t="s">
        <v>528</v>
      </c>
      <c r="E847" s="470">
        <v>621315</v>
      </c>
      <c r="F847" s="471" t="s">
        <v>528</v>
      </c>
      <c r="G847" s="470">
        <v>621315</v>
      </c>
    </row>
    <row r="848" spans="3:7" ht="13.5" thickBot="1" x14ac:dyDescent="0.25">
      <c r="C848" s="449" t="s">
        <v>333</v>
      </c>
      <c r="D848" s="470">
        <v>120619</v>
      </c>
      <c r="E848" s="470">
        <v>2300</v>
      </c>
      <c r="F848" s="471" t="s">
        <v>528</v>
      </c>
      <c r="G848" s="470">
        <v>122919</v>
      </c>
    </row>
    <row r="849" spans="3:7" ht="15.75" thickBot="1" x14ac:dyDescent="0.25">
      <c r="C849" s="440" t="s">
        <v>338</v>
      </c>
      <c r="D849" s="444"/>
      <c r="E849" s="444"/>
      <c r="F849" s="444"/>
      <c r="G849" s="444"/>
    </row>
    <row r="850" spans="3:7" ht="13.5" thickBot="1" x14ac:dyDescent="0.25">
      <c r="C850" s="445" t="s">
        <v>341</v>
      </c>
      <c r="D850" s="470">
        <v>13959166</v>
      </c>
      <c r="E850" s="471" t="s">
        <v>528</v>
      </c>
      <c r="F850" s="470">
        <v>5316054</v>
      </c>
      <c r="G850" s="470">
        <v>8643112</v>
      </c>
    </row>
    <row r="851" spans="3:7" ht="15.75" thickBot="1" x14ac:dyDescent="0.25">
      <c r="C851" s="440" t="s">
        <v>343</v>
      </c>
      <c r="D851" s="444"/>
      <c r="E851" s="444"/>
      <c r="F851" s="444"/>
      <c r="G851" s="444"/>
    </row>
    <row r="852" spans="3:7" ht="12.75" x14ac:dyDescent="0.2">
      <c r="C852" s="445" t="s">
        <v>348</v>
      </c>
      <c r="D852" s="470">
        <v>189218</v>
      </c>
      <c r="E852" s="470">
        <v>1029599</v>
      </c>
      <c r="F852" s="471" t="s">
        <v>528</v>
      </c>
      <c r="G852" s="470">
        <v>1218817</v>
      </c>
    </row>
    <row r="853" spans="3:7" ht="12.75" x14ac:dyDescent="0.2">
      <c r="C853" s="445" t="s">
        <v>349</v>
      </c>
      <c r="D853" s="470">
        <v>315445460</v>
      </c>
      <c r="E853" s="470">
        <v>824706</v>
      </c>
      <c r="F853" s="471" t="s">
        <v>528</v>
      </c>
      <c r="G853" s="470">
        <v>316270166</v>
      </c>
    </row>
    <row r="854" spans="3:7" ht="13.5" thickBot="1" x14ac:dyDescent="0.25">
      <c r="C854" s="445" t="s">
        <v>343</v>
      </c>
      <c r="D854" s="470">
        <v>30265305</v>
      </c>
      <c r="E854" s="470">
        <v>7554565</v>
      </c>
      <c r="F854" s="471" t="s">
        <v>528</v>
      </c>
      <c r="G854" s="470">
        <v>37819870</v>
      </c>
    </row>
    <row r="855" spans="3:7" ht="13.5" thickBot="1" x14ac:dyDescent="0.25">
      <c r="C855" s="472" t="s">
        <v>532</v>
      </c>
      <c r="D855" s="473">
        <v>1691090666</v>
      </c>
      <c r="E855" s="473">
        <v>44367969</v>
      </c>
      <c r="F855" s="474" t="s">
        <v>764</v>
      </c>
      <c r="G855" s="473">
        <v>1729865297</v>
      </c>
    </row>
    <row r="856" spans="3:7" ht="15" x14ac:dyDescent="0.2">
      <c r="C856" s="441" t="s">
        <v>178</v>
      </c>
      <c r="D856" s="442"/>
      <c r="E856" s="442"/>
      <c r="F856" s="442"/>
      <c r="G856" s="442"/>
    </row>
    <row r="857" spans="3:7" ht="13.5" thickBot="1" x14ac:dyDescent="0.25">
      <c r="C857" s="445" t="s">
        <v>552</v>
      </c>
      <c r="D857" s="470">
        <v>247565086</v>
      </c>
      <c r="E857" s="470">
        <v>21343374</v>
      </c>
      <c r="F857" s="471" t="s">
        <v>528</v>
      </c>
      <c r="G857" s="470">
        <v>268908460</v>
      </c>
    </row>
    <row r="858" spans="3:7" ht="13.5" thickBot="1" x14ac:dyDescent="0.25">
      <c r="C858" s="472" t="s">
        <v>532</v>
      </c>
      <c r="D858" s="473">
        <v>247565086</v>
      </c>
      <c r="E858" s="473">
        <v>21343374</v>
      </c>
      <c r="F858" s="474" t="s">
        <v>528</v>
      </c>
      <c r="G858" s="473">
        <v>268908460</v>
      </c>
    </row>
    <row r="859" spans="3:7" ht="15.75" thickBot="1" x14ac:dyDescent="0.25">
      <c r="C859" s="441" t="s">
        <v>179</v>
      </c>
      <c r="D859" s="442"/>
      <c r="E859" s="442"/>
      <c r="F859" s="442"/>
      <c r="G859" s="442"/>
    </row>
    <row r="860" spans="3:7" ht="15.75" thickBot="1" x14ac:dyDescent="0.25">
      <c r="C860" s="440" t="s">
        <v>359</v>
      </c>
      <c r="D860" s="444"/>
      <c r="E860" s="444"/>
      <c r="F860" s="444"/>
      <c r="G860" s="444"/>
    </row>
    <row r="861" spans="3:7" ht="12.75" x14ac:dyDescent="0.2">
      <c r="C861" s="445" t="s">
        <v>553</v>
      </c>
      <c r="D861" s="470">
        <v>10979427</v>
      </c>
      <c r="E861" s="471" t="s">
        <v>528</v>
      </c>
      <c r="F861" s="470">
        <v>6931220</v>
      </c>
      <c r="G861" s="470">
        <v>4048207</v>
      </c>
    </row>
    <row r="862" spans="3:7" ht="12.75" x14ac:dyDescent="0.2">
      <c r="C862" s="449" t="s">
        <v>554</v>
      </c>
      <c r="D862" s="470">
        <v>90159488</v>
      </c>
      <c r="E862" s="470">
        <v>1649805</v>
      </c>
      <c r="F862" s="471" t="s">
        <v>528</v>
      </c>
      <c r="G862" s="470">
        <v>91809293</v>
      </c>
    </row>
    <row r="863" spans="3:7" ht="12.75" x14ac:dyDescent="0.2">
      <c r="C863" s="449" t="s">
        <v>555</v>
      </c>
      <c r="D863" s="470">
        <v>311920065</v>
      </c>
      <c r="E863" s="471" t="s">
        <v>528</v>
      </c>
      <c r="F863" s="470">
        <v>24089861</v>
      </c>
      <c r="G863" s="470">
        <v>287830204</v>
      </c>
    </row>
    <row r="864" spans="3:7" ht="12.75" x14ac:dyDescent="0.2">
      <c r="C864" s="449" t="s">
        <v>556</v>
      </c>
      <c r="D864" s="470">
        <v>86615569</v>
      </c>
      <c r="E864" s="470">
        <v>519409</v>
      </c>
      <c r="F864" s="471" t="s">
        <v>528</v>
      </c>
      <c r="G864" s="470">
        <v>87134978</v>
      </c>
    </row>
    <row r="865" spans="3:8" ht="13.5" thickBot="1" x14ac:dyDescent="0.25">
      <c r="C865" s="449" t="s">
        <v>557</v>
      </c>
      <c r="D865" s="470">
        <v>14377341</v>
      </c>
      <c r="E865" s="470">
        <v>534783</v>
      </c>
      <c r="F865" s="471" t="s">
        <v>528</v>
      </c>
      <c r="G865" s="470">
        <v>14912124</v>
      </c>
    </row>
    <row r="866" spans="3:8" ht="13.5" thickBot="1" x14ac:dyDescent="0.25">
      <c r="C866" s="472" t="s">
        <v>532</v>
      </c>
      <c r="D866" s="473">
        <v>514051890</v>
      </c>
      <c r="E866" s="473">
        <v>2703997</v>
      </c>
      <c r="F866" s="474" t="s">
        <v>765</v>
      </c>
      <c r="G866" s="473">
        <v>485734806</v>
      </c>
    </row>
    <row r="867" spans="3:8" ht="15" x14ac:dyDescent="0.2">
      <c r="C867" s="441" t="s">
        <v>180</v>
      </c>
      <c r="D867" s="442"/>
      <c r="E867" s="442"/>
      <c r="F867" s="442"/>
      <c r="G867" s="442"/>
    </row>
    <row r="868" spans="3:8" ht="13.5" thickBot="1" x14ac:dyDescent="0.25">
      <c r="C868" s="445" t="s">
        <v>354</v>
      </c>
      <c r="D868" s="470">
        <v>56665</v>
      </c>
      <c r="E868" s="470">
        <v>601609</v>
      </c>
      <c r="F868" s="471" t="s">
        <v>528</v>
      </c>
      <c r="G868" s="470">
        <v>658274</v>
      </c>
    </row>
    <row r="869" spans="3:8" ht="13.5" thickBot="1" x14ac:dyDescent="0.25">
      <c r="C869" s="472" t="s">
        <v>532</v>
      </c>
      <c r="D869" s="473">
        <v>56665</v>
      </c>
      <c r="E869" s="473">
        <v>601609</v>
      </c>
      <c r="F869" s="474" t="s">
        <v>528</v>
      </c>
      <c r="G869" s="473">
        <v>658274</v>
      </c>
    </row>
    <row r="870" spans="3:8" ht="15" x14ac:dyDescent="0.2">
      <c r="C870" s="441" t="s">
        <v>558</v>
      </c>
      <c r="D870" s="442"/>
      <c r="E870" s="442"/>
      <c r="F870" s="442"/>
      <c r="G870" s="442"/>
    </row>
    <row r="871" spans="3:8" ht="12.75" x14ac:dyDescent="0.2">
      <c r="C871" s="449" t="s">
        <v>375</v>
      </c>
      <c r="D871" s="470">
        <v>133960799</v>
      </c>
      <c r="E871" s="470">
        <v>30993000</v>
      </c>
      <c r="F871" s="471" t="s">
        <v>528</v>
      </c>
      <c r="G871" s="470">
        <v>164953799</v>
      </c>
    </row>
    <row r="872" spans="3:8" ht="13.5" thickBot="1" x14ac:dyDescent="0.25">
      <c r="C872" s="449" t="s">
        <v>559</v>
      </c>
      <c r="D872" s="470">
        <v>114473000</v>
      </c>
      <c r="E872" s="471" t="s">
        <v>528</v>
      </c>
      <c r="F872" s="470">
        <v>32807742</v>
      </c>
      <c r="G872" s="470">
        <v>81665258</v>
      </c>
    </row>
    <row r="873" spans="3:8" ht="13.5" thickBot="1" x14ac:dyDescent="0.25">
      <c r="C873" s="472" t="s">
        <v>532</v>
      </c>
      <c r="D873" s="473">
        <v>248433799</v>
      </c>
      <c r="E873" s="473">
        <v>30993000</v>
      </c>
      <c r="F873" s="473">
        <v>32807742</v>
      </c>
      <c r="G873" s="473">
        <v>246619057</v>
      </c>
    </row>
    <row r="874" spans="3:8" ht="15.75" thickBot="1" x14ac:dyDescent="0.3">
      <c r="C874" s="454"/>
      <c r="D874"/>
      <c r="E874"/>
      <c r="F874"/>
      <c r="G874"/>
    </row>
    <row r="875" spans="3:8" ht="13.5" thickBot="1" x14ac:dyDescent="0.25">
      <c r="C875" s="540" t="s">
        <v>521</v>
      </c>
      <c r="D875" s="543" t="s">
        <v>523</v>
      </c>
      <c r="E875" s="543"/>
      <c r="F875" s="543"/>
      <c r="G875" s="543"/>
    </row>
    <row r="876" spans="3:8" ht="13.5" thickBot="1" x14ac:dyDescent="0.25">
      <c r="C876" s="541"/>
      <c r="D876" s="540" t="s">
        <v>524</v>
      </c>
      <c r="E876" s="543" t="s">
        <v>460</v>
      </c>
      <c r="F876" s="543"/>
      <c r="G876" s="540" t="s">
        <v>525</v>
      </c>
    </row>
    <row r="877" spans="3:8" ht="13.5" thickBot="1" x14ac:dyDescent="0.25">
      <c r="C877" s="542"/>
      <c r="D877" s="542"/>
      <c r="E877" s="456" t="s">
        <v>526</v>
      </c>
      <c r="F877" s="456" t="s">
        <v>527</v>
      </c>
      <c r="G877" s="542"/>
    </row>
    <row r="878" spans="3:8" ht="15.75" thickBot="1" x14ac:dyDescent="0.25">
      <c r="C878" s="441" t="s">
        <v>173</v>
      </c>
      <c r="D878" s="442"/>
      <c r="E878" s="442"/>
      <c r="F878" s="442"/>
      <c r="G878" s="442"/>
    </row>
    <row r="879" spans="3:8" ht="15.75" thickBot="1" x14ac:dyDescent="0.25">
      <c r="C879" s="440" t="s">
        <v>188</v>
      </c>
      <c r="D879" s="444"/>
      <c r="E879" s="444"/>
      <c r="F879" s="444"/>
      <c r="G879" s="444"/>
    </row>
    <row r="880" spans="3:8" ht="13.5" thickBot="1" x14ac:dyDescent="0.25">
      <c r="C880" s="445" t="s">
        <v>189</v>
      </c>
      <c r="D880" s="470">
        <v>1540802440</v>
      </c>
      <c r="E880" s="470">
        <v>36726</v>
      </c>
      <c r="F880" s="471">
        <v>0</v>
      </c>
      <c r="G880" s="470">
        <v>1540765714</v>
      </c>
      <c r="H880" s="334">
        <f>+D880+F880-E880-G880</f>
        <v>0</v>
      </c>
    </row>
    <row r="881" spans="3:8" ht="15.75" thickBot="1" x14ac:dyDescent="0.25">
      <c r="C881" s="440" t="s">
        <v>548</v>
      </c>
      <c r="D881" s="444"/>
      <c r="E881" s="444"/>
      <c r="F881" s="444"/>
      <c r="G881" s="444"/>
    </row>
    <row r="882" spans="3:8" ht="13.5" thickBot="1" x14ac:dyDescent="0.25">
      <c r="C882" s="445" t="s">
        <v>195</v>
      </c>
      <c r="D882" s="470">
        <v>1600739482</v>
      </c>
      <c r="E882" s="471">
        <v>0</v>
      </c>
      <c r="F882" s="470">
        <v>158187</v>
      </c>
      <c r="G882" s="470">
        <v>1600897669</v>
      </c>
      <c r="H882" s="334">
        <f>+D882+F882-E882-G882</f>
        <v>0</v>
      </c>
    </row>
    <row r="883" spans="3:8" ht="15.75" thickBot="1" x14ac:dyDescent="0.25">
      <c r="C883" s="440" t="s">
        <v>199</v>
      </c>
      <c r="D883" s="444"/>
      <c r="E883" s="444"/>
      <c r="F883" s="444"/>
      <c r="G883" s="444"/>
    </row>
    <row r="884" spans="3:8" ht="13.5" thickBot="1" x14ac:dyDescent="0.25">
      <c r="C884" s="445" t="s">
        <v>200</v>
      </c>
      <c r="D884" s="470">
        <v>17051161</v>
      </c>
      <c r="E884" s="470">
        <v>261067</v>
      </c>
      <c r="F884" s="471">
        <v>0</v>
      </c>
      <c r="G884" s="470">
        <v>16790094</v>
      </c>
      <c r="H884" s="334">
        <f>+D884+F884-E884-G884</f>
        <v>0</v>
      </c>
    </row>
    <row r="885" spans="3:8" ht="13.5" thickBot="1" x14ac:dyDescent="0.25">
      <c r="C885" s="472" t="s">
        <v>532</v>
      </c>
      <c r="D885" s="473">
        <v>3158593083</v>
      </c>
      <c r="E885" s="473">
        <v>297793</v>
      </c>
      <c r="F885" s="474" t="s">
        <v>762</v>
      </c>
      <c r="G885" s="473">
        <v>3158453476</v>
      </c>
      <c r="H885" s="334">
        <f>+G885-D885</f>
        <v>-139607</v>
      </c>
    </row>
    <row r="886" spans="3:8" ht="15" x14ac:dyDescent="0.2">
      <c r="C886" s="441" t="s">
        <v>174</v>
      </c>
      <c r="D886" s="484">
        <f>SUM(D880:D884)</f>
        <v>3158593083</v>
      </c>
      <c r="E886" s="484">
        <f t="shared" ref="E886:G886" si="82">SUM(E880:E884)</f>
        <v>297793</v>
      </c>
      <c r="F886" s="484">
        <f t="shared" si="82"/>
        <v>158187</v>
      </c>
      <c r="G886" s="484">
        <f t="shared" si="82"/>
        <v>3158453477</v>
      </c>
    </row>
    <row r="887" spans="3:8" ht="13.5" thickBot="1" x14ac:dyDescent="0.25">
      <c r="C887" s="445" t="s">
        <v>208</v>
      </c>
      <c r="D887" s="470">
        <v>178830925</v>
      </c>
      <c r="E887" s="471">
        <v>0</v>
      </c>
      <c r="F887" s="470">
        <v>41941911</v>
      </c>
      <c r="G887" s="470">
        <v>220772836</v>
      </c>
    </row>
    <row r="888" spans="3:8" ht="13.5" thickBot="1" x14ac:dyDescent="0.25">
      <c r="C888" s="472" t="s">
        <v>532</v>
      </c>
      <c r="D888" s="473">
        <v>178830925</v>
      </c>
      <c r="E888" s="474" t="s">
        <v>528</v>
      </c>
      <c r="F888" s="474" t="s">
        <v>763</v>
      </c>
      <c r="G888" s="473">
        <v>220772836</v>
      </c>
    </row>
    <row r="889" spans="3:8" ht="15.75" thickBot="1" x14ac:dyDescent="0.25">
      <c r="C889" s="441" t="s">
        <v>175</v>
      </c>
      <c r="D889" s="442"/>
      <c r="E889" s="442"/>
      <c r="F889" s="442"/>
      <c r="G889" s="442"/>
    </row>
    <row r="890" spans="3:8" ht="15.75" thickBot="1" x14ac:dyDescent="0.25">
      <c r="C890" s="440" t="s">
        <v>223</v>
      </c>
      <c r="D890" s="444"/>
      <c r="E890" s="444"/>
      <c r="F890" s="444"/>
      <c r="G890" s="444"/>
    </row>
    <row r="891" spans="3:8" ht="12.75" x14ac:dyDescent="0.2">
      <c r="C891" s="445" t="s">
        <v>224</v>
      </c>
      <c r="D891" s="470">
        <v>24765170</v>
      </c>
      <c r="E891" s="471">
        <v>500</v>
      </c>
      <c r="F891" s="471" t="s">
        <v>528</v>
      </c>
      <c r="G891" s="470">
        <v>24764670</v>
      </c>
    </row>
    <row r="892" spans="3:8" ht="12.75" x14ac:dyDescent="0.2">
      <c r="C892" s="445" t="s">
        <v>225</v>
      </c>
      <c r="D892" s="470">
        <v>24126712</v>
      </c>
      <c r="E892" s="471" t="s">
        <v>528</v>
      </c>
      <c r="F892" s="470">
        <v>651647</v>
      </c>
      <c r="G892" s="470">
        <v>24778359</v>
      </c>
    </row>
    <row r="893" spans="3:8" ht="12.75" x14ac:dyDescent="0.2">
      <c r="C893" s="445" t="s">
        <v>227</v>
      </c>
      <c r="D893" s="470">
        <v>50673394</v>
      </c>
      <c r="E893" s="471" t="s">
        <v>528</v>
      </c>
      <c r="F893" s="470">
        <v>1872903</v>
      </c>
      <c r="G893" s="470">
        <v>52546297</v>
      </c>
    </row>
    <row r="894" spans="3:8" ht="12.75" x14ac:dyDescent="0.2">
      <c r="C894" s="445" t="s">
        <v>231</v>
      </c>
      <c r="D894" s="470">
        <v>40252254</v>
      </c>
      <c r="E894" s="471" t="s">
        <v>528</v>
      </c>
      <c r="F894" s="470">
        <v>1067573</v>
      </c>
      <c r="G894" s="470">
        <v>41319827</v>
      </c>
    </row>
    <row r="895" spans="3:8" ht="13.5" thickBot="1" x14ac:dyDescent="0.25">
      <c r="C895" s="445" t="s">
        <v>236</v>
      </c>
      <c r="D895" s="471" t="s">
        <v>528</v>
      </c>
      <c r="E895" s="471" t="s">
        <v>528</v>
      </c>
      <c r="F895" s="471">
        <v>176</v>
      </c>
      <c r="G895" s="471">
        <v>176</v>
      </c>
    </row>
    <row r="896" spans="3:8" ht="13.5" thickBot="1" x14ac:dyDescent="0.25">
      <c r="C896" s="472" t="s">
        <v>532</v>
      </c>
      <c r="D896" s="473">
        <v>139817530</v>
      </c>
      <c r="E896" s="474">
        <v>500</v>
      </c>
      <c r="F896" s="473">
        <v>3592299</v>
      </c>
      <c r="G896" s="473">
        <v>143409329</v>
      </c>
    </row>
    <row r="897" spans="3:7" ht="15.75" thickBot="1" x14ac:dyDescent="0.25">
      <c r="C897" s="441" t="s">
        <v>549</v>
      </c>
      <c r="D897" s="442"/>
      <c r="E897" s="442"/>
      <c r="F897" s="442"/>
      <c r="G897" s="442"/>
    </row>
    <row r="898" spans="3:7" ht="15.75" thickBot="1" x14ac:dyDescent="0.25">
      <c r="C898" s="440" t="s">
        <v>550</v>
      </c>
      <c r="D898" s="444"/>
      <c r="E898" s="444"/>
      <c r="F898" s="444"/>
      <c r="G898" s="444"/>
    </row>
    <row r="899" spans="3:7" ht="12.75" x14ac:dyDescent="0.2">
      <c r="C899" s="445" t="s">
        <v>240</v>
      </c>
      <c r="D899" s="470">
        <v>56100000</v>
      </c>
      <c r="E899" s="471" t="s">
        <v>528</v>
      </c>
      <c r="F899" s="470">
        <v>5100000</v>
      </c>
      <c r="G899" s="470">
        <v>61200000</v>
      </c>
    </row>
    <row r="900" spans="3:7" ht="13.5" thickBot="1" x14ac:dyDescent="0.25">
      <c r="C900" s="445" t="s">
        <v>241</v>
      </c>
      <c r="D900" s="470">
        <v>9412735</v>
      </c>
      <c r="E900" s="471" t="s">
        <v>528</v>
      </c>
      <c r="F900" s="470">
        <v>5101133</v>
      </c>
      <c r="G900" s="470">
        <v>14513868</v>
      </c>
    </row>
    <row r="901" spans="3:7" ht="13.5" thickBot="1" x14ac:dyDescent="0.25">
      <c r="C901" s="472" t="s">
        <v>532</v>
      </c>
      <c r="D901" s="473">
        <v>65512735</v>
      </c>
      <c r="E901" s="474" t="s">
        <v>528</v>
      </c>
      <c r="F901" s="473">
        <v>10201133</v>
      </c>
      <c r="G901" s="473">
        <v>75713868</v>
      </c>
    </row>
    <row r="902" spans="3:7" ht="12.75" x14ac:dyDescent="0.2">
      <c r="C902" s="441" t="s">
        <v>176</v>
      </c>
      <c r="D902" s="482"/>
      <c r="E902" s="481"/>
      <c r="F902" s="481"/>
      <c r="G902" s="481"/>
    </row>
    <row r="903" spans="3:7" ht="12.75" x14ac:dyDescent="0.2">
      <c r="C903" s="449" t="s">
        <v>248</v>
      </c>
      <c r="D903" s="471">
        <v>160</v>
      </c>
      <c r="E903" s="471" t="s">
        <v>772</v>
      </c>
      <c r="F903" s="470">
        <v>137703</v>
      </c>
      <c r="G903" s="470">
        <v>137863</v>
      </c>
    </row>
    <row r="904" spans="3:7" ht="12.75" x14ac:dyDescent="0.2">
      <c r="C904" s="449" t="s">
        <v>773</v>
      </c>
      <c r="D904" s="470">
        <v>89104</v>
      </c>
      <c r="E904" s="471" t="s">
        <v>772</v>
      </c>
      <c r="F904" s="470">
        <v>279102</v>
      </c>
      <c r="G904" s="470">
        <v>368206</v>
      </c>
    </row>
    <row r="905" spans="3:7" ht="12.75" x14ac:dyDescent="0.2">
      <c r="C905" s="441" t="s">
        <v>532</v>
      </c>
      <c r="D905" s="483">
        <v>89264</v>
      </c>
      <c r="E905" s="482"/>
      <c r="F905" s="483">
        <v>416805</v>
      </c>
      <c r="G905" s="483">
        <v>506069</v>
      </c>
    </row>
    <row r="906" spans="3:7" ht="15.75" thickBot="1" x14ac:dyDescent="0.25">
      <c r="C906" s="441" t="s">
        <v>551</v>
      </c>
      <c r="D906" s="442"/>
      <c r="E906" s="442"/>
      <c r="F906" s="442"/>
      <c r="G906" s="442"/>
    </row>
    <row r="907" spans="3:7" ht="15.75" thickBot="1" x14ac:dyDescent="0.25">
      <c r="C907" s="440" t="s">
        <v>260</v>
      </c>
      <c r="D907" s="444"/>
      <c r="E907" s="444"/>
      <c r="F907" s="444"/>
      <c r="G907" s="444"/>
    </row>
    <row r="908" spans="3:7" ht="12.75" x14ac:dyDescent="0.2">
      <c r="C908" s="445" t="s">
        <v>269</v>
      </c>
      <c r="D908" s="470">
        <v>37415026</v>
      </c>
      <c r="E908" s="470">
        <v>1703272</v>
      </c>
      <c r="F908" s="471" t="s">
        <v>528</v>
      </c>
      <c r="G908" s="470">
        <v>39118298</v>
      </c>
    </row>
    <row r="909" spans="3:7" ht="13.5" thickBot="1" x14ac:dyDescent="0.25">
      <c r="C909" s="445" t="s">
        <v>273</v>
      </c>
      <c r="D909" s="470">
        <v>21118000</v>
      </c>
      <c r="E909" s="471" t="s">
        <v>528</v>
      </c>
      <c r="F909" s="470">
        <v>53504</v>
      </c>
      <c r="G909" s="470">
        <v>21064496</v>
      </c>
    </row>
    <row r="910" spans="3:7" ht="15.75" thickBot="1" x14ac:dyDescent="0.25">
      <c r="C910" s="440" t="s">
        <v>276</v>
      </c>
      <c r="D910" s="444"/>
      <c r="E910" s="444"/>
      <c r="F910" s="444"/>
      <c r="G910" s="444"/>
    </row>
    <row r="911" spans="3:7" ht="12.75" x14ac:dyDescent="0.2">
      <c r="C911" s="449" t="s">
        <v>277</v>
      </c>
      <c r="D911" s="470">
        <v>96530611</v>
      </c>
      <c r="E911" s="470">
        <v>182524</v>
      </c>
      <c r="F911" s="471" t="s">
        <v>528</v>
      </c>
      <c r="G911" s="470">
        <v>96713135</v>
      </c>
    </row>
    <row r="912" spans="3:7" ht="13.5" thickBot="1" x14ac:dyDescent="0.25">
      <c r="C912" s="445" t="s">
        <v>279</v>
      </c>
      <c r="D912" s="470">
        <v>9969225</v>
      </c>
      <c r="E912" s="470">
        <v>303453</v>
      </c>
      <c r="F912" s="471" t="s">
        <v>528</v>
      </c>
      <c r="G912" s="470">
        <v>10272678</v>
      </c>
    </row>
    <row r="913" spans="3:7" ht="15.75" thickBot="1" x14ac:dyDescent="0.25">
      <c r="C913" s="440" t="s">
        <v>282</v>
      </c>
      <c r="D913" s="444"/>
      <c r="E913" s="444"/>
      <c r="F913" s="444"/>
      <c r="G913" s="444"/>
    </row>
    <row r="914" spans="3:7" ht="13.5" thickBot="1" x14ac:dyDescent="0.25">
      <c r="C914" s="445" t="s">
        <v>282</v>
      </c>
      <c r="D914" s="470">
        <v>219000</v>
      </c>
      <c r="E914" s="470">
        <v>381093</v>
      </c>
      <c r="F914" s="471" t="s">
        <v>528</v>
      </c>
      <c r="G914" s="470">
        <v>600093</v>
      </c>
    </row>
    <row r="915" spans="3:7" ht="13.5" thickBot="1" x14ac:dyDescent="0.25">
      <c r="C915" s="472" t="s">
        <v>532</v>
      </c>
      <c r="D915" s="473">
        <v>165251862</v>
      </c>
      <c r="E915" s="473">
        <v>2570342</v>
      </c>
      <c r="F915" s="473">
        <v>53504</v>
      </c>
      <c r="G915" s="473">
        <v>167768700</v>
      </c>
    </row>
    <row r="916" spans="3:7" ht="15.75" thickBot="1" x14ac:dyDescent="0.25">
      <c r="C916" s="441" t="s">
        <v>177</v>
      </c>
      <c r="D916" s="442"/>
      <c r="E916" s="442"/>
      <c r="F916" s="442"/>
      <c r="G916" s="442"/>
    </row>
    <row r="917" spans="3:7" ht="15.75" thickBot="1" x14ac:dyDescent="0.25">
      <c r="C917" s="440" t="s">
        <v>287</v>
      </c>
      <c r="D917" s="444"/>
      <c r="E917" s="444"/>
      <c r="F917" s="444"/>
      <c r="G917" s="444"/>
    </row>
    <row r="918" spans="3:7" ht="13.5" thickBot="1" x14ac:dyDescent="0.25">
      <c r="C918" s="445" t="s">
        <v>288</v>
      </c>
      <c r="D918" s="470">
        <v>656125</v>
      </c>
      <c r="E918" s="470">
        <v>313200</v>
      </c>
      <c r="F918" s="471" t="s">
        <v>528</v>
      </c>
      <c r="G918" s="470">
        <v>969325</v>
      </c>
    </row>
    <row r="919" spans="3:7" ht="15.75" thickBot="1" x14ac:dyDescent="0.25">
      <c r="C919" s="440" t="s">
        <v>294</v>
      </c>
      <c r="D919" s="444"/>
      <c r="E919" s="444"/>
      <c r="F919" s="444"/>
      <c r="G919" s="444"/>
    </row>
    <row r="920" spans="3:7" ht="12.75" x14ac:dyDescent="0.2">
      <c r="C920" s="445" t="s">
        <v>297</v>
      </c>
      <c r="D920" s="470">
        <v>8351626</v>
      </c>
      <c r="E920" s="470">
        <v>31725</v>
      </c>
      <c r="F920" s="471" t="s">
        <v>528</v>
      </c>
      <c r="G920" s="470">
        <v>8383351</v>
      </c>
    </row>
    <row r="921" spans="3:7" ht="12.75" x14ac:dyDescent="0.2">
      <c r="C921" s="445" t="s">
        <v>301</v>
      </c>
      <c r="D921" s="470">
        <v>5561096</v>
      </c>
      <c r="E921" s="470">
        <v>5085</v>
      </c>
      <c r="F921" s="471" t="s">
        <v>528</v>
      </c>
      <c r="G921" s="470">
        <v>5566181</v>
      </c>
    </row>
    <row r="922" spans="3:7" ht="12.75" x14ac:dyDescent="0.2">
      <c r="C922" s="449" t="s">
        <v>419</v>
      </c>
      <c r="D922" s="471" t="s">
        <v>528</v>
      </c>
      <c r="E922" s="470">
        <v>33814</v>
      </c>
      <c r="F922" s="471" t="s">
        <v>528</v>
      </c>
      <c r="G922" s="470">
        <v>33814</v>
      </c>
    </row>
    <row r="923" spans="3:7" ht="13.5" thickBot="1" x14ac:dyDescent="0.25">
      <c r="C923" s="449" t="s">
        <v>302</v>
      </c>
      <c r="D923" s="470">
        <v>445039061</v>
      </c>
      <c r="E923" s="470">
        <v>35429</v>
      </c>
      <c r="F923" s="471" t="s">
        <v>528</v>
      </c>
      <c r="G923" s="470">
        <v>445074490</v>
      </c>
    </row>
    <row r="924" spans="3:7" ht="15.75" thickBot="1" x14ac:dyDescent="0.25">
      <c r="C924" s="440" t="s">
        <v>304</v>
      </c>
      <c r="D924" s="444"/>
      <c r="E924" s="444"/>
      <c r="F924" s="444"/>
      <c r="G924" s="444"/>
    </row>
    <row r="925" spans="3:7" ht="12.75" x14ac:dyDescent="0.2">
      <c r="C925" s="445" t="s">
        <v>305</v>
      </c>
      <c r="D925" s="470">
        <v>63426472</v>
      </c>
      <c r="E925" s="470">
        <v>8395347</v>
      </c>
      <c r="F925" s="471" t="s">
        <v>528</v>
      </c>
      <c r="G925" s="470">
        <v>71821819</v>
      </c>
    </row>
    <row r="926" spans="3:7" ht="13.5" thickBot="1" x14ac:dyDescent="0.25">
      <c r="C926" s="445" t="s">
        <v>306</v>
      </c>
      <c r="D926" s="470">
        <v>146829184</v>
      </c>
      <c r="E926" s="470">
        <v>5749582</v>
      </c>
      <c r="F926" s="471" t="s">
        <v>528</v>
      </c>
      <c r="G926" s="470">
        <v>152578766</v>
      </c>
    </row>
    <row r="927" spans="3:7" ht="15.75" thickBot="1" x14ac:dyDescent="0.25">
      <c r="C927" s="440" t="s">
        <v>308</v>
      </c>
      <c r="D927" s="444"/>
      <c r="E927" s="444"/>
      <c r="F927" s="444"/>
      <c r="G927" s="444"/>
    </row>
    <row r="928" spans="3:7" ht="12.75" x14ac:dyDescent="0.2">
      <c r="C928" s="445" t="s">
        <v>310</v>
      </c>
      <c r="D928" s="470">
        <v>5320654</v>
      </c>
      <c r="E928" s="470">
        <v>33980</v>
      </c>
      <c r="F928" s="471" t="s">
        <v>528</v>
      </c>
      <c r="G928" s="470">
        <v>5354634</v>
      </c>
    </row>
    <row r="929" spans="3:7" ht="13.5" thickBot="1" x14ac:dyDescent="0.25">
      <c r="C929" s="445" t="s">
        <v>311</v>
      </c>
      <c r="D929" s="470">
        <v>4068394</v>
      </c>
      <c r="E929" s="470">
        <v>573500</v>
      </c>
      <c r="F929" s="471" t="s">
        <v>528</v>
      </c>
      <c r="G929" s="470">
        <v>4641894</v>
      </c>
    </row>
    <row r="930" spans="3:7" ht="15.75" thickBot="1" x14ac:dyDescent="0.25">
      <c r="C930" s="440" t="s">
        <v>314</v>
      </c>
      <c r="D930" s="444"/>
      <c r="E930" s="444"/>
      <c r="F930" s="444"/>
      <c r="G930" s="444"/>
    </row>
    <row r="931" spans="3:7" ht="13.5" thickBot="1" x14ac:dyDescent="0.25">
      <c r="C931" s="475" t="s">
        <v>315</v>
      </c>
      <c r="D931" s="476">
        <v>240500</v>
      </c>
      <c r="E931" s="476">
        <v>1317480</v>
      </c>
      <c r="F931" s="477" t="s">
        <v>528</v>
      </c>
      <c r="G931" s="476">
        <v>1557980</v>
      </c>
    </row>
    <row r="932" spans="3:7" ht="13.5" thickBot="1" x14ac:dyDescent="0.25">
      <c r="C932" s="478" t="s">
        <v>317</v>
      </c>
      <c r="D932" s="477"/>
      <c r="E932" s="477"/>
      <c r="F932" s="477"/>
      <c r="G932" s="477"/>
    </row>
    <row r="933" spans="3:7" ht="13.5" thickBot="1" x14ac:dyDescent="0.25">
      <c r="C933" s="445" t="s">
        <v>318</v>
      </c>
      <c r="D933" s="470">
        <v>45000000</v>
      </c>
      <c r="E933" s="470">
        <v>15000000</v>
      </c>
      <c r="F933" s="471" t="s">
        <v>528</v>
      </c>
      <c r="G933" s="470">
        <v>60000000</v>
      </c>
    </row>
    <row r="934" spans="3:7" ht="15.75" thickBot="1" x14ac:dyDescent="0.25">
      <c r="C934" s="440" t="s">
        <v>321</v>
      </c>
      <c r="D934" s="444"/>
      <c r="E934" s="444"/>
      <c r="F934" s="444"/>
      <c r="G934" s="444"/>
    </row>
    <row r="935" spans="3:7" ht="12.75" x14ac:dyDescent="0.2">
      <c r="C935" s="445" t="s">
        <v>323</v>
      </c>
      <c r="D935" s="470">
        <v>20152800</v>
      </c>
      <c r="E935" s="470">
        <v>256172</v>
      </c>
      <c r="F935" s="471" t="s">
        <v>528</v>
      </c>
      <c r="G935" s="470">
        <v>20408972</v>
      </c>
    </row>
    <row r="936" spans="3:7" ht="13.5" thickBot="1" x14ac:dyDescent="0.25">
      <c r="C936" s="445" t="s">
        <v>324</v>
      </c>
      <c r="D936" s="470">
        <v>128939165</v>
      </c>
      <c r="E936" s="470">
        <v>79170</v>
      </c>
      <c r="F936" s="471" t="s">
        <v>528</v>
      </c>
      <c r="G936" s="470">
        <v>129018335</v>
      </c>
    </row>
    <row r="937" spans="3:7" ht="15.75" thickBot="1" x14ac:dyDescent="0.25">
      <c r="C937" s="440" t="s">
        <v>326</v>
      </c>
      <c r="D937" s="444"/>
      <c r="E937" s="444"/>
      <c r="F937" s="444"/>
      <c r="G937" s="444"/>
    </row>
    <row r="938" spans="3:7" ht="12.75" x14ac:dyDescent="0.2">
      <c r="C938" s="445" t="s">
        <v>327</v>
      </c>
      <c r="D938" s="470">
        <v>381084233</v>
      </c>
      <c r="E938" s="470">
        <v>2511000</v>
      </c>
      <c r="F938" s="471" t="s">
        <v>528</v>
      </c>
      <c r="G938" s="470">
        <v>383595233</v>
      </c>
    </row>
    <row r="939" spans="3:7" ht="13.5" thickBot="1" x14ac:dyDescent="0.25">
      <c r="C939" s="445" t="s">
        <v>328</v>
      </c>
      <c r="D939" s="470">
        <v>76441588</v>
      </c>
      <c r="E939" s="471" t="s">
        <v>528</v>
      </c>
      <c r="F939" s="470">
        <v>288724</v>
      </c>
      <c r="G939" s="470">
        <v>76164304</v>
      </c>
    </row>
    <row r="940" spans="3:7" ht="15.75" thickBot="1" x14ac:dyDescent="0.25">
      <c r="C940" s="440" t="s">
        <v>332</v>
      </c>
      <c r="D940" s="444"/>
      <c r="E940" s="444"/>
      <c r="F940" s="444"/>
      <c r="G940" s="444"/>
    </row>
    <row r="941" spans="3:7" ht="12.75" x14ac:dyDescent="0.2">
      <c r="C941" s="449" t="s">
        <v>420</v>
      </c>
      <c r="D941" s="471" t="s">
        <v>528</v>
      </c>
      <c r="E941" s="470">
        <v>621315</v>
      </c>
      <c r="F941" s="471" t="s">
        <v>528</v>
      </c>
      <c r="G941" s="470">
        <v>621315</v>
      </c>
    </row>
    <row r="942" spans="3:7" ht="13.5" thickBot="1" x14ac:dyDescent="0.25">
      <c r="C942" s="449" t="s">
        <v>333</v>
      </c>
      <c r="D942" s="470">
        <v>120619</v>
      </c>
      <c r="E942" s="470">
        <v>2300</v>
      </c>
      <c r="F942" s="471" t="s">
        <v>528</v>
      </c>
      <c r="G942" s="470">
        <v>122919</v>
      </c>
    </row>
    <row r="943" spans="3:7" ht="15.75" thickBot="1" x14ac:dyDescent="0.25">
      <c r="C943" s="440" t="s">
        <v>338</v>
      </c>
      <c r="D943" s="444"/>
      <c r="E943" s="444"/>
      <c r="F943" s="444"/>
      <c r="G943" s="444"/>
    </row>
    <row r="944" spans="3:7" ht="13.5" thickBot="1" x14ac:dyDescent="0.25">
      <c r="C944" s="445" t="s">
        <v>341</v>
      </c>
      <c r="D944" s="470">
        <v>13959166</v>
      </c>
      <c r="E944" s="471" t="s">
        <v>528</v>
      </c>
      <c r="F944" s="470">
        <v>5316054</v>
      </c>
      <c r="G944" s="470">
        <v>8643112</v>
      </c>
    </row>
    <row r="945" spans="3:7" ht="15.75" thickBot="1" x14ac:dyDescent="0.25">
      <c r="C945" s="440" t="s">
        <v>343</v>
      </c>
      <c r="D945" s="444"/>
      <c r="E945" s="444"/>
      <c r="F945" s="444"/>
      <c r="G945" s="444"/>
    </row>
    <row r="946" spans="3:7" ht="12.75" x14ac:dyDescent="0.2">
      <c r="C946" s="445" t="s">
        <v>348</v>
      </c>
      <c r="D946" s="470">
        <v>189218</v>
      </c>
      <c r="E946" s="470">
        <v>1029599</v>
      </c>
      <c r="F946" s="471" t="s">
        <v>528</v>
      </c>
      <c r="G946" s="470">
        <v>1218817</v>
      </c>
    </row>
    <row r="947" spans="3:7" ht="12.75" x14ac:dyDescent="0.2">
      <c r="C947" s="445" t="s">
        <v>349</v>
      </c>
      <c r="D947" s="470">
        <v>315445460</v>
      </c>
      <c r="E947" s="470">
        <v>824706</v>
      </c>
      <c r="F947" s="471" t="s">
        <v>528</v>
      </c>
      <c r="G947" s="470">
        <v>316270166</v>
      </c>
    </row>
    <row r="948" spans="3:7" ht="13.5" thickBot="1" x14ac:dyDescent="0.25">
      <c r="C948" s="445" t="s">
        <v>343</v>
      </c>
      <c r="D948" s="470">
        <v>30265305</v>
      </c>
      <c r="E948" s="470">
        <v>7554565</v>
      </c>
      <c r="F948" s="471" t="s">
        <v>528</v>
      </c>
      <c r="G948" s="470">
        <v>37819870</v>
      </c>
    </row>
    <row r="949" spans="3:7" ht="13.5" thickBot="1" x14ac:dyDescent="0.25">
      <c r="C949" s="472" t="s">
        <v>532</v>
      </c>
      <c r="D949" s="473">
        <v>1691090666</v>
      </c>
      <c r="E949" s="473">
        <v>44367969</v>
      </c>
      <c r="F949" s="474" t="s">
        <v>764</v>
      </c>
      <c r="G949" s="473">
        <v>1729865297</v>
      </c>
    </row>
    <row r="950" spans="3:7" ht="15" x14ac:dyDescent="0.2">
      <c r="C950" s="441" t="s">
        <v>178</v>
      </c>
      <c r="D950" s="442"/>
      <c r="E950" s="442"/>
      <c r="F950" s="442"/>
      <c r="G950" s="442"/>
    </row>
    <row r="951" spans="3:7" ht="13.5" thickBot="1" x14ac:dyDescent="0.25">
      <c r="C951" s="445" t="s">
        <v>552</v>
      </c>
      <c r="D951" s="470">
        <v>247565086</v>
      </c>
      <c r="E951" s="470">
        <v>21343374</v>
      </c>
      <c r="F951" s="471" t="s">
        <v>528</v>
      </c>
      <c r="G951" s="470">
        <v>268908460</v>
      </c>
    </row>
    <row r="952" spans="3:7" ht="13.5" thickBot="1" x14ac:dyDescent="0.25">
      <c r="C952" s="472" t="s">
        <v>532</v>
      </c>
      <c r="D952" s="473">
        <v>247565086</v>
      </c>
      <c r="E952" s="473">
        <v>21343374</v>
      </c>
      <c r="F952" s="474" t="s">
        <v>528</v>
      </c>
      <c r="G952" s="473">
        <v>268908460</v>
      </c>
    </row>
    <row r="953" spans="3:7" ht="15.75" thickBot="1" x14ac:dyDescent="0.25">
      <c r="C953" s="441" t="s">
        <v>179</v>
      </c>
      <c r="D953" s="442"/>
      <c r="E953" s="442"/>
      <c r="F953" s="442"/>
      <c r="G953" s="442"/>
    </row>
    <row r="954" spans="3:7" ht="15.75" thickBot="1" x14ac:dyDescent="0.25">
      <c r="C954" s="440" t="s">
        <v>359</v>
      </c>
      <c r="D954" s="444"/>
      <c r="E954" s="444"/>
      <c r="F954" s="444"/>
      <c r="G954" s="444"/>
    </row>
    <row r="955" spans="3:7" ht="12.75" x14ac:dyDescent="0.2">
      <c r="C955" s="445" t="s">
        <v>553</v>
      </c>
      <c r="D955" s="470">
        <v>10979427</v>
      </c>
      <c r="E955" s="471" t="s">
        <v>528</v>
      </c>
      <c r="F955" s="470">
        <v>6931220</v>
      </c>
      <c r="G955" s="470">
        <v>4048207</v>
      </c>
    </row>
    <row r="956" spans="3:7" ht="12.75" x14ac:dyDescent="0.2">
      <c r="C956" s="449" t="s">
        <v>554</v>
      </c>
      <c r="D956" s="470">
        <v>90159488</v>
      </c>
      <c r="E956" s="470">
        <v>1649805</v>
      </c>
      <c r="F956" s="471" t="s">
        <v>528</v>
      </c>
      <c r="G956" s="470">
        <v>91809293</v>
      </c>
    </row>
    <row r="957" spans="3:7" ht="12.75" x14ac:dyDescent="0.2">
      <c r="C957" s="449" t="s">
        <v>555</v>
      </c>
      <c r="D957" s="470">
        <v>311920065</v>
      </c>
      <c r="E957" s="471" t="s">
        <v>528</v>
      </c>
      <c r="F957" s="470">
        <v>24089861</v>
      </c>
      <c r="G957" s="470">
        <v>287830204</v>
      </c>
    </row>
    <row r="958" spans="3:7" ht="12.75" x14ac:dyDescent="0.2">
      <c r="C958" s="449" t="s">
        <v>556</v>
      </c>
      <c r="D958" s="470">
        <v>86615569</v>
      </c>
      <c r="E958" s="470">
        <v>519409</v>
      </c>
      <c r="F958" s="471" t="s">
        <v>528</v>
      </c>
      <c r="G958" s="470">
        <v>87134978</v>
      </c>
    </row>
    <row r="959" spans="3:7" ht="13.5" thickBot="1" x14ac:dyDescent="0.25">
      <c r="C959" s="449" t="s">
        <v>557</v>
      </c>
      <c r="D959" s="470">
        <v>14377341</v>
      </c>
      <c r="E959" s="470">
        <v>534783</v>
      </c>
      <c r="F959" s="471" t="s">
        <v>528</v>
      </c>
      <c r="G959" s="470">
        <v>14912124</v>
      </c>
    </row>
    <row r="960" spans="3:7" ht="13.5" thickBot="1" x14ac:dyDescent="0.25">
      <c r="C960" s="472" t="s">
        <v>532</v>
      </c>
      <c r="D960" s="473">
        <v>514051890</v>
      </c>
      <c r="E960" s="473">
        <v>2703997</v>
      </c>
      <c r="F960" s="474" t="s">
        <v>765</v>
      </c>
      <c r="G960" s="473">
        <v>485734806</v>
      </c>
    </row>
    <row r="961" spans="3:7" ht="15" x14ac:dyDescent="0.2">
      <c r="C961" s="441" t="s">
        <v>180</v>
      </c>
      <c r="D961" s="442"/>
      <c r="E961" s="442"/>
      <c r="F961" s="442"/>
      <c r="G961" s="442"/>
    </row>
    <row r="962" spans="3:7" ht="13.5" thickBot="1" x14ac:dyDescent="0.25">
      <c r="C962" s="445" t="s">
        <v>354</v>
      </c>
      <c r="D962" s="470">
        <v>56665</v>
      </c>
      <c r="E962" s="470">
        <v>601609</v>
      </c>
      <c r="F962" s="471" t="s">
        <v>528</v>
      </c>
      <c r="G962" s="470">
        <v>658274</v>
      </c>
    </row>
    <row r="963" spans="3:7" ht="13.5" thickBot="1" x14ac:dyDescent="0.25">
      <c r="C963" s="472" t="s">
        <v>532</v>
      </c>
      <c r="D963" s="473">
        <v>56665</v>
      </c>
      <c r="E963" s="473">
        <v>601609</v>
      </c>
      <c r="F963" s="474" t="s">
        <v>528</v>
      </c>
      <c r="G963" s="473">
        <v>658274</v>
      </c>
    </row>
    <row r="964" spans="3:7" ht="15" x14ac:dyDescent="0.2">
      <c r="C964" s="441" t="s">
        <v>558</v>
      </c>
      <c r="D964" s="442"/>
      <c r="E964" s="442"/>
      <c r="F964" s="442"/>
      <c r="G964" s="442"/>
    </row>
    <row r="965" spans="3:7" ht="12.75" x14ac:dyDescent="0.2">
      <c r="C965" s="449" t="s">
        <v>375</v>
      </c>
      <c r="D965" s="470">
        <v>133960799</v>
      </c>
      <c r="E965" s="470">
        <v>30993000</v>
      </c>
      <c r="F965" s="471" t="s">
        <v>528</v>
      </c>
      <c r="G965" s="470">
        <v>164953799</v>
      </c>
    </row>
    <row r="966" spans="3:7" ht="13.5" thickBot="1" x14ac:dyDescent="0.25">
      <c r="C966" s="449" t="s">
        <v>559</v>
      </c>
      <c r="D966" s="470">
        <v>114473000</v>
      </c>
      <c r="E966" s="471" t="s">
        <v>528</v>
      </c>
      <c r="F966" s="470">
        <v>32807742</v>
      </c>
      <c r="G966" s="470">
        <v>81665258</v>
      </c>
    </row>
    <row r="967" spans="3:7" ht="13.5" thickBot="1" x14ac:dyDescent="0.25">
      <c r="C967" s="472" t="s">
        <v>532</v>
      </c>
      <c r="D967" s="473">
        <v>248433799</v>
      </c>
      <c r="E967" s="473">
        <v>30993000</v>
      </c>
      <c r="F967" s="473">
        <v>32807742</v>
      </c>
      <c r="G967" s="473">
        <v>246619057</v>
      </c>
    </row>
    <row r="968" spans="3:7" ht="15" x14ac:dyDescent="0.25">
      <c r="C968" s="454" t="s">
        <v>766</v>
      </c>
      <c r="D968"/>
      <c r="E968"/>
      <c r="F968"/>
      <c r="G968"/>
    </row>
    <row r="969" spans="3:7" ht="15" x14ac:dyDescent="0.25">
      <c r="C969" s="455"/>
      <c r="D969"/>
      <c r="E969"/>
      <c r="F969"/>
      <c r="G969"/>
    </row>
    <row r="970" spans="3:7" ht="15" x14ac:dyDescent="0.25">
      <c r="C970" s="454" t="s">
        <v>767</v>
      </c>
      <c r="D970"/>
      <c r="E970"/>
      <c r="F970"/>
      <c r="G970"/>
    </row>
    <row r="971" spans="3:7" ht="15" x14ac:dyDescent="0.25">
      <c r="C971" s="455"/>
      <c r="D971"/>
      <c r="E971"/>
      <c r="F971"/>
      <c r="G971"/>
    </row>
    <row r="972" spans="3:7" ht="15" x14ac:dyDescent="0.25">
      <c r="C972" s="454" t="s">
        <v>768</v>
      </c>
      <c r="D972"/>
      <c r="E972"/>
      <c r="F972"/>
      <c r="G972"/>
    </row>
    <row r="973" spans="3:7" ht="15" x14ac:dyDescent="0.25">
      <c r="C973" s="454" t="s">
        <v>769</v>
      </c>
      <c r="D973"/>
      <c r="E973"/>
      <c r="F973"/>
      <c r="G973"/>
    </row>
    <row r="974" spans="3:7" ht="15" x14ac:dyDescent="0.25">
      <c r="C974" s="454" t="s">
        <v>770</v>
      </c>
      <c r="D974"/>
      <c r="E974"/>
      <c r="F974"/>
      <c r="G974"/>
    </row>
    <row r="977" spans="3:9" ht="15.75" thickBot="1" x14ac:dyDescent="0.25">
      <c r="C977" s="441" t="s">
        <v>177</v>
      </c>
      <c r="D977" s="442"/>
      <c r="E977" s="442"/>
      <c r="F977" s="442"/>
      <c r="G977" s="442"/>
    </row>
    <row r="978" spans="3:9" ht="15.75" thickBot="1" x14ac:dyDescent="0.25">
      <c r="C978" s="440" t="s">
        <v>287</v>
      </c>
      <c r="D978" s="444"/>
      <c r="E978" s="444"/>
      <c r="F978" s="444"/>
      <c r="G978" s="444"/>
    </row>
    <row r="979" spans="3:9" ht="13.5" thickBot="1" x14ac:dyDescent="0.25">
      <c r="C979" s="445" t="s">
        <v>288</v>
      </c>
      <c r="D979" s="470">
        <v>656125</v>
      </c>
      <c r="E979" s="470">
        <v>313200</v>
      </c>
      <c r="F979" s="471">
        <v>0</v>
      </c>
      <c r="G979" s="470">
        <v>969325</v>
      </c>
      <c r="H979" s="349">
        <f t="shared" ref="H979:H1008" si="83">+D979+E979-F979</f>
        <v>969325</v>
      </c>
      <c r="I979" s="349">
        <f t="shared" ref="I979:I1008" si="84">+H979-G979</f>
        <v>0</v>
      </c>
    </row>
    <row r="980" spans="3:9" ht="15.75" thickBot="1" x14ac:dyDescent="0.25">
      <c r="C980" s="440" t="s">
        <v>294</v>
      </c>
      <c r="D980" s="444"/>
      <c r="E980" s="444"/>
      <c r="F980" s="444"/>
      <c r="G980" s="444"/>
      <c r="H980" s="349">
        <f t="shared" si="83"/>
        <v>0</v>
      </c>
      <c r="I980" s="349">
        <f t="shared" si="84"/>
        <v>0</v>
      </c>
    </row>
    <row r="981" spans="3:9" ht="12.75" x14ac:dyDescent="0.2">
      <c r="C981" s="445" t="s">
        <v>297</v>
      </c>
      <c r="D981" s="470">
        <v>8351626</v>
      </c>
      <c r="E981" s="470">
        <v>31725</v>
      </c>
      <c r="F981" s="471">
        <v>0</v>
      </c>
      <c r="G981" s="470">
        <v>8383351</v>
      </c>
      <c r="H981" s="349">
        <f t="shared" si="83"/>
        <v>8383351</v>
      </c>
      <c r="I981" s="349">
        <f t="shared" si="84"/>
        <v>0</v>
      </c>
    </row>
    <row r="982" spans="3:9" ht="12.75" x14ac:dyDescent="0.2">
      <c r="C982" s="445" t="s">
        <v>301</v>
      </c>
      <c r="D982" s="470">
        <v>5561096</v>
      </c>
      <c r="E982" s="470">
        <v>5085</v>
      </c>
      <c r="F982" s="471">
        <v>0</v>
      </c>
      <c r="G982" s="470">
        <v>5566181</v>
      </c>
      <c r="H982" s="349">
        <f t="shared" si="83"/>
        <v>5566181</v>
      </c>
      <c r="I982" s="349">
        <f t="shared" si="84"/>
        <v>0</v>
      </c>
    </row>
    <row r="983" spans="3:9" ht="12.75" x14ac:dyDescent="0.2">
      <c r="C983" s="449" t="s">
        <v>419</v>
      </c>
      <c r="D983" s="471">
        <v>0</v>
      </c>
      <c r="E983" s="470">
        <v>33814</v>
      </c>
      <c r="F983" s="471">
        <v>0</v>
      </c>
      <c r="G983" s="470">
        <v>33814</v>
      </c>
      <c r="H983" s="349">
        <f t="shared" si="83"/>
        <v>33814</v>
      </c>
      <c r="I983" s="349">
        <f t="shared" si="84"/>
        <v>0</v>
      </c>
    </row>
    <row r="984" spans="3:9" ht="13.5" thickBot="1" x14ac:dyDescent="0.25">
      <c r="C984" s="449" t="s">
        <v>302</v>
      </c>
      <c r="D984" s="470">
        <v>445039061</v>
      </c>
      <c r="E984" s="470">
        <v>35429</v>
      </c>
      <c r="F984" s="471">
        <v>0</v>
      </c>
      <c r="G984" s="470">
        <v>445074490</v>
      </c>
      <c r="H984" s="349">
        <f t="shared" si="83"/>
        <v>445074490</v>
      </c>
      <c r="I984" s="349">
        <f t="shared" si="84"/>
        <v>0</v>
      </c>
    </row>
    <row r="985" spans="3:9" ht="15.75" thickBot="1" x14ac:dyDescent="0.25">
      <c r="C985" s="440" t="s">
        <v>304</v>
      </c>
      <c r="D985" s="444"/>
      <c r="E985" s="444"/>
      <c r="F985" s="444"/>
      <c r="G985" s="444"/>
      <c r="H985" s="349">
        <f t="shared" si="83"/>
        <v>0</v>
      </c>
      <c r="I985" s="349">
        <f t="shared" si="84"/>
        <v>0</v>
      </c>
    </row>
    <row r="986" spans="3:9" ht="12.75" x14ac:dyDescent="0.2">
      <c r="C986" s="445" t="s">
        <v>305</v>
      </c>
      <c r="D986" s="470">
        <v>63426472</v>
      </c>
      <c r="E986" s="470">
        <v>8395347</v>
      </c>
      <c r="F986" s="471">
        <v>0</v>
      </c>
      <c r="G986" s="470">
        <v>71821819</v>
      </c>
      <c r="H986" s="349">
        <f t="shared" si="83"/>
        <v>71821819</v>
      </c>
      <c r="I986" s="349">
        <f t="shared" si="84"/>
        <v>0</v>
      </c>
    </row>
    <row r="987" spans="3:9" ht="13.5" thickBot="1" x14ac:dyDescent="0.25">
      <c r="C987" s="445" t="s">
        <v>306</v>
      </c>
      <c r="D987" s="470">
        <v>146829184</v>
      </c>
      <c r="E987" s="470">
        <v>5749582</v>
      </c>
      <c r="F987" s="471">
        <v>0</v>
      </c>
      <c r="G987" s="470">
        <v>152578766</v>
      </c>
      <c r="H987" s="349">
        <f t="shared" si="83"/>
        <v>152578766</v>
      </c>
      <c r="I987" s="349">
        <f t="shared" si="84"/>
        <v>0</v>
      </c>
    </row>
    <row r="988" spans="3:9" ht="15.75" thickBot="1" x14ac:dyDescent="0.25">
      <c r="C988" s="440" t="s">
        <v>308</v>
      </c>
      <c r="D988" s="444"/>
      <c r="E988" s="444"/>
      <c r="F988" s="444"/>
      <c r="G988" s="444"/>
      <c r="H988" s="349">
        <f t="shared" si="83"/>
        <v>0</v>
      </c>
      <c r="I988" s="349">
        <f t="shared" si="84"/>
        <v>0</v>
      </c>
    </row>
    <row r="989" spans="3:9" ht="12.75" x14ac:dyDescent="0.2">
      <c r="C989" s="445" t="s">
        <v>310</v>
      </c>
      <c r="D989" s="470">
        <v>5320654</v>
      </c>
      <c r="E989" s="470">
        <v>33980</v>
      </c>
      <c r="F989" s="471">
        <v>0</v>
      </c>
      <c r="G989" s="470">
        <v>5354634</v>
      </c>
      <c r="H989" s="349">
        <f t="shared" si="83"/>
        <v>5354634</v>
      </c>
      <c r="I989" s="349">
        <f t="shared" si="84"/>
        <v>0</v>
      </c>
    </row>
    <row r="990" spans="3:9" ht="13.5" thickBot="1" x14ac:dyDescent="0.25">
      <c r="C990" s="445" t="s">
        <v>311</v>
      </c>
      <c r="D990" s="470">
        <v>4068394</v>
      </c>
      <c r="E990" s="470">
        <v>573500</v>
      </c>
      <c r="F990" s="471">
        <v>0</v>
      </c>
      <c r="G990" s="470">
        <v>4641894</v>
      </c>
      <c r="H990" s="349">
        <f t="shared" si="83"/>
        <v>4641894</v>
      </c>
      <c r="I990" s="349">
        <f t="shared" si="84"/>
        <v>0</v>
      </c>
    </row>
    <row r="991" spans="3:9" ht="15.75" thickBot="1" x14ac:dyDescent="0.25">
      <c r="C991" s="440" t="s">
        <v>314</v>
      </c>
      <c r="D991" s="444"/>
      <c r="E991" s="444"/>
      <c r="F991" s="444"/>
      <c r="G991" s="444"/>
      <c r="H991" s="349">
        <f t="shared" si="83"/>
        <v>0</v>
      </c>
      <c r="I991" s="349">
        <f t="shared" si="84"/>
        <v>0</v>
      </c>
    </row>
    <row r="992" spans="3:9" ht="13.5" thickBot="1" x14ac:dyDescent="0.25">
      <c r="C992" s="475" t="s">
        <v>315</v>
      </c>
      <c r="D992" s="476">
        <v>240500</v>
      </c>
      <c r="E992" s="476">
        <v>1317480</v>
      </c>
      <c r="F992" s="477">
        <v>0</v>
      </c>
      <c r="G992" s="476">
        <v>1557980</v>
      </c>
      <c r="H992" s="349">
        <f t="shared" si="83"/>
        <v>1557980</v>
      </c>
      <c r="I992" s="349">
        <f t="shared" si="84"/>
        <v>0</v>
      </c>
    </row>
    <row r="993" spans="3:10" ht="13.5" thickBot="1" x14ac:dyDescent="0.25">
      <c r="C993" s="478" t="s">
        <v>317</v>
      </c>
      <c r="D993" s="477"/>
      <c r="E993" s="477"/>
      <c r="F993" s="477"/>
      <c r="G993" s="477"/>
      <c r="H993" s="349">
        <f t="shared" si="83"/>
        <v>0</v>
      </c>
      <c r="I993" s="349">
        <f t="shared" si="84"/>
        <v>0</v>
      </c>
    </row>
    <row r="994" spans="3:10" ht="13.5" thickBot="1" x14ac:dyDescent="0.25">
      <c r="C994" s="445" t="s">
        <v>318</v>
      </c>
      <c r="D994" s="470">
        <v>45000000</v>
      </c>
      <c r="E994" s="470">
        <v>15000000</v>
      </c>
      <c r="F994" s="471">
        <v>0</v>
      </c>
      <c r="G994" s="470">
        <v>60000000</v>
      </c>
      <c r="H994" s="349">
        <f t="shared" si="83"/>
        <v>60000000</v>
      </c>
      <c r="I994" s="349">
        <f t="shared" si="84"/>
        <v>0</v>
      </c>
    </row>
    <row r="995" spans="3:10" ht="15.75" thickBot="1" x14ac:dyDescent="0.25">
      <c r="C995" s="440" t="s">
        <v>321</v>
      </c>
      <c r="D995" s="444"/>
      <c r="E995" s="444"/>
      <c r="F995" s="444"/>
      <c r="G995" s="444"/>
      <c r="H995" s="349">
        <f t="shared" si="83"/>
        <v>0</v>
      </c>
      <c r="I995" s="349">
        <f t="shared" si="84"/>
        <v>0</v>
      </c>
    </row>
    <row r="996" spans="3:10" ht="12.75" x14ac:dyDescent="0.2">
      <c r="C996" s="445" t="s">
        <v>323</v>
      </c>
      <c r="D996" s="470">
        <v>20152800</v>
      </c>
      <c r="E996" s="470">
        <v>256172</v>
      </c>
      <c r="F996" s="471">
        <v>0</v>
      </c>
      <c r="G996" s="470">
        <v>20408972</v>
      </c>
      <c r="H996" s="349">
        <f t="shared" si="83"/>
        <v>20408972</v>
      </c>
      <c r="I996" s="349">
        <f t="shared" si="84"/>
        <v>0</v>
      </c>
    </row>
    <row r="997" spans="3:10" ht="13.5" thickBot="1" x14ac:dyDescent="0.25">
      <c r="C997" s="445" t="s">
        <v>324</v>
      </c>
      <c r="D997" s="470">
        <v>128939165</v>
      </c>
      <c r="E997" s="470">
        <v>79170</v>
      </c>
      <c r="F997" s="471">
        <v>0</v>
      </c>
      <c r="G997" s="470">
        <v>129018335</v>
      </c>
      <c r="H997" s="349">
        <f t="shared" si="83"/>
        <v>129018335</v>
      </c>
      <c r="I997" s="349">
        <f t="shared" si="84"/>
        <v>0</v>
      </c>
    </row>
    <row r="998" spans="3:10" ht="15.75" thickBot="1" x14ac:dyDescent="0.25">
      <c r="C998" s="440" t="s">
        <v>326</v>
      </c>
      <c r="D998" s="444"/>
      <c r="E998" s="444"/>
      <c r="F998" s="444"/>
      <c r="G998" s="444"/>
      <c r="H998" s="349">
        <f t="shared" si="83"/>
        <v>0</v>
      </c>
      <c r="I998" s="349">
        <f t="shared" si="84"/>
        <v>0</v>
      </c>
    </row>
    <row r="999" spans="3:10" ht="12.75" x14ac:dyDescent="0.2">
      <c r="C999" s="445" t="s">
        <v>327</v>
      </c>
      <c r="D999" s="470">
        <v>381084233</v>
      </c>
      <c r="E999" s="470">
        <v>2511000</v>
      </c>
      <c r="F999" s="471">
        <v>0</v>
      </c>
      <c r="G999" s="470">
        <v>383595233</v>
      </c>
      <c r="H999" s="349">
        <f t="shared" si="83"/>
        <v>383595233</v>
      </c>
      <c r="I999" s="349">
        <f t="shared" si="84"/>
        <v>0</v>
      </c>
    </row>
    <row r="1000" spans="3:10" ht="13.5" thickBot="1" x14ac:dyDescent="0.25">
      <c r="C1000" s="445" t="s">
        <v>328</v>
      </c>
      <c r="D1000" s="470">
        <v>76441588</v>
      </c>
      <c r="E1000" s="471">
        <v>0</v>
      </c>
      <c r="F1000" s="470">
        <v>277284</v>
      </c>
      <c r="G1000" s="470">
        <v>76164304</v>
      </c>
      <c r="H1000" s="349">
        <f t="shared" si="83"/>
        <v>76164304</v>
      </c>
      <c r="I1000" s="349">
        <f t="shared" si="84"/>
        <v>0</v>
      </c>
      <c r="J1000" s="334"/>
    </row>
    <row r="1001" spans="3:10" ht="15.75" thickBot="1" x14ac:dyDescent="0.25">
      <c r="C1001" s="440" t="s">
        <v>332</v>
      </c>
      <c r="D1001" s="444"/>
      <c r="E1001" s="444"/>
      <c r="F1001" s="444"/>
      <c r="G1001" s="444"/>
      <c r="H1001" s="349">
        <f t="shared" si="83"/>
        <v>0</v>
      </c>
      <c r="I1001" s="349">
        <f t="shared" si="84"/>
        <v>0</v>
      </c>
    </row>
    <row r="1002" spans="3:10" ht="12.75" x14ac:dyDescent="0.2">
      <c r="C1002" s="449" t="s">
        <v>420</v>
      </c>
      <c r="D1002" s="471">
        <v>0</v>
      </c>
      <c r="E1002" s="470">
        <v>621315</v>
      </c>
      <c r="F1002" s="471">
        <v>0</v>
      </c>
      <c r="G1002" s="470">
        <v>621315</v>
      </c>
      <c r="H1002" s="349">
        <f t="shared" si="83"/>
        <v>621315</v>
      </c>
      <c r="I1002" s="349">
        <f t="shared" si="84"/>
        <v>0</v>
      </c>
    </row>
    <row r="1003" spans="3:10" ht="13.5" thickBot="1" x14ac:dyDescent="0.25">
      <c r="C1003" s="449" t="s">
        <v>333</v>
      </c>
      <c r="D1003" s="470">
        <v>120619</v>
      </c>
      <c r="E1003" s="470">
        <v>2300</v>
      </c>
      <c r="F1003" s="471">
        <v>0</v>
      </c>
      <c r="G1003" s="470">
        <v>122919</v>
      </c>
      <c r="H1003" s="349">
        <f t="shared" si="83"/>
        <v>122919</v>
      </c>
      <c r="I1003" s="349">
        <f t="shared" si="84"/>
        <v>0</v>
      </c>
    </row>
    <row r="1004" spans="3:10" ht="15.75" thickBot="1" x14ac:dyDescent="0.25">
      <c r="C1004" s="440" t="s">
        <v>338</v>
      </c>
      <c r="D1004" s="444"/>
      <c r="E1004" s="444"/>
      <c r="F1004" s="444"/>
      <c r="G1004" s="444"/>
      <c r="H1004" s="349">
        <f t="shared" si="83"/>
        <v>0</v>
      </c>
      <c r="I1004" s="349">
        <f t="shared" si="84"/>
        <v>0</v>
      </c>
    </row>
    <row r="1005" spans="3:10" ht="13.5" thickBot="1" x14ac:dyDescent="0.25">
      <c r="C1005" s="445" t="s">
        <v>341</v>
      </c>
      <c r="D1005" s="470">
        <v>13959166</v>
      </c>
      <c r="E1005" s="471">
        <v>0</v>
      </c>
      <c r="F1005" s="470">
        <v>5316054</v>
      </c>
      <c r="G1005" s="470">
        <v>8643112</v>
      </c>
      <c r="H1005" s="349">
        <f t="shared" si="83"/>
        <v>8643112</v>
      </c>
      <c r="I1005" s="349">
        <f t="shared" si="84"/>
        <v>0</v>
      </c>
    </row>
    <row r="1006" spans="3:10" ht="15.75" thickBot="1" x14ac:dyDescent="0.25">
      <c r="C1006" s="440" t="s">
        <v>343</v>
      </c>
      <c r="D1006" s="444"/>
      <c r="E1006" s="444"/>
      <c r="F1006" s="444"/>
      <c r="G1006" s="444"/>
      <c r="H1006" s="349">
        <f t="shared" si="83"/>
        <v>0</v>
      </c>
      <c r="I1006" s="349">
        <f t="shared" si="84"/>
        <v>0</v>
      </c>
    </row>
    <row r="1007" spans="3:10" ht="12.75" x14ac:dyDescent="0.2">
      <c r="C1007" s="445" t="s">
        <v>348</v>
      </c>
      <c r="D1007" s="470">
        <v>189218</v>
      </c>
      <c r="E1007" s="470">
        <v>1029599</v>
      </c>
      <c r="F1007" s="471">
        <v>0</v>
      </c>
      <c r="G1007" s="470">
        <v>1218817</v>
      </c>
      <c r="H1007" s="349">
        <f t="shared" si="83"/>
        <v>1218817</v>
      </c>
      <c r="I1007" s="349">
        <f t="shared" si="84"/>
        <v>0</v>
      </c>
    </row>
    <row r="1008" spans="3:10" ht="12.75" x14ac:dyDescent="0.2">
      <c r="C1008" s="445" t="s">
        <v>349</v>
      </c>
      <c r="D1008" s="470">
        <v>315445460</v>
      </c>
      <c r="E1008" s="470">
        <v>824706</v>
      </c>
      <c r="F1008" s="471">
        <v>0</v>
      </c>
      <c r="G1008" s="470">
        <v>316270166</v>
      </c>
      <c r="H1008" s="349">
        <f t="shared" si="83"/>
        <v>316270166</v>
      </c>
      <c r="I1008" s="349">
        <f t="shared" si="84"/>
        <v>0</v>
      </c>
    </row>
    <row r="1009" spans="3:9" ht="13.5" thickBot="1" x14ac:dyDescent="0.25">
      <c r="C1009" s="445" t="s">
        <v>343</v>
      </c>
      <c r="D1009" s="470">
        <v>30265305</v>
      </c>
      <c r="E1009" s="470">
        <v>7554565</v>
      </c>
      <c r="F1009" s="471">
        <v>0</v>
      </c>
      <c r="G1009" s="470">
        <v>37819870</v>
      </c>
      <c r="H1009" s="349">
        <f>+D1009+E1009-F1009</f>
        <v>37819870</v>
      </c>
      <c r="I1009" s="349">
        <f>+H1009-G1009</f>
        <v>0</v>
      </c>
    </row>
    <row r="1010" spans="3:9" ht="13.5" thickBot="1" x14ac:dyDescent="0.25">
      <c r="C1010" s="472" t="s">
        <v>532</v>
      </c>
      <c r="D1010" s="473">
        <v>1691090666</v>
      </c>
      <c r="E1010" s="473">
        <v>44367969</v>
      </c>
      <c r="F1010" s="474" t="s">
        <v>764</v>
      </c>
      <c r="G1010" s="473">
        <v>1729865297</v>
      </c>
    </row>
    <row r="1011" spans="3:9" ht="15" x14ac:dyDescent="0.25">
      <c r="C1011" s="454"/>
      <c r="D1011" s="446">
        <f>SUM(D979:D1009)</f>
        <v>1691090666</v>
      </c>
      <c r="E1011" s="446">
        <f t="shared" ref="E1011:G1011" si="85">SUM(E979:E1009)</f>
        <v>44367969</v>
      </c>
      <c r="F1011" s="446">
        <f t="shared" si="85"/>
        <v>5593338</v>
      </c>
      <c r="G1011" s="446">
        <f t="shared" si="85"/>
        <v>1729865297</v>
      </c>
      <c r="I1011" s="334">
        <f>+G1011-D1011</f>
        <v>38774631</v>
      </c>
    </row>
    <row r="1012" spans="3:9" ht="15" x14ac:dyDescent="0.25">
      <c r="C1012" s="454"/>
      <c r="D1012"/>
      <c r="E1012"/>
      <c r="F1012"/>
      <c r="G1012"/>
    </row>
    <row r="1013" spans="3:9" ht="15.75" thickBot="1" x14ac:dyDescent="0.25">
      <c r="C1013" s="441" t="s">
        <v>179</v>
      </c>
      <c r="D1013" s="442"/>
      <c r="E1013" s="442"/>
      <c r="F1013" s="442"/>
      <c r="G1013" s="442"/>
    </row>
    <row r="1014" spans="3:9" ht="15.75" thickBot="1" x14ac:dyDescent="0.25">
      <c r="C1014" s="440" t="s">
        <v>359</v>
      </c>
      <c r="D1014" s="444"/>
      <c r="E1014" s="444"/>
      <c r="F1014" s="444"/>
      <c r="G1014" s="444"/>
    </row>
    <row r="1015" spans="3:9" ht="12.75" x14ac:dyDescent="0.2">
      <c r="C1015" s="445" t="s">
        <v>553</v>
      </c>
      <c r="D1015" s="470">
        <v>10979427</v>
      </c>
      <c r="E1015" s="471" t="s">
        <v>528</v>
      </c>
      <c r="F1015" s="470">
        <v>6931220</v>
      </c>
      <c r="G1015" s="470">
        <v>4048207</v>
      </c>
    </row>
    <row r="1016" spans="3:9" ht="12.75" x14ac:dyDescent="0.2">
      <c r="C1016" s="449" t="s">
        <v>554</v>
      </c>
      <c r="D1016" s="470">
        <v>90159488</v>
      </c>
      <c r="E1016" s="470">
        <v>1649805</v>
      </c>
      <c r="F1016" s="471" t="s">
        <v>528</v>
      </c>
      <c r="G1016" s="470">
        <v>91809293</v>
      </c>
    </row>
    <row r="1017" spans="3:9" ht="12.75" x14ac:dyDescent="0.2">
      <c r="C1017" s="449" t="s">
        <v>555</v>
      </c>
      <c r="D1017" s="470">
        <v>311920065</v>
      </c>
      <c r="E1017" s="471" t="s">
        <v>528</v>
      </c>
      <c r="F1017" s="470">
        <v>24089861</v>
      </c>
      <c r="G1017" s="470">
        <v>287830204</v>
      </c>
    </row>
    <row r="1018" spans="3:9" ht="12.75" x14ac:dyDescent="0.2">
      <c r="C1018" s="449" t="s">
        <v>556</v>
      </c>
      <c r="D1018" s="470">
        <v>86615569</v>
      </c>
      <c r="E1018" s="470">
        <v>519409</v>
      </c>
      <c r="F1018" s="471" t="s">
        <v>528</v>
      </c>
      <c r="G1018" s="470">
        <v>87134978</v>
      </c>
    </row>
    <row r="1019" spans="3:9" ht="13.5" thickBot="1" x14ac:dyDescent="0.25">
      <c r="C1019" s="449" t="s">
        <v>557</v>
      </c>
      <c r="D1019" s="470">
        <v>14377341</v>
      </c>
      <c r="E1019" s="470">
        <v>534783</v>
      </c>
      <c r="F1019" s="471" t="s">
        <v>528</v>
      </c>
      <c r="G1019" s="470">
        <v>14912124</v>
      </c>
    </row>
    <row r="1020" spans="3:9" ht="13.5" thickBot="1" x14ac:dyDescent="0.25">
      <c r="C1020" s="472" t="s">
        <v>532</v>
      </c>
      <c r="D1020" s="473">
        <v>514051890</v>
      </c>
      <c r="E1020" s="473">
        <v>2703997</v>
      </c>
      <c r="F1020" s="474" t="s">
        <v>765</v>
      </c>
      <c r="G1020" s="473">
        <v>485734806</v>
      </c>
      <c r="I1020" s="334"/>
    </row>
    <row r="1021" spans="3:9" ht="15.75" thickBot="1" x14ac:dyDescent="0.3">
      <c r="C1021" s="454"/>
      <c r="D1021"/>
      <c r="E1021"/>
      <c r="F1021"/>
      <c r="G1021"/>
    </row>
    <row r="1022" spans="3:9" ht="15.75" x14ac:dyDescent="0.2">
      <c r="C1022" s="485" t="s">
        <v>774</v>
      </c>
      <c r="D1022" s="486"/>
    </row>
    <row r="1023" spans="3:9" ht="15.75" x14ac:dyDescent="0.2">
      <c r="C1023" s="487" t="s">
        <v>719</v>
      </c>
      <c r="D1023" s="488">
        <v>10979427</v>
      </c>
    </row>
    <row r="1024" spans="3:9" ht="15.75" x14ac:dyDescent="0.2">
      <c r="C1024" s="487" t="s">
        <v>775</v>
      </c>
      <c r="D1024" s="488">
        <v>90159488</v>
      </c>
    </row>
    <row r="1025" spans="3:5" ht="31.5" x14ac:dyDescent="0.2">
      <c r="C1025" s="489" t="s">
        <v>721</v>
      </c>
      <c r="D1025" s="488">
        <v>311920065</v>
      </c>
    </row>
    <row r="1026" spans="3:5" ht="31.5" x14ac:dyDescent="0.2">
      <c r="C1026" s="487" t="s">
        <v>722</v>
      </c>
      <c r="D1026" s="488">
        <v>86615569</v>
      </c>
    </row>
    <row r="1027" spans="3:5" ht="31.5" x14ac:dyDescent="0.2">
      <c r="C1027" s="487" t="s">
        <v>723</v>
      </c>
      <c r="D1027" s="488">
        <v>14377341</v>
      </c>
    </row>
    <row r="1028" spans="3:5" ht="31.5" x14ac:dyDescent="0.2">
      <c r="C1028" s="489" t="s">
        <v>724</v>
      </c>
      <c r="D1028" s="488">
        <v>5081801</v>
      </c>
    </row>
    <row r="1029" spans="3:5" ht="15.75" x14ac:dyDescent="0.2">
      <c r="C1029" s="489" t="s">
        <v>776</v>
      </c>
      <c r="D1029" s="559">
        <v>2149751</v>
      </c>
    </row>
    <row r="1030" spans="3:5" ht="15.75" x14ac:dyDescent="0.2">
      <c r="C1030" s="489" t="s">
        <v>777</v>
      </c>
      <c r="D1030" s="559"/>
    </row>
    <row r="1031" spans="3:5" x14ac:dyDescent="0.2">
      <c r="D1031" s="334">
        <f>SUM(D1023:D1030)</f>
        <v>521283442</v>
      </c>
    </row>
    <row r="1032" spans="3:5" x14ac:dyDescent="0.2">
      <c r="D1032" s="314">
        <v>492966358</v>
      </c>
    </row>
    <row r="1033" spans="3:5" x14ac:dyDescent="0.2">
      <c r="D1033" s="334">
        <f>+D1031-D1032</f>
        <v>28317084</v>
      </c>
    </row>
    <row r="1034" spans="3:5" ht="12" thickBot="1" x14ac:dyDescent="0.25"/>
    <row r="1035" spans="3:5" ht="14.25" x14ac:dyDescent="0.2">
      <c r="C1035" s="560"/>
      <c r="D1035" s="562">
        <v>2019</v>
      </c>
      <c r="E1035" s="437">
        <v>2018</v>
      </c>
    </row>
    <row r="1036" spans="3:5" ht="15" thickBot="1" x14ac:dyDescent="0.25">
      <c r="C1036" s="561"/>
      <c r="D1036" s="563"/>
      <c r="E1036" s="438" t="s">
        <v>560</v>
      </c>
    </row>
    <row r="1037" spans="3:5" ht="15" x14ac:dyDescent="0.2">
      <c r="C1037" s="357" t="s">
        <v>734</v>
      </c>
      <c r="D1037" s="342">
        <v>1008340207</v>
      </c>
      <c r="E1037" s="342">
        <v>778713911</v>
      </c>
    </row>
    <row r="1038" spans="3:5" ht="15" x14ac:dyDescent="0.2">
      <c r="C1038" s="357" t="s">
        <v>735</v>
      </c>
      <c r="D1038" s="343"/>
      <c r="E1038" s="343"/>
    </row>
    <row r="1039" spans="3:5" ht="15" x14ac:dyDescent="0.2">
      <c r="C1039" s="357" t="s">
        <v>736</v>
      </c>
      <c r="D1039" s="342">
        <v>621907313</v>
      </c>
      <c r="E1039" s="342">
        <v>492966357</v>
      </c>
    </row>
    <row r="1040" spans="3:5" ht="15" x14ac:dyDescent="0.2">
      <c r="C1040" s="357" t="s">
        <v>737</v>
      </c>
      <c r="D1040" s="342">
        <v>16714564</v>
      </c>
      <c r="E1040" s="342">
        <v>5522860</v>
      </c>
    </row>
    <row r="1041" spans="3:5" ht="15" x14ac:dyDescent="0.2">
      <c r="C1041" s="357" t="s">
        <v>738</v>
      </c>
      <c r="D1041" s="342">
        <v>30792322</v>
      </c>
      <c r="E1041" s="342">
        <v>23845634</v>
      </c>
    </row>
    <row r="1042" spans="3:5" ht="30" x14ac:dyDescent="0.2">
      <c r="C1042" s="357" t="s">
        <v>739</v>
      </c>
      <c r="D1042" s="342">
        <v>-522505</v>
      </c>
      <c r="E1042" s="342">
        <v>-1654160</v>
      </c>
    </row>
    <row r="1043" spans="3:5" ht="30" x14ac:dyDescent="0.2">
      <c r="C1043" s="357" t="s">
        <v>740</v>
      </c>
      <c r="D1043" s="342">
        <v>-320814926</v>
      </c>
      <c r="E1043" s="342">
        <v>-886076675</v>
      </c>
    </row>
    <row r="1044" spans="3:5" ht="30" x14ac:dyDescent="0.2">
      <c r="C1044" s="357" t="s">
        <v>741</v>
      </c>
      <c r="D1044" s="342">
        <v>-341191080</v>
      </c>
      <c r="E1044" s="342">
        <v>-107229874</v>
      </c>
    </row>
    <row r="1045" spans="3:5" ht="30" x14ac:dyDescent="0.2">
      <c r="C1045" s="357" t="s">
        <v>778</v>
      </c>
      <c r="D1045" s="558">
        <v>-37203116</v>
      </c>
      <c r="E1045" s="558">
        <v>-75777493</v>
      </c>
    </row>
    <row r="1046" spans="3:5" ht="15" x14ac:dyDescent="0.2">
      <c r="C1046" s="357" t="s">
        <v>779</v>
      </c>
      <c r="D1046" s="558"/>
      <c r="E1046" s="558"/>
    </row>
    <row r="1047" spans="3:5" ht="15.75" thickBot="1" x14ac:dyDescent="0.25">
      <c r="C1047" s="439" t="s">
        <v>743</v>
      </c>
      <c r="D1047" s="346">
        <v>543505335</v>
      </c>
      <c r="E1047" s="346">
        <v>1249721642</v>
      </c>
    </row>
    <row r="1048" spans="3:5" ht="29.25" thickBot="1" x14ac:dyDescent="0.25">
      <c r="C1048" s="356" t="s">
        <v>744</v>
      </c>
      <c r="D1048" s="479" t="s">
        <v>780</v>
      </c>
      <c r="E1048" s="479" t="s">
        <v>781</v>
      </c>
    </row>
    <row r="1049" spans="3:5" ht="15.75" thickTop="1" x14ac:dyDescent="0.25">
      <c r="C1049" s="454"/>
      <c r="D1049">
        <f>SUM(D1037:D1047)</f>
        <v>1521528114</v>
      </c>
      <c r="E1049">
        <f>SUM(E1037:E1047)</f>
        <v>1480032202</v>
      </c>
    </row>
    <row r="1050" spans="3:5" ht="15" x14ac:dyDescent="0.25">
      <c r="C1050" s="454"/>
      <c r="D1050"/>
      <c r="E1050"/>
    </row>
    <row r="1051" spans="3:5" ht="15" x14ac:dyDescent="0.25">
      <c r="C1051" s="454"/>
      <c r="D1051"/>
      <c r="E1051"/>
    </row>
    <row r="1052" spans="3:5" ht="15" x14ac:dyDescent="0.25">
      <c r="C1052" s="454"/>
      <c r="D1052"/>
      <c r="E1052"/>
    </row>
  </sheetData>
  <mergeCells count="127">
    <mergeCell ref="C172:C173"/>
    <mergeCell ref="D172:D173"/>
    <mergeCell ref="C183:C184"/>
    <mergeCell ref="D183:D184"/>
    <mergeCell ref="C194:C195"/>
    <mergeCell ref="D194:D195"/>
    <mergeCell ref="C228:C229"/>
    <mergeCell ref="D228:D229"/>
    <mergeCell ref="C237:C238"/>
    <mergeCell ref="D237:D238"/>
    <mergeCell ref="E237:G237"/>
    <mergeCell ref="C252:C253"/>
    <mergeCell ref="D252:D253"/>
    <mergeCell ref="C206:C207"/>
    <mergeCell ref="D206:D207"/>
    <mergeCell ref="C213:C214"/>
    <mergeCell ref="D213:D214"/>
    <mergeCell ref="C220:C221"/>
    <mergeCell ref="D220:D221"/>
    <mergeCell ref="H279:H280"/>
    <mergeCell ref="C284:C285"/>
    <mergeCell ref="D284:D285"/>
    <mergeCell ref="C298:C299"/>
    <mergeCell ref="D298:D299"/>
    <mergeCell ref="C309:C310"/>
    <mergeCell ref="D309:D310"/>
    <mergeCell ref="C267:C268"/>
    <mergeCell ref="D267:D268"/>
    <mergeCell ref="D279:D280"/>
    <mergeCell ref="E279:E280"/>
    <mergeCell ref="F279:F280"/>
    <mergeCell ref="G279:G280"/>
    <mergeCell ref="D325:E325"/>
    <mergeCell ref="C326:E326"/>
    <mergeCell ref="C327:E327"/>
    <mergeCell ref="C328:E328"/>
    <mergeCell ref="C329:E329"/>
    <mergeCell ref="C330:E330"/>
    <mergeCell ref="C317:E317"/>
    <mergeCell ref="C318:E318"/>
    <mergeCell ref="D319:E319"/>
    <mergeCell ref="D320:E320"/>
    <mergeCell ref="C323:E323"/>
    <mergeCell ref="D324:E324"/>
    <mergeCell ref="C351:C352"/>
    <mergeCell ref="D351:D352"/>
    <mergeCell ref="C356:C357"/>
    <mergeCell ref="D356:D357"/>
    <mergeCell ref="C370:C371"/>
    <mergeCell ref="D370:D371"/>
    <mergeCell ref="C331:E331"/>
    <mergeCell ref="C332:E332"/>
    <mergeCell ref="C333:E333"/>
    <mergeCell ref="C334:E334"/>
    <mergeCell ref="C335:E335"/>
    <mergeCell ref="C337:C338"/>
    <mergeCell ref="D337:D338"/>
    <mergeCell ref="C449:C450"/>
    <mergeCell ref="D449:D450"/>
    <mergeCell ref="C454:C455"/>
    <mergeCell ref="D454:D455"/>
    <mergeCell ref="C460:C461"/>
    <mergeCell ref="D460:D461"/>
    <mergeCell ref="C401:C402"/>
    <mergeCell ref="D401:D402"/>
    <mergeCell ref="C432:C433"/>
    <mergeCell ref="D432:D433"/>
    <mergeCell ref="C442:C443"/>
    <mergeCell ref="D442:D443"/>
    <mergeCell ref="C546:C547"/>
    <mergeCell ref="D546:D547"/>
    <mergeCell ref="C553:C554"/>
    <mergeCell ref="D553:D554"/>
    <mergeCell ref="C564:C565"/>
    <mergeCell ref="D564:D565"/>
    <mergeCell ref="C490:C491"/>
    <mergeCell ref="D490:D491"/>
    <mergeCell ref="C524:C525"/>
    <mergeCell ref="D524:D525"/>
    <mergeCell ref="C537:C538"/>
    <mergeCell ref="D537:D538"/>
    <mergeCell ref="C597:C598"/>
    <mergeCell ref="D597:D598"/>
    <mergeCell ref="C603:C604"/>
    <mergeCell ref="D603:D604"/>
    <mergeCell ref="C618:F618"/>
    <mergeCell ref="C619:F619"/>
    <mergeCell ref="C568:C569"/>
    <mergeCell ref="D568:D569"/>
    <mergeCell ref="C583:C584"/>
    <mergeCell ref="D583:D584"/>
    <mergeCell ref="C590:C591"/>
    <mergeCell ref="D590:D591"/>
    <mergeCell ref="D631:F631"/>
    <mergeCell ref="E632:F632"/>
    <mergeCell ref="D633:F633"/>
    <mergeCell ref="E634:F634"/>
    <mergeCell ref="D636:F636"/>
    <mergeCell ref="C637:F637"/>
    <mergeCell ref="C620:F620"/>
    <mergeCell ref="D621:F621"/>
    <mergeCell ref="E622:F622"/>
    <mergeCell ref="D624:F624"/>
    <mergeCell ref="D628:F628"/>
    <mergeCell ref="E629:F629"/>
    <mergeCell ref="C781:C783"/>
    <mergeCell ref="D781:G781"/>
    <mergeCell ref="D782:D783"/>
    <mergeCell ref="E782:F782"/>
    <mergeCell ref="G782:G783"/>
    <mergeCell ref="C675:C677"/>
    <mergeCell ref="D675:G675"/>
    <mergeCell ref="D676:D677"/>
    <mergeCell ref="E676:F676"/>
    <mergeCell ref="G676:G677"/>
    <mergeCell ref="C756:C757"/>
    <mergeCell ref="D756:F756"/>
    <mergeCell ref="D1045:D1046"/>
    <mergeCell ref="E1045:E1046"/>
    <mergeCell ref="C875:C877"/>
    <mergeCell ref="D875:G875"/>
    <mergeCell ref="D876:D877"/>
    <mergeCell ref="E876:F876"/>
    <mergeCell ref="G876:G877"/>
    <mergeCell ref="D1029:D1030"/>
    <mergeCell ref="C1035:C1036"/>
    <mergeCell ref="D1035:D103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21"/>
  <sheetViews>
    <sheetView view="pageBreakPreview" topLeftCell="A177" zoomScale="95" zoomScaleSheetLayoutView="95" workbookViewId="0">
      <selection activeCell="A4" sqref="A4:I4"/>
    </sheetView>
  </sheetViews>
  <sheetFormatPr defaultColWidth="9.140625" defaultRowHeight="15.75" x14ac:dyDescent="0.25"/>
  <cols>
    <col min="1" max="1" width="32.5703125" style="1" customWidth="1"/>
    <col min="2" max="2" width="26.28515625" style="2" customWidth="1"/>
    <col min="3" max="3" width="19.5703125" style="3" customWidth="1"/>
    <col min="4" max="4" width="1.140625" style="4" customWidth="1"/>
    <col min="5" max="5" width="19" style="3" customWidth="1"/>
    <col min="6" max="6" width="1.5703125" style="4" customWidth="1"/>
    <col min="7" max="7" width="16.42578125" style="3" customWidth="1"/>
    <col min="8" max="8" width="1" style="4" customWidth="1"/>
    <col min="9" max="9" width="19.28515625" style="3" customWidth="1"/>
    <col min="10" max="10" width="7.42578125" style="6" customWidth="1"/>
    <col min="11" max="11" width="19.5703125" style="7" hidden="1" customWidth="1"/>
    <col min="12" max="12" width="1.140625" style="8" hidden="1" customWidth="1"/>
    <col min="13" max="13" width="19" style="7" hidden="1" customWidth="1"/>
    <col min="14" max="14" width="1.5703125" style="8" hidden="1" customWidth="1"/>
    <col min="15" max="15" width="16.42578125" style="7" hidden="1" customWidth="1"/>
    <col min="16" max="16" width="1" style="8" hidden="1" customWidth="1"/>
    <col min="17" max="17" width="19.28515625" style="7" hidden="1" customWidth="1"/>
    <col min="18" max="18" width="4.28515625" style="1" hidden="1" customWidth="1"/>
    <col min="19" max="20" width="0" style="1" hidden="1" customWidth="1"/>
    <col min="21" max="16384" width="9.140625" style="1"/>
  </cols>
  <sheetData>
    <row r="1" spans="1:19" x14ac:dyDescent="0.25">
      <c r="I1" s="5" t="s">
        <v>0</v>
      </c>
      <c r="Q1" s="9" t="s">
        <v>0</v>
      </c>
    </row>
    <row r="3" spans="1:19" x14ac:dyDescent="0.25">
      <c r="A3" s="605" t="s">
        <v>1</v>
      </c>
      <c r="B3" s="605"/>
      <c r="C3" s="605"/>
      <c r="D3" s="605"/>
      <c r="E3" s="605"/>
      <c r="F3" s="605"/>
      <c r="G3" s="605"/>
      <c r="H3" s="605"/>
      <c r="I3" s="605"/>
      <c r="K3" s="6"/>
      <c r="L3" s="6"/>
      <c r="M3" s="1"/>
      <c r="N3" s="1"/>
      <c r="O3" s="1"/>
      <c r="P3" s="1"/>
      <c r="Q3" s="1"/>
    </row>
    <row r="4" spans="1:19" x14ac:dyDescent="0.25">
      <c r="A4" s="605" t="s">
        <v>2</v>
      </c>
      <c r="B4" s="605"/>
      <c r="C4" s="605"/>
      <c r="D4" s="605"/>
      <c r="E4" s="605"/>
      <c r="F4" s="605"/>
      <c r="G4" s="605"/>
      <c r="H4" s="605"/>
      <c r="I4" s="605"/>
      <c r="K4" s="6"/>
      <c r="L4" s="6"/>
      <c r="M4" s="1"/>
      <c r="N4" s="1"/>
      <c r="O4" s="1"/>
      <c r="P4" s="1"/>
      <c r="Q4" s="1"/>
    </row>
    <row r="5" spans="1:19" x14ac:dyDescent="0.25">
      <c r="A5" s="605" t="s">
        <v>159</v>
      </c>
      <c r="B5" s="605"/>
      <c r="C5" s="605"/>
      <c r="D5" s="605"/>
      <c r="E5" s="605"/>
      <c r="F5" s="605"/>
      <c r="G5" s="605"/>
      <c r="H5" s="605"/>
      <c r="I5" s="605"/>
      <c r="K5" s="6"/>
      <c r="L5" s="6"/>
      <c r="M5" s="1"/>
      <c r="N5" s="1"/>
      <c r="O5" s="1"/>
      <c r="P5" s="1"/>
      <c r="Q5" s="1"/>
    </row>
    <row r="6" spans="1:19" x14ac:dyDescent="0.25">
      <c r="A6" s="605" t="s">
        <v>3</v>
      </c>
      <c r="B6" s="605"/>
      <c r="C6" s="605"/>
      <c r="D6" s="605"/>
      <c r="E6" s="605"/>
      <c r="F6" s="605"/>
      <c r="G6" s="605"/>
      <c r="H6" s="605"/>
      <c r="I6" s="605"/>
      <c r="K6" s="6"/>
      <c r="L6" s="6"/>
      <c r="M6" s="1"/>
      <c r="N6" s="1"/>
      <c r="O6" s="1"/>
      <c r="P6" s="1"/>
      <c r="Q6" s="1"/>
    </row>
    <row r="9" spans="1:19" s="16" customFormat="1" x14ac:dyDescent="0.25">
      <c r="A9" s="10"/>
      <c r="B9" s="11"/>
      <c r="C9" s="12" t="s">
        <v>4</v>
      </c>
      <c r="D9" s="12"/>
      <c r="E9" s="12" t="s">
        <v>5</v>
      </c>
      <c r="F9" s="12"/>
      <c r="G9" s="12" t="s">
        <v>6</v>
      </c>
      <c r="H9" s="12"/>
      <c r="I9" s="12" t="s">
        <v>7</v>
      </c>
      <c r="J9" s="13"/>
      <c r="K9" s="14" t="s">
        <v>4</v>
      </c>
      <c r="L9" s="15"/>
      <c r="M9" s="14" t="s">
        <v>5</v>
      </c>
      <c r="N9" s="15"/>
      <c r="O9" s="14" t="s">
        <v>6</v>
      </c>
      <c r="P9" s="15"/>
      <c r="Q9" s="14" t="s">
        <v>7</v>
      </c>
      <c r="S9" s="16" t="s">
        <v>8</v>
      </c>
    </row>
    <row r="10" spans="1:19" x14ac:dyDescent="0.25">
      <c r="A10" s="2" t="s">
        <v>9</v>
      </c>
      <c r="B10" s="17"/>
      <c r="C10" s="4"/>
      <c r="E10" s="4"/>
      <c r="G10" s="4"/>
      <c r="I10" s="4"/>
      <c r="K10" s="18"/>
      <c r="M10" s="18"/>
      <c r="O10" s="18"/>
      <c r="Q10" s="18"/>
    </row>
    <row r="11" spans="1:19" x14ac:dyDescent="0.25">
      <c r="A11" s="2" t="s">
        <v>10</v>
      </c>
      <c r="B11" s="17"/>
      <c r="C11" s="4"/>
      <c r="E11" s="4"/>
      <c r="G11" s="4"/>
      <c r="I11" s="4"/>
      <c r="K11" s="18"/>
      <c r="M11" s="18"/>
      <c r="O11" s="18"/>
      <c r="Q11" s="18"/>
    </row>
    <row r="12" spans="1:19" x14ac:dyDescent="0.25">
      <c r="A12" s="19" t="s">
        <v>11</v>
      </c>
      <c r="B12" s="17"/>
      <c r="C12" s="4"/>
      <c r="E12" s="4"/>
      <c r="G12" s="4"/>
      <c r="I12" s="4"/>
      <c r="K12" s="18"/>
      <c r="M12" s="18"/>
      <c r="O12" s="18"/>
      <c r="Q12" s="18"/>
    </row>
    <row r="13" spans="1:19" x14ac:dyDescent="0.25">
      <c r="A13" s="20" t="s">
        <v>12</v>
      </c>
      <c r="B13" s="17"/>
      <c r="C13" s="4"/>
      <c r="E13" s="4"/>
      <c r="G13" s="4"/>
      <c r="I13" s="4"/>
      <c r="K13" s="18"/>
      <c r="M13" s="18"/>
      <c r="O13" s="18"/>
      <c r="Q13" s="18"/>
    </row>
    <row r="14" spans="1:19" x14ac:dyDescent="0.25">
      <c r="A14" s="21" t="s">
        <v>13</v>
      </c>
      <c r="B14" s="17"/>
      <c r="C14" s="4">
        <v>988241.26</v>
      </c>
      <c r="E14" s="4">
        <v>0</v>
      </c>
      <c r="G14" s="4">
        <v>0</v>
      </c>
      <c r="I14" s="4">
        <f>SUM(C14:G14)</f>
        <v>988241.26</v>
      </c>
      <c r="K14" s="18">
        <f t="shared" ref="K14:O19" si="0">ROUND(C14,0)</f>
        <v>988241</v>
      </c>
      <c r="L14" s="18">
        <f t="shared" si="0"/>
        <v>0</v>
      </c>
      <c r="M14" s="18">
        <f t="shared" si="0"/>
        <v>0</v>
      </c>
      <c r="N14" s="18">
        <f t="shared" si="0"/>
        <v>0</v>
      </c>
      <c r="O14" s="18">
        <f t="shared" si="0"/>
        <v>0</v>
      </c>
      <c r="Q14" s="18">
        <f>SUM(K14:O14)</f>
        <v>988241</v>
      </c>
      <c r="S14" s="22">
        <f t="shared" ref="S14:S80" si="1">I14-Q14</f>
        <v>0.26000000000931323</v>
      </c>
    </row>
    <row r="15" spans="1:19" x14ac:dyDescent="0.25">
      <c r="A15" s="21" t="s">
        <v>14</v>
      </c>
      <c r="B15" s="17"/>
      <c r="C15" s="4">
        <v>0</v>
      </c>
      <c r="E15" s="23">
        <v>0</v>
      </c>
      <c r="F15" s="23"/>
      <c r="G15" s="23">
        <v>0</v>
      </c>
      <c r="H15" s="23"/>
      <c r="I15" s="4">
        <f>SUM(C15:G15)</f>
        <v>0</v>
      </c>
      <c r="K15" s="18">
        <f t="shared" si="0"/>
        <v>0</v>
      </c>
      <c r="L15" s="18">
        <f t="shared" si="0"/>
        <v>0</v>
      </c>
      <c r="M15" s="18">
        <f t="shared" si="0"/>
        <v>0</v>
      </c>
      <c r="N15" s="18">
        <f t="shared" si="0"/>
        <v>0</v>
      </c>
      <c r="O15" s="18">
        <f t="shared" si="0"/>
        <v>0</v>
      </c>
      <c r="P15" s="24"/>
      <c r="Q15" s="18">
        <f>SUM(K15:O15)</f>
        <v>0</v>
      </c>
      <c r="S15" s="22">
        <f t="shared" si="1"/>
        <v>0</v>
      </c>
    </row>
    <row r="16" spans="1:19" x14ac:dyDescent="0.25">
      <c r="A16" s="20" t="s">
        <v>15</v>
      </c>
      <c r="B16" s="17"/>
      <c r="C16" s="4"/>
      <c r="E16" s="4"/>
      <c r="G16" s="23"/>
      <c r="H16" s="23"/>
      <c r="I16" s="4"/>
      <c r="K16" s="18">
        <f t="shared" si="0"/>
        <v>0</v>
      </c>
      <c r="L16" s="18">
        <f t="shared" si="0"/>
        <v>0</v>
      </c>
      <c r="M16" s="18">
        <f t="shared" si="0"/>
        <v>0</v>
      </c>
      <c r="N16" s="18">
        <f t="shared" si="0"/>
        <v>0</v>
      </c>
      <c r="O16" s="18">
        <f t="shared" si="0"/>
        <v>0</v>
      </c>
      <c r="P16" s="24"/>
      <c r="Q16" s="18"/>
      <c r="S16" s="22">
        <f t="shared" si="1"/>
        <v>0</v>
      </c>
    </row>
    <row r="17" spans="1:19" x14ac:dyDescent="0.25">
      <c r="A17" s="21" t="s">
        <v>15</v>
      </c>
      <c r="B17" s="17"/>
      <c r="C17" s="4">
        <v>979026936.60000002</v>
      </c>
      <c r="E17" s="247">
        <v>811901704.38999999</v>
      </c>
      <c r="G17" s="4">
        <v>129624784.01000001</v>
      </c>
      <c r="I17" s="4">
        <f>SUM(C17:G17)</f>
        <v>1920553425</v>
      </c>
      <c r="K17" s="18">
        <f t="shared" si="0"/>
        <v>979026937</v>
      </c>
      <c r="L17" s="18">
        <f t="shared" si="0"/>
        <v>0</v>
      </c>
      <c r="M17" s="18">
        <f t="shared" si="0"/>
        <v>811901704</v>
      </c>
      <c r="N17" s="18">
        <f t="shared" si="0"/>
        <v>0</v>
      </c>
      <c r="O17" s="18">
        <f t="shared" si="0"/>
        <v>129624784</v>
      </c>
      <c r="Q17" s="18">
        <f>SUM(K17:O17)</f>
        <v>1920553425</v>
      </c>
      <c r="S17" s="22">
        <f t="shared" si="1"/>
        <v>0</v>
      </c>
    </row>
    <row r="18" spans="1:19" s="6" customFormat="1" x14ac:dyDescent="0.25">
      <c r="A18" s="19" t="s">
        <v>16</v>
      </c>
      <c r="B18" s="17"/>
      <c r="C18" s="4"/>
      <c r="D18" s="4"/>
      <c r="E18" s="23"/>
      <c r="F18" s="23"/>
      <c r="G18" s="23"/>
      <c r="H18" s="23"/>
      <c r="I18" s="4"/>
      <c r="K18" s="18">
        <f t="shared" si="0"/>
        <v>0</v>
      </c>
      <c r="L18" s="18">
        <f t="shared" si="0"/>
        <v>0</v>
      </c>
      <c r="M18" s="18">
        <f t="shared" si="0"/>
        <v>0</v>
      </c>
      <c r="N18" s="18">
        <f t="shared" si="0"/>
        <v>0</v>
      </c>
      <c r="O18" s="18">
        <f t="shared" si="0"/>
        <v>0</v>
      </c>
      <c r="P18" s="24"/>
      <c r="Q18" s="18"/>
      <c r="S18" s="22">
        <f t="shared" si="1"/>
        <v>0</v>
      </c>
    </row>
    <row r="19" spans="1:19" s="6" customFormat="1" x14ac:dyDescent="0.25">
      <c r="A19" s="19" t="s">
        <v>17</v>
      </c>
      <c r="B19" s="17"/>
      <c r="C19" s="4">
        <v>738764379.20000005</v>
      </c>
      <c r="D19" s="4"/>
      <c r="E19" s="247">
        <v>572783303.88</v>
      </c>
      <c r="F19" s="23"/>
      <c r="G19" s="23">
        <v>513917685.92000002</v>
      </c>
      <c r="H19" s="26" t="s">
        <v>18</v>
      </c>
      <c r="I19" s="4">
        <f>C19+E19+G19</f>
        <v>1825465369</v>
      </c>
      <c r="K19" s="18">
        <f t="shared" si="0"/>
        <v>738764379</v>
      </c>
      <c r="L19" s="18">
        <f t="shared" si="0"/>
        <v>0</v>
      </c>
      <c r="M19" s="18">
        <f t="shared" si="0"/>
        <v>572783304</v>
      </c>
      <c r="N19" s="18">
        <f t="shared" si="0"/>
        <v>0</v>
      </c>
      <c r="O19" s="18">
        <f t="shared" si="0"/>
        <v>513917686</v>
      </c>
      <c r="P19" s="27" t="s">
        <v>18</v>
      </c>
      <c r="Q19" s="18">
        <f>K19+M19+O19</f>
        <v>1825465369</v>
      </c>
      <c r="S19" s="22">
        <f t="shared" si="1"/>
        <v>0</v>
      </c>
    </row>
    <row r="20" spans="1:19" x14ac:dyDescent="0.25">
      <c r="A20" s="19" t="s">
        <v>19</v>
      </c>
      <c r="B20" s="17"/>
      <c r="C20" s="28">
        <f>SUM(C14:C19)</f>
        <v>1718779557.0599999</v>
      </c>
      <c r="E20" s="28">
        <f>SUM(E14:E19)</f>
        <v>1384685008.27</v>
      </c>
      <c r="G20" s="28">
        <f>SUM(G14:G19)</f>
        <v>643542469.93000007</v>
      </c>
      <c r="I20" s="28">
        <f>SUM(I14:I19)</f>
        <v>3747007035.2600002</v>
      </c>
      <c r="K20" s="29">
        <f>SUM(K14:K19)</f>
        <v>1718779557</v>
      </c>
      <c r="M20" s="29">
        <f>SUM(M14:M19)</f>
        <v>1384685008</v>
      </c>
      <c r="O20" s="29">
        <f>SUM(O14:O19)</f>
        <v>643542470</v>
      </c>
      <c r="Q20" s="29">
        <f>SUM(Q14:Q19)</f>
        <v>3747007035</v>
      </c>
      <c r="S20" s="22">
        <f t="shared" si="1"/>
        <v>0.26000022888183594</v>
      </c>
    </row>
    <row r="21" spans="1:19" s="6" customFormat="1" x14ac:dyDescent="0.25">
      <c r="A21" s="30" t="s">
        <v>20</v>
      </c>
      <c r="B21" s="17"/>
      <c r="C21" s="4"/>
      <c r="D21" s="4"/>
      <c r="E21" s="23"/>
      <c r="F21" s="23"/>
      <c r="G21" s="23"/>
      <c r="H21" s="23"/>
      <c r="I21" s="4"/>
      <c r="K21" s="18"/>
      <c r="L21" s="8"/>
      <c r="M21" s="31"/>
      <c r="N21" s="24"/>
      <c r="O21" s="31"/>
      <c r="P21" s="24"/>
      <c r="Q21" s="18"/>
      <c r="S21" s="22">
        <f t="shared" si="1"/>
        <v>0</v>
      </c>
    </row>
    <row r="22" spans="1:19" s="6" customFormat="1" x14ac:dyDescent="0.25">
      <c r="A22" s="19" t="s">
        <v>21</v>
      </c>
      <c r="B22" s="17"/>
      <c r="C22" s="4"/>
      <c r="D22" s="4"/>
      <c r="E22" s="23"/>
      <c r="F22" s="23"/>
      <c r="G22" s="23"/>
      <c r="H22" s="23"/>
      <c r="I22" s="4"/>
      <c r="K22" s="18"/>
      <c r="L22" s="8"/>
      <c r="M22" s="31"/>
      <c r="N22" s="24"/>
      <c r="O22" s="31"/>
      <c r="P22" s="24"/>
      <c r="Q22" s="18"/>
      <c r="S22" s="22">
        <f t="shared" si="1"/>
        <v>0</v>
      </c>
    </row>
    <row r="23" spans="1:19" s="6" customFormat="1" x14ac:dyDescent="0.25">
      <c r="A23" s="20" t="s">
        <v>22</v>
      </c>
      <c r="B23" s="17"/>
      <c r="C23" s="32">
        <v>0</v>
      </c>
      <c r="D23" s="32"/>
      <c r="E23" s="246">
        <v>2176665</v>
      </c>
      <c r="F23" s="33"/>
      <c r="G23" s="33">
        <v>0</v>
      </c>
      <c r="H23" s="33"/>
      <c r="I23" s="4">
        <f>C23+E23+G23</f>
        <v>2176665</v>
      </c>
      <c r="K23" s="18">
        <f>ROUND(C23,0)</f>
        <v>0</v>
      </c>
      <c r="L23" s="18">
        <f>ROUND(D23,0)</f>
        <v>0</v>
      </c>
      <c r="M23" s="18">
        <f>ROUND(E23,0)</f>
        <v>2176665</v>
      </c>
      <c r="N23" s="18">
        <f>ROUND(F23,0)</f>
        <v>0</v>
      </c>
      <c r="O23" s="18">
        <f>ROUND(G23,0)</f>
        <v>0</v>
      </c>
      <c r="P23" s="34"/>
      <c r="Q23" s="18">
        <f>K23+M23+O23</f>
        <v>2176665</v>
      </c>
      <c r="S23" s="22">
        <f t="shared" si="1"/>
        <v>0</v>
      </c>
    </row>
    <row r="24" spans="1:19" s="6" customFormat="1" x14ac:dyDescent="0.25">
      <c r="A24" s="19" t="s">
        <v>23</v>
      </c>
      <c r="B24" s="17"/>
      <c r="C24" s="35">
        <f>SUM(C23:C23)</f>
        <v>0</v>
      </c>
      <c r="D24" s="32"/>
      <c r="E24" s="36">
        <f>SUM(E23:E23)</f>
        <v>2176665</v>
      </c>
      <c r="F24" s="33"/>
      <c r="G24" s="36">
        <f>SUM(G23:G23)</f>
        <v>0</v>
      </c>
      <c r="H24" s="33"/>
      <c r="I24" s="28">
        <f>SUM(I23:I23)</f>
        <v>2176665</v>
      </c>
      <c r="K24" s="37">
        <f>SUM(K23:K23)</f>
        <v>0</v>
      </c>
      <c r="L24" s="38"/>
      <c r="M24" s="39">
        <f>SUM(M23:M23)</f>
        <v>2176665</v>
      </c>
      <c r="N24" s="34"/>
      <c r="O24" s="39">
        <f>SUM(O23:O23)</f>
        <v>0</v>
      </c>
      <c r="P24" s="34"/>
      <c r="Q24" s="29">
        <f>SUM(Q23:Q23)</f>
        <v>2176665</v>
      </c>
      <c r="S24" s="22">
        <f t="shared" si="1"/>
        <v>0</v>
      </c>
    </row>
    <row r="25" spans="1:19" x14ac:dyDescent="0.25">
      <c r="A25" s="30" t="s">
        <v>24</v>
      </c>
      <c r="B25" s="17"/>
      <c r="C25" s="4"/>
      <c r="E25" s="4"/>
      <c r="G25" s="4"/>
      <c r="I25" s="4"/>
      <c r="K25" s="18"/>
      <c r="M25" s="18"/>
      <c r="O25" s="18"/>
      <c r="Q25" s="18"/>
      <c r="S25" s="22">
        <f t="shared" si="1"/>
        <v>0</v>
      </c>
    </row>
    <row r="26" spans="1:19" x14ac:dyDescent="0.25">
      <c r="A26" s="19" t="s">
        <v>25</v>
      </c>
      <c r="B26" s="17"/>
      <c r="C26" s="4"/>
      <c r="E26" s="4"/>
      <c r="G26" s="4"/>
      <c r="I26" s="4"/>
      <c r="K26" s="18"/>
      <c r="M26" s="18"/>
      <c r="O26" s="18"/>
      <c r="Q26" s="18"/>
      <c r="S26" s="22">
        <f t="shared" si="1"/>
        <v>0</v>
      </c>
    </row>
    <row r="27" spans="1:19" x14ac:dyDescent="0.25">
      <c r="A27" s="20" t="s">
        <v>26</v>
      </c>
      <c r="B27" s="17"/>
      <c r="C27" s="32">
        <v>2517252814.1799998</v>
      </c>
      <c r="D27" s="32"/>
      <c r="E27" s="33">
        <v>0</v>
      </c>
      <c r="F27" s="33"/>
      <c r="G27" s="40">
        <v>0</v>
      </c>
      <c r="H27" s="40"/>
      <c r="I27" s="4">
        <f>SUM(C27:G27)</f>
        <v>2517252814.1799998</v>
      </c>
      <c r="K27" s="18">
        <f t="shared" ref="K27:O47" si="2">ROUND(C27,0)</f>
        <v>2517252814</v>
      </c>
      <c r="L27" s="18">
        <f t="shared" si="2"/>
        <v>0</v>
      </c>
      <c r="M27" s="18">
        <f t="shared" si="2"/>
        <v>0</v>
      </c>
      <c r="N27" s="18">
        <f t="shared" si="2"/>
        <v>0</v>
      </c>
      <c r="O27" s="18">
        <f t="shared" si="2"/>
        <v>0</v>
      </c>
      <c r="P27" s="41"/>
      <c r="Q27" s="18">
        <f>SUM(K27:O27)</f>
        <v>2517252814</v>
      </c>
      <c r="S27" s="22">
        <f t="shared" si="1"/>
        <v>0.17999982833862305</v>
      </c>
    </row>
    <row r="28" spans="1:19" x14ac:dyDescent="0.25">
      <c r="A28" s="20" t="s">
        <v>27</v>
      </c>
      <c r="B28" s="17"/>
      <c r="C28" s="23">
        <v>0</v>
      </c>
      <c r="D28" s="23"/>
      <c r="E28" s="246">
        <v>1587069278.3499999</v>
      </c>
      <c r="F28" s="33"/>
      <c r="G28" s="40">
        <v>0</v>
      </c>
      <c r="H28" s="40"/>
      <c r="I28" s="4">
        <f>SUM(C28:G28)</f>
        <v>1587069278.3499999</v>
      </c>
      <c r="K28" s="18">
        <f t="shared" si="2"/>
        <v>0</v>
      </c>
      <c r="L28" s="18">
        <f t="shared" si="2"/>
        <v>0</v>
      </c>
      <c r="M28" s="18">
        <f t="shared" si="2"/>
        <v>1587069278</v>
      </c>
      <c r="N28" s="18">
        <f t="shared" si="2"/>
        <v>0</v>
      </c>
      <c r="O28" s="18">
        <f t="shared" si="2"/>
        <v>0</v>
      </c>
      <c r="P28" s="41"/>
      <c r="Q28" s="18">
        <f>SUM(K28:O28)</f>
        <v>1587069278</v>
      </c>
      <c r="S28" s="22">
        <f t="shared" si="1"/>
        <v>0.34999990463256836</v>
      </c>
    </row>
    <row r="29" spans="1:19" x14ac:dyDescent="0.25">
      <c r="A29" s="20" t="s">
        <v>28</v>
      </c>
      <c r="B29" s="17"/>
      <c r="C29" s="32">
        <v>249332.98</v>
      </c>
      <c r="D29" s="32"/>
      <c r="E29" s="246">
        <v>517096.04</v>
      </c>
      <c r="F29" s="42"/>
      <c r="G29" s="40">
        <v>0</v>
      </c>
      <c r="H29" s="40"/>
      <c r="I29" s="4">
        <f>C29+E29+G29</f>
        <v>766429.02</v>
      </c>
      <c r="K29" s="18">
        <f t="shared" si="2"/>
        <v>249333</v>
      </c>
      <c r="L29" s="18">
        <f t="shared" si="2"/>
        <v>0</v>
      </c>
      <c r="M29" s="18">
        <f t="shared" si="2"/>
        <v>517096</v>
      </c>
      <c r="N29" s="18">
        <f t="shared" si="2"/>
        <v>0</v>
      </c>
      <c r="O29" s="18">
        <f t="shared" si="2"/>
        <v>0</v>
      </c>
      <c r="P29" s="41"/>
      <c r="Q29" s="18">
        <f>K29+M29+O29</f>
        <v>766429</v>
      </c>
      <c r="S29" s="22">
        <f t="shared" si="1"/>
        <v>2.0000000018626451E-2</v>
      </c>
    </row>
    <row r="30" spans="1:19" x14ac:dyDescent="0.25">
      <c r="A30" s="20" t="s">
        <v>29</v>
      </c>
      <c r="B30" s="17"/>
      <c r="C30" s="32">
        <v>3434811.61</v>
      </c>
      <c r="D30" s="32"/>
      <c r="E30" s="42">
        <v>0</v>
      </c>
      <c r="F30" s="42"/>
      <c r="G30" s="40">
        <v>0</v>
      </c>
      <c r="H30" s="40"/>
      <c r="I30" s="4">
        <f>C30+E30+G30</f>
        <v>3434811.61</v>
      </c>
      <c r="K30" s="18">
        <f t="shared" si="2"/>
        <v>3434812</v>
      </c>
      <c r="L30" s="18">
        <f t="shared" si="2"/>
        <v>0</v>
      </c>
      <c r="M30" s="18">
        <f t="shared" si="2"/>
        <v>0</v>
      </c>
      <c r="N30" s="18">
        <f t="shared" si="2"/>
        <v>0</v>
      </c>
      <c r="O30" s="18">
        <f t="shared" si="2"/>
        <v>0</v>
      </c>
      <c r="P30" s="41"/>
      <c r="Q30" s="18">
        <f>K30+M30+O30</f>
        <v>3434812</v>
      </c>
      <c r="S30" s="22">
        <f t="shared" si="1"/>
        <v>-0.39000000013038516</v>
      </c>
    </row>
    <row r="31" spans="1:19" x14ac:dyDescent="0.25">
      <c r="A31" s="19" t="s">
        <v>30</v>
      </c>
      <c r="B31" s="17"/>
      <c r="C31" s="4"/>
      <c r="E31" s="42"/>
      <c r="F31" s="42"/>
      <c r="G31" s="42"/>
      <c r="H31" s="42"/>
      <c r="I31" s="4"/>
      <c r="K31" s="18">
        <f t="shared" si="2"/>
        <v>0</v>
      </c>
      <c r="L31" s="18">
        <f t="shared" si="2"/>
        <v>0</v>
      </c>
      <c r="M31" s="18">
        <f t="shared" si="2"/>
        <v>0</v>
      </c>
      <c r="N31" s="18">
        <f t="shared" si="2"/>
        <v>0</v>
      </c>
      <c r="O31" s="18">
        <f t="shared" si="2"/>
        <v>0</v>
      </c>
      <c r="P31" s="43"/>
      <c r="Q31" s="18"/>
      <c r="S31" s="22">
        <f t="shared" si="1"/>
        <v>0</v>
      </c>
    </row>
    <row r="32" spans="1:19" x14ac:dyDescent="0.25">
      <c r="A32" s="20" t="s">
        <v>407</v>
      </c>
      <c r="B32" s="17"/>
      <c r="C32" s="32">
        <v>2151611.3299999982</v>
      </c>
      <c r="D32" s="32"/>
      <c r="E32" s="40">
        <v>0</v>
      </c>
      <c r="F32" s="40"/>
      <c r="G32" s="33"/>
      <c r="H32" s="33"/>
      <c r="I32" s="4">
        <f>SUM(C32:G32)</f>
        <v>2151611.3299999982</v>
      </c>
      <c r="K32" s="18">
        <f t="shared" si="2"/>
        <v>2151611</v>
      </c>
      <c r="L32" s="18">
        <f t="shared" si="2"/>
        <v>0</v>
      </c>
      <c r="M32" s="18">
        <f t="shared" si="2"/>
        <v>0</v>
      </c>
      <c r="N32" s="18">
        <f t="shared" si="2"/>
        <v>0</v>
      </c>
      <c r="O32" s="18">
        <f t="shared" si="2"/>
        <v>0</v>
      </c>
      <c r="P32" s="34"/>
      <c r="Q32" s="18">
        <f>SUM(K32:O32)</f>
        <v>2151611</v>
      </c>
      <c r="S32" s="22">
        <f t="shared" si="1"/>
        <v>0.32999999821186066</v>
      </c>
    </row>
    <row r="33" spans="1:19" x14ac:dyDescent="0.25">
      <c r="A33" s="20" t="s">
        <v>416</v>
      </c>
      <c r="B33" s="17"/>
      <c r="C33" s="32">
        <v>402665.5</v>
      </c>
      <c r="D33" s="32"/>
      <c r="E33" s="40">
        <v>0</v>
      </c>
      <c r="F33" s="40"/>
      <c r="G33" s="42">
        <v>25570772.949999999</v>
      </c>
      <c r="H33" s="42"/>
      <c r="I33" s="4">
        <f>C33+E33+G33</f>
        <v>25973438.449999999</v>
      </c>
      <c r="K33" s="44">
        <f t="shared" si="2"/>
        <v>402666</v>
      </c>
      <c r="L33" s="18">
        <f t="shared" si="2"/>
        <v>0</v>
      </c>
      <c r="M33" s="18">
        <f t="shared" si="2"/>
        <v>0</v>
      </c>
      <c r="N33" s="18">
        <f t="shared" si="2"/>
        <v>0</v>
      </c>
      <c r="O33" s="18">
        <f t="shared" si="2"/>
        <v>25570773</v>
      </c>
      <c r="P33" s="43"/>
      <c r="Q33" s="18">
        <f>K33+M33+O33</f>
        <v>25973439</v>
      </c>
      <c r="S33" s="22">
        <f t="shared" si="1"/>
        <v>-0.55000000074505806</v>
      </c>
    </row>
    <row r="34" spans="1:19" x14ac:dyDescent="0.25">
      <c r="A34" s="19" t="s">
        <v>31</v>
      </c>
      <c r="B34" s="17"/>
      <c r="C34" s="4"/>
      <c r="E34" s="42"/>
      <c r="F34" s="42"/>
      <c r="G34" s="42"/>
      <c r="H34" s="42"/>
      <c r="I34" s="4"/>
      <c r="K34" s="18">
        <f t="shared" si="2"/>
        <v>0</v>
      </c>
      <c r="L34" s="18">
        <f t="shared" si="2"/>
        <v>0</v>
      </c>
      <c r="M34" s="18">
        <f t="shared" si="2"/>
        <v>0</v>
      </c>
      <c r="N34" s="18">
        <f t="shared" si="2"/>
        <v>0</v>
      </c>
      <c r="O34" s="18">
        <f t="shared" si="2"/>
        <v>0</v>
      </c>
      <c r="P34" s="43"/>
      <c r="Q34" s="18"/>
      <c r="S34" s="22">
        <f t="shared" si="1"/>
        <v>0</v>
      </c>
    </row>
    <row r="35" spans="1:19" x14ac:dyDescent="0.25">
      <c r="A35" s="20" t="s">
        <v>422</v>
      </c>
      <c r="B35" s="17"/>
      <c r="C35" s="4"/>
      <c r="E35" s="42"/>
      <c r="F35" s="42"/>
      <c r="G35" s="42"/>
      <c r="H35" s="42"/>
      <c r="I35" s="4"/>
      <c r="K35" s="18"/>
      <c r="L35" s="18"/>
      <c r="M35" s="18"/>
      <c r="N35" s="18"/>
      <c r="O35" s="18"/>
      <c r="P35" s="43"/>
      <c r="Q35" s="18"/>
      <c r="S35" s="22"/>
    </row>
    <row r="36" spans="1:19" x14ac:dyDescent="0.25">
      <c r="A36" s="21" t="s">
        <v>32</v>
      </c>
      <c r="B36" s="17"/>
      <c r="C36" s="45">
        <v>6707408.7599999998</v>
      </c>
      <c r="E36" s="40">
        <v>0</v>
      </c>
      <c r="F36" s="40"/>
      <c r="G36" s="40">
        <v>147876.87</v>
      </c>
      <c r="H36" s="40"/>
      <c r="I36" s="45">
        <f>SUM(C36:H36)</f>
        <v>6855285.6299999999</v>
      </c>
      <c r="K36" s="18">
        <f t="shared" si="2"/>
        <v>6707409</v>
      </c>
      <c r="L36" s="18">
        <f t="shared" si="2"/>
        <v>0</v>
      </c>
      <c r="M36" s="18">
        <f t="shared" si="2"/>
        <v>0</v>
      </c>
      <c r="N36" s="18">
        <f t="shared" si="2"/>
        <v>0</v>
      </c>
      <c r="O36" s="18">
        <f t="shared" si="2"/>
        <v>147877</v>
      </c>
      <c r="P36" s="41"/>
      <c r="Q36" s="46">
        <f>SUM(K36:P36)</f>
        <v>6855286</v>
      </c>
      <c r="S36" s="22">
        <f t="shared" si="1"/>
        <v>-0.37000000011175871</v>
      </c>
    </row>
    <row r="37" spans="1:19" x14ac:dyDescent="0.25">
      <c r="A37" s="21" t="s">
        <v>33</v>
      </c>
      <c r="B37" s="17"/>
      <c r="C37" s="45">
        <v>31529998.940000001</v>
      </c>
      <c r="E37" s="246">
        <v>1611668.27</v>
      </c>
      <c r="F37" s="40"/>
      <c r="G37" s="40">
        <v>0</v>
      </c>
      <c r="H37" s="40"/>
      <c r="I37" s="45">
        <f>SUM(C37:H37)</f>
        <v>33141667.210000001</v>
      </c>
      <c r="K37" s="18">
        <f t="shared" si="2"/>
        <v>31529999</v>
      </c>
      <c r="L37" s="18">
        <f t="shared" si="2"/>
        <v>0</v>
      </c>
      <c r="M37" s="18">
        <f t="shared" si="2"/>
        <v>1611668</v>
      </c>
      <c r="N37" s="18">
        <f t="shared" si="2"/>
        <v>0</v>
      </c>
      <c r="O37" s="18">
        <f t="shared" si="2"/>
        <v>0</v>
      </c>
      <c r="P37" s="41"/>
      <c r="Q37" s="46">
        <f t="shared" ref="Q37:Q38" si="3">SUM(K37:P37)</f>
        <v>33141667</v>
      </c>
      <c r="S37" s="22">
        <f t="shared" si="1"/>
        <v>0.21000000089406967</v>
      </c>
    </row>
    <row r="38" spans="1:19" x14ac:dyDescent="0.25">
      <c r="A38" s="21" t="s">
        <v>34</v>
      </c>
      <c r="B38" s="17"/>
      <c r="C38" s="4">
        <v>0</v>
      </c>
      <c r="E38" s="246">
        <v>25934587.07</v>
      </c>
      <c r="F38" s="40"/>
      <c r="G38" s="40">
        <v>150051447.66</v>
      </c>
      <c r="H38" s="40"/>
      <c r="I38" s="45">
        <f>SUM(C38:H38)</f>
        <v>175986034.72999999</v>
      </c>
      <c r="J38" s="46"/>
      <c r="K38" s="18">
        <f t="shared" si="2"/>
        <v>0</v>
      </c>
      <c r="L38" s="18">
        <f t="shared" si="2"/>
        <v>0</v>
      </c>
      <c r="M38" s="18">
        <f t="shared" si="2"/>
        <v>25934587</v>
      </c>
      <c r="N38" s="18">
        <f t="shared" si="2"/>
        <v>0</v>
      </c>
      <c r="O38" s="18">
        <f t="shared" si="2"/>
        <v>150051448</v>
      </c>
      <c r="P38" s="41"/>
      <c r="Q38" s="46">
        <f t="shared" si="3"/>
        <v>175986035</v>
      </c>
      <c r="S38" s="22">
        <f t="shared" si="1"/>
        <v>-0.27000001072883606</v>
      </c>
    </row>
    <row r="39" spans="1:19" x14ac:dyDescent="0.25">
      <c r="A39" s="19" t="s">
        <v>35</v>
      </c>
      <c r="B39" s="17"/>
      <c r="C39" s="4"/>
      <c r="E39" s="42"/>
      <c r="F39" s="42"/>
      <c r="G39" s="42"/>
      <c r="H39" s="42"/>
      <c r="I39" s="4"/>
      <c r="K39" s="18">
        <f t="shared" si="2"/>
        <v>0</v>
      </c>
      <c r="L39" s="18">
        <f t="shared" si="2"/>
        <v>0</v>
      </c>
      <c r="M39" s="18">
        <f t="shared" si="2"/>
        <v>0</v>
      </c>
      <c r="N39" s="18">
        <f t="shared" si="2"/>
        <v>0</v>
      </c>
      <c r="O39" s="18">
        <f t="shared" si="2"/>
        <v>0</v>
      </c>
      <c r="P39" s="43"/>
      <c r="Q39" s="18"/>
      <c r="S39" s="22">
        <f t="shared" si="1"/>
        <v>0</v>
      </c>
    </row>
    <row r="40" spans="1:19" x14ac:dyDescent="0.25">
      <c r="A40" s="20" t="s">
        <v>36</v>
      </c>
      <c r="B40" s="17"/>
      <c r="C40" s="4">
        <v>278476.43</v>
      </c>
      <c r="E40" s="40">
        <v>0</v>
      </c>
      <c r="F40" s="40"/>
      <c r="G40" s="33">
        <v>66649.36</v>
      </c>
      <c r="H40" s="33"/>
      <c r="I40" s="4">
        <f>SUM(C40:G40)</f>
        <v>345125.79</v>
      </c>
      <c r="K40" s="18">
        <f t="shared" si="2"/>
        <v>278476</v>
      </c>
      <c r="L40" s="18">
        <f t="shared" si="2"/>
        <v>0</v>
      </c>
      <c r="M40" s="18">
        <f t="shared" si="2"/>
        <v>0</v>
      </c>
      <c r="N40" s="18">
        <f t="shared" si="2"/>
        <v>0</v>
      </c>
      <c r="O40" s="18">
        <f t="shared" si="2"/>
        <v>66649</v>
      </c>
      <c r="P40" s="34"/>
      <c r="Q40" s="18">
        <f>SUM(K40:O40)</f>
        <v>345125</v>
      </c>
      <c r="S40" s="22">
        <f t="shared" si="1"/>
        <v>0.78999999997904524</v>
      </c>
    </row>
    <row r="41" spans="1:19" x14ac:dyDescent="0.25">
      <c r="A41" s="20" t="s">
        <v>37</v>
      </c>
      <c r="B41" s="17"/>
      <c r="C41" s="32">
        <v>59099256.68</v>
      </c>
      <c r="D41" s="32"/>
      <c r="E41" s="246">
        <v>1280</v>
      </c>
      <c r="F41" s="33"/>
      <c r="G41" s="33"/>
      <c r="H41" s="33"/>
      <c r="I41" s="4">
        <f>SUM(C41:G41)</f>
        <v>59100536.68</v>
      </c>
      <c r="K41" s="18">
        <f t="shared" si="2"/>
        <v>59099257</v>
      </c>
      <c r="L41" s="18">
        <f t="shared" si="2"/>
        <v>0</v>
      </c>
      <c r="M41" s="18">
        <f t="shared" si="2"/>
        <v>1280</v>
      </c>
      <c r="N41" s="18">
        <f t="shared" si="2"/>
        <v>0</v>
      </c>
      <c r="O41" s="18">
        <f t="shared" si="2"/>
        <v>0</v>
      </c>
      <c r="P41" s="34"/>
      <c r="Q41" s="18">
        <f>SUM(K41:O41)</f>
        <v>59100537</v>
      </c>
      <c r="S41" s="22">
        <f t="shared" si="1"/>
        <v>-0.32000000029802322</v>
      </c>
    </row>
    <row r="42" spans="1:19" x14ac:dyDescent="0.25">
      <c r="A42" s="20" t="s">
        <v>38</v>
      </c>
      <c r="B42" s="17"/>
      <c r="C42" s="32">
        <v>60247768</v>
      </c>
      <c r="D42" s="32"/>
      <c r="E42" s="246">
        <v>0</v>
      </c>
      <c r="F42" s="33"/>
      <c r="G42" s="33">
        <v>0</v>
      </c>
      <c r="H42" s="33"/>
      <c r="I42" s="4">
        <f>SUM(C42:G42)</f>
        <v>60247768</v>
      </c>
      <c r="K42" s="18">
        <f t="shared" si="2"/>
        <v>60247768</v>
      </c>
      <c r="L42" s="18">
        <f t="shared" si="2"/>
        <v>0</v>
      </c>
      <c r="M42" s="18">
        <f t="shared" si="2"/>
        <v>0</v>
      </c>
      <c r="N42" s="18">
        <f t="shared" si="2"/>
        <v>0</v>
      </c>
      <c r="O42" s="18">
        <f t="shared" si="2"/>
        <v>0</v>
      </c>
      <c r="P42" s="34"/>
      <c r="Q42" s="18">
        <f>SUM(K42:O42)</f>
        <v>60247768</v>
      </c>
      <c r="S42" s="22">
        <f t="shared" si="1"/>
        <v>0</v>
      </c>
    </row>
    <row r="43" spans="1:19" x14ac:dyDescent="0.25">
      <c r="A43" s="20" t="s">
        <v>39</v>
      </c>
      <c r="B43" s="17"/>
      <c r="C43" s="32">
        <v>100973.1</v>
      </c>
      <c r="D43" s="32"/>
      <c r="E43" s="246">
        <v>90277.15</v>
      </c>
      <c r="F43" s="33"/>
      <c r="G43" s="33">
        <v>0</v>
      </c>
      <c r="H43" s="33"/>
      <c r="I43" s="4">
        <f>SUM(C43:G43)</f>
        <v>191250.25</v>
      </c>
      <c r="K43" s="18">
        <f t="shared" si="2"/>
        <v>100973</v>
      </c>
      <c r="L43" s="18">
        <f t="shared" si="2"/>
        <v>0</v>
      </c>
      <c r="M43" s="18">
        <f t="shared" si="2"/>
        <v>90277</v>
      </c>
      <c r="N43" s="18">
        <f t="shared" si="2"/>
        <v>0</v>
      </c>
      <c r="O43" s="18">
        <f t="shared" si="2"/>
        <v>0</v>
      </c>
      <c r="P43" s="34"/>
      <c r="Q43" s="18">
        <f>SUM(K43:O43)</f>
        <v>191250</v>
      </c>
      <c r="S43" s="22">
        <f t="shared" si="1"/>
        <v>0.25</v>
      </c>
    </row>
    <row r="44" spans="1:19" x14ac:dyDescent="0.25">
      <c r="A44" s="19" t="s">
        <v>40</v>
      </c>
      <c r="B44" s="17"/>
      <c r="C44" s="4"/>
      <c r="E44" s="42"/>
      <c r="F44" s="42"/>
      <c r="G44" s="42"/>
      <c r="H44" s="42"/>
      <c r="I44" s="4"/>
      <c r="K44" s="18">
        <f t="shared" si="2"/>
        <v>0</v>
      </c>
      <c r="L44" s="18">
        <f t="shared" si="2"/>
        <v>0</v>
      </c>
      <c r="M44" s="18">
        <f t="shared" si="2"/>
        <v>0</v>
      </c>
      <c r="N44" s="18">
        <f t="shared" si="2"/>
        <v>0</v>
      </c>
      <c r="O44" s="18">
        <f t="shared" si="2"/>
        <v>0</v>
      </c>
      <c r="P44" s="43"/>
      <c r="Q44" s="18"/>
      <c r="S44" s="22">
        <f t="shared" si="1"/>
        <v>0</v>
      </c>
    </row>
    <row r="45" spans="1:19" x14ac:dyDescent="0.25">
      <c r="A45" s="20" t="s">
        <v>41</v>
      </c>
      <c r="B45" s="17"/>
      <c r="C45" s="32">
        <v>51699482.030000001</v>
      </c>
      <c r="D45" s="32"/>
      <c r="E45" s="33">
        <v>0</v>
      </c>
      <c r="F45" s="33"/>
      <c r="G45" s="33">
        <v>0</v>
      </c>
      <c r="H45" s="33"/>
      <c r="I45" s="4">
        <f>SUM(C45:G45)</f>
        <v>51699482.030000001</v>
      </c>
      <c r="K45" s="18">
        <f t="shared" si="2"/>
        <v>51699482</v>
      </c>
      <c r="L45" s="18">
        <f t="shared" si="2"/>
        <v>0</v>
      </c>
      <c r="M45" s="18">
        <f t="shared" si="2"/>
        <v>0</v>
      </c>
      <c r="N45" s="18">
        <f t="shared" si="2"/>
        <v>0</v>
      </c>
      <c r="O45" s="18">
        <f t="shared" si="2"/>
        <v>0</v>
      </c>
      <c r="P45" s="34"/>
      <c r="Q45" s="18">
        <f>SUM(K45:O45)</f>
        <v>51699482</v>
      </c>
      <c r="S45" s="22">
        <f t="shared" si="1"/>
        <v>3.0000001192092896E-2</v>
      </c>
    </row>
    <row r="46" spans="1:19" x14ac:dyDescent="0.25">
      <c r="A46" s="20" t="s">
        <v>425</v>
      </c>
      <c r="B46" s="17"/>
      <c r="C46" s="32">
        <v>991569.21</v>
      </c>
      <c r="D46" s="32"/>
      <c r="E46" s="33">
        <v>0</v>
      </c>
      <c r="F46" s="33"/>
      <c r="G46" s="33">
        <v>0</v>
      </c>
      <c r="H46" s="33"/>
      <c r="I46" s="4">
        <f>SUM(C46:G46)</f>
        <v>991569.21</v>
      </c>
      <c r="K46" s="18">
        <f t="shared" si="2"/>
        <v>991569</v>
      </c>
      <c r="L46" s="18">
        <f t="shared" si="2"/>
        <v>0</v>
      </c>
      <c r="M46" s="18">
        <f t="shared" si="2"/>
        <v>0</v>
      </c>
      <c r="N46" s="18">
        <f t="shared" si="2"/>
        <v>0</v>
      </c>
      <c r="O46" s="18">
        <f t="shared" si="2"/>
        <v>0</v>
      </c>
      <c r="P46" s="34"/>
      <c r="Q46" s="18">
        <f>SUM(K46:O46)</f>
        <v>991569</v>
      </c>
      <c r="S46" s="22">
        <f t="shared" si="1"/>
        <v>0.2099999999627471</v>
      </c>
    </row>
    <row r="47" spans="1:19" x14ac:dyDescent="0.25">
      <c r="A47" s="20" t="s">
        <v>40</v>
      </c>
      <c r="B47" s="17"/>
      <c r="C47" s="47">
        <v>49214521.000000007</v>
      </c>
      <c r="D47" s="32"/>
      <c r="E47" s="247">
        <v>4938422.55</v>
      </c>
      <c r="F47" s="33"/>
      <c r="G47" s="48">
        <v>272200</v>
      </c>
      <c r="H47" s="33"/>
      <c r="I47" s="49">
        <f>SUM(C47:G47)</f>
        <v>54425143.550000004</v>
      </c>
      <c r="K47" s="18">
        <f t="shared" si="2"/>
        <v>49214521</v>
      </c>
      <c r="L47" s="18">
        <f t="shared" si="2"/>
        <v>0</v>
      </c>
      <c r="M47" s="18">
        <f t="shared" si="2"/>
        <v>4938423</v>
      </c>
      <c r="N47" s="18">
        <f t="shared" si="2"/>
        <v>0</v>
      </c>
      <c r="O47" s="18">
        <f t="shared" si="2"/>
        <v>272200</v>
      </c>
      <c r="P47" s="34"/>
      <c r="Q47" s="50">
        <f>SUM(K47:O47)</f>
        <v>54425144</v>
      </c>
      <c r="S47" s="22">
        <f t="shared" si="1"/>
        <v>-0.44999999552965164</v>
      </c>
    </row>
    <row r="48" spans="1:19" x14ac:dyDescent="0.25">
      <c r="A48" s="25" t="s">
        <v>42</v>
      </c>
      <c r="B48" s="17"/>
      <c r="C48" s="49">
        <f>SUM(C27:C47)</f>
        <v>2783360689.75</v>
      </c>
      <c r="E48" s="49">
        <f>SUM(E27:E47)</f>
        <v>1620162609.4299998</v>
      </c>
      <c r="G48" s="49">
        <f>SUM(G27:G47)</f>
        <v>176108946.84</v>
      </c>
      <c r="I48" s="49">
        <f>SUM(C48:H48)</f>
        <v>4579632246.0200005</v>
      </c>
      <c r="K48" s="29">
        <f>SUM(K27:K47)</f>
        <v>2783360690</v>
      </c>
      <c r="M48" s="29">
        <f>SUM(M27:M47)</f>
        <v>1620162609</v>
      </c>
      <c r="O48" s="29">
        <f>SUM(O27:O47)</f>
        <v>176108947</v>
      </c>
      <c r="Q48" s="50">
        <f>SUM(K48:P48)</f>
        <v>4579632246</v>
      </c>
      <c r="S48" s="22">
        <f t="shared" si="1"/>
        <v>2.0000457763671875E-2</v>
      </c>
    </row>
    <row r="49" spans="1:19" s="6" customFormat="1" x14ac:dyDescent="0.25">
      <c r="A49" s="30" t="s">
        <v>43</v>
      </c>
      <c r="B49" s="17"/>
      <c r="C49" s="4"/>
      <c r="D49" s="4"/>
      <c r="E49" s="4"/>
      <c r="F49" s="4"/>
      <c r="G49" s="4"/>
      <c r="H49" s="4"/>
      <c r="I49" s="4"/>
      <c r="K49" s="18"/>
      <c r="L49" s="8"/>
      <c r="M49" s="18"/>
      <c r="N49" s="8"/>
      <c r="O49" s="18"/>
      <c r="P49" s="8"/>
      <c r="Q49" s="18"/>
      <c r="S49" s="22">
        <f t="shared" si="1"/>
        <v>0</v>
      </c>
    </row>
    <row r="50" spans="1:19" s="6" customFormat="1" x14ac:dyDescent="0.25">
      <c r="A50" s="19" t="s">
        <v>44</v>
      </c>
      <c r="B50" s="17"/>
      <c r="C50" s="4"/>
      <c r="D50" s="4"/>
      <c r="E50" s="4"/>
      <c r="F50" s="4"/>
      <c r="G50" s="4"/>
      <c r="H50" s="4"/>
      <c r="I50" s="4"/>
      <c r="K50" s="18"/>
      <c r="L50" s="8"/>
      <c r="M50" s="18"/>
      <c r="N50" s="8"/>
      <c r="O50" s="18"/>
      <c r="P50" s="8"/>
      <c r="Q50" s="18"/>
      <c r="S50" s="22">
        <f t="shared" si="1"/>
        <v>0</v>
      </c>
    </row>
    <row r="51" spans="1:19" s="6" customFormat="1" x14ac:dyDescent="0.25">
      <c r="A51" s="20" t="s">
        <v>399</v>
      </c>
      <c r="B51" s="17"/>
      <c r="C51" s="32">
        <v>46911227.630000003</v>
      </c>
      <c r="D51" s="32"/>
      <c r="E51" s="51">
        <v>0</v>
      </c>
      <c r="F51" s="51"/>
      <c r="G51" s="51">
        <v>0</v>
      </c>
      <c r="H51" s="51"/>
      <c r="I51" s="4">
        <f t="shared" ref="I51:I60" si="4">SUM(C51:G51)</f>
        <v>46911227.630000003</v>
      </c>
      <c r="K51" s="18">
        <f t="shared" ref="K51:O60" si="5">ROUND(C51,0)</f>
        <v>46911228</v>
      </c>
      <c r="L51" s="18">
        <f t="shared" si="5"/>
        <v>0</v>
      </c>
      <c r="M51" s="18">
        <f t="shared" si="5"/>
        <v>0</v>
      </c>
      <c r="N51" s="18">
        <f t="shared" si="5"/>
        <v>0</v>
      </c>
      <c r="O51" s="18">
        <f t="shared" si="5"/>
        <v>0</v>
      </c>
      <c r="P51" s="52"/>
      <c r="Q51" s="18">
        <f t="shared" ref="Q51:Q60" si="6">SUM(K51:O51)</f>
        <v>46911228</v>
      </c>
      <c r="S51" s="22">
        <f t="shared" si="1"/>
        <v>-0.36999999731779099</v>
      </c>
    </row>
    <row r="52" spans="1:19" s="6" customFormat="1" x14ac:dyDescent="0.25">
      <c r="A52" s="232" t="s">
        <v>400</v>
      </c>
      <c r="B52" s="17"/>
      <c r="C52" s="32">
        <v>940098</v>
      </c>
      <c r="D52" s="32"/>
      <c r="E52" s="51">
        <v>0</v>
      </c>
      <c r="F52" s="51"/>
      <c r="G52" s="51">
        <v>0</v>
      </c>
      <c r="H52" s="51"/>
      <c r="I52" s="4">
        <f t="shared" si="4"/>
        <v>940098</v>
      </c>
      <c r="K52" s="18"/>
      <c r="L52" s="18"/>
      <c r="M52" s="18"/>
      <c r="N52" s="18"/>
      <c r="O52" s="18"/>
      <c r="P52" s="52"/>
      <c r="Q52" s="18"/>
      <c r="S52" s="22"/>
    </row>
    <row r="53" spans="1:19" s="6" customFormat="1" x14ac:dyDescent="0.25">
      <c r="A53" s="20" t="s">
        <v>45</v>
      </c>
      <c r="B53" s="17"/>
      <c r="C53" s="32">
        <v>50472811.07</v>
      </c>
      <c r="D53" s="32"/>
      <c r="E53" s="51">
        <v>0</v>
      </c>
      <c r="F53" s="51"/>
      <c r="G53" s="51">
        <v>0</v>
      </c>
      <c r="H53" s="51"/>
      <c r="I53" s="4">
        <f t="shared" si="4"/>
        <v>50472811.07</v>
      </c>
      <c r="K53" s="18">
        <f t="shared" si="5"/>
        <v>50472811</v>
      </c>
      <c r="L53" s="18">
        <f t="shared" si="5"/>
        <v>0</v>
      </c>
      <c r="M53" s="18">
        <f t="shared" si="5"/>
        <v>0</v>
      </c>
      <c r="N53" s="18">
        <f t="shared" si="5"/>
        <v>0</v>
      </c>
      <c r="O53" s="18">
        <f t="shared" si="5"/>
        <v>0</v>
      </c>
      <c r="P53" s="52"/>
      <c r="Q53" s="18">
        <f t="shared" si="6"/>
        <v>50472811</v>
      </c>
      <c r="S53" s="22">
        <f t="shared" si="1"/>
        <v>7.0000000298023224E-2</v>
      </c>
    </row>
    <row r="54" spans="1:19" s="6" customFormat="1" x14ac:dyDescent="0.25">
      <c r="A54" s="20" t="s">
        <v>46</v>
      </c>
      <c r="B54" s="17"/>
      <c r="C54" s="32">
        <v>0</v>
      </c>
      <c r="D54" s="32"/>
      <c r="E54" s="51">
        <v>0</v>
      </c>
      <c r="F54" s="51"/>
      <c r="G54" s="51">
        <v>0</v>
      </c>
      <c r="H54" s="51"/>
      <c r="I54" s="4">
        <f t="shared" si="4"/>
        <v>0</v>
      </c>
      <c r="K54" s="18">
        <f t="shared" si="5"/>
        <v>0</v>
      </c>
      <c r="L54" s="18">
        <f t="shared" si="5"/>
        <v>0</v>
      </c>
      <c r="M54" s="18">
        <f t="shared" si="5"/>
        <v>0</v>
      </c>
      <c r="N54" s="18">
        <f t="shared" si="5"/>
        <v>0</v>
      </c>
      <c r="O54" s="18">
        <f t="shared" si="5"/>
        <v>0</v>
      </c>
      <c r="P54" s="52"/>
      <c r="Q54" s="18">
        <f t="shared" si="6"/>
        <v>0</v>
      </c>
      <c r="S54" s="22">
        <f t="shared" si="1"/>
        <v>0</v>
      </c>
    </row>
    <row r="55" spans="1:19" s="6" customFormat="1" x14ac:dyDescent="0.25">
      <c r="A55" s="19" t="s">
        <v>47</v>
      </c>
      <c r="B55" s="17"/>
      <c r="C55" s="42"/>
      <c r="D55" s="42"/>
      <c r="E55" s="40"/>
      <c r="F55" s="40"/>
      <c r="G55" s="40"/>
      <c r="H55" s="40"/>
      <c r="I55" s="4">
        <f t="shared" si="4"/>
        <v>0</v>
      </c>
      <c r="K55" s="18">
        <f t="shared" si="5"/>
        <v>0</v>
      </c>
      <c r="L55" s="18">
        <f t="shared" si="5"/>
        <v>0</v>
      </c>
      <c r="M55" s="18">
        <f t="shared" si="5"/>
        <v>0</v>
      </c>
      <c r="N55" s="18">
        <f t="shared" si="5"/>
        <v>0</v>
      </c>
      <c r="O55" s="18">
        <f t="shared" si="5"/>
        <v>0</v>
      </c>
      <c r="P55" s="41"/>
      <c r="Q55" s="18">
        <f t="shared" si="6"/>
        <v>0</v>
      </c>
      <c r="S55" s="22">
        <f t="shared" si="1"/>
        <v>0</v>
      </c>
    </row>
    <row r="56" spans="1:19" s="6" customFormat="1" x14ac:dyDescent="0.25">
      <c r="A56" s="20" t="s">
        <v>48</v>
      </c>
      <c r="B56" s="17"/>
      <c r="C56" s="32">
        <v>12324360.300000001</v>
      </c>
      <c r="D56" s="32"/>
      <c r="E56" s="33">
        <v>0</v>
      </c>
      <c r="F56" s="51"/>
      <c r="G56" s="51">
        <v>0</v>
      </c>
      <c r="H56" s="51"/>
      <c r="I56" s="4">
        <f t="shared" si="4"/>
        <v>12324360.300000001</v>
      </c>
      <c r="K56" s="18">
        <f t="shared" si="5"/>
        <v>12324360</v>
      </c>
      <c r="L56" s="18">
        <f t="shared" si="5"/>
        <v>0</v>
      </c>
      <c r="M56" s="18">
        <f t="shared" si="5"/>
        <v>0</v>
      </c>
      <c r="N56" s="18">
        <f t="shared" si="5"/>
        <v>0</v>
      </c>
      <c r="O56" s="18">
        <f t="shared" si="5"/>
        <v>0</v>
      </c>
      <c r="P56" s="52"/>
      <c r="Q56" s="18">
        <f t="shared" si="6"/>
        <v>12324360</v>
      </c>
      <c r="S56" s="22">
        <f t="shared" si="1"/>
        <v>0.30000000074505806</v>
      </c>
    </row>
    <row r="57" spans="1:19" s="6" customFormat="1" x14ac:dyDescent="0.25">
      <c r="A57" s="20" t="s">
        <v>49</v>
      </c>
      <c r="B57" s="17"/>
      <c r="C57" s="32">
        <v>2808780.77</v>
      </c>
      <c r="D57" s="32"/>
      <c r="E57" s="51">
        <v>0</v>
      </c>
      <c r="F57" s="51"/>
      <c r="G57" s="51">
        <v>0</v>
      </c>
      <c r="H57" s="51"/>
      <c r="I57" s="4">
        <f t="shared" si="4"/>
        <v>2808780.77</v>
      </c>
      <c r="K57" s="18">
        <f t="shared" si="5"/>
        <v>2808781</v>
      </c>
      <c r="L57" s="18">
        <f t="shared" si="5"/>
        <v>0</v>
      </c>
      <c r="M57" s="18">
        <f t="shared" si="5"/>
        <v>0</v>
      </c>
      <c r="N57" s="18">
        <f t="shared" si="5"/>
        <v>0</v>
      </c>
      <c r="O57" s="18">
        <f t="shared" si="5"/>
        <v>0</v>
      </c>
      <c r="P57" s="52"/>
      <c r="Q57" s="18">
        <f t="shared" si="6"/>
        <v>2808781</v>
      </c>
      <c r="S57" s="22">
        <f t="shared" si="1"/>
        <v>-0.22999999998137355</v>
      </c>
    </row>
    <row r="58" spans="1:19" s="6" customFormat="1" x14ac:dyDescent="0.25">
      <c r="A58" s="20" t="s">
        <v>50</v>
      </c>
      <c r="B58" s="17"/>
      <c r="C58" s="32">
        <v>107010650.33</v>
      </c>
      <c r="D58" s="32"/>
      <c r="E58" s="51">
        <v>0</v>
      </c>
      <c r="F58" s="51"/>
      <c r="G58" s="51">
        <v>0</v>
      </c>
      <c r="H58" s="51"/>
      <c r="I58" s="4">
        <f t="shared" si="4"/>
        <v>107010650.33</v>
      </c>
      <c r="K58" s="18">
        <f t="shared" si="5"/>
        <v>107010650</v>
      </c>
      <c r="L58" s="18">
        <f t="shared" si="5"/>
        <v>0</v>
      </c>
      <c r="M58" s="18">
        <f t="shared" si="5"/>
        <v>0</v>
      </c>
      <c r="N58" s="18">
        <f t="shared" si="5"/>
        <v>0</v>
      </c>
      <c r="O58" s="18">
        <f t="shared" si="5"/>
        <v>0</v>
      </c>
      <c r="P58" s="52"/>
      <c r="Q58" s="18">
        <f t="shared" si="6"/>
        <v>107010650</v>
      </c>
      <c r="S58" s="22">
        <f t="shared" si="1"/>
        <v>0.32999999821186066</v>
      </c>
    </row>
    <row r="59" spans="1:19" s="6" customFormat="1" x14ac:dyDescent="0.25">
      <c r="A59" s="20" t="s">
        <v>51</v>
      </c>
      <c r="B59" s="17"/>
      <c r="C59" s="32">
        <v>9022678.1199999992</v>
      </c>
      <c r="D59" s="32"/>
      <c r="E59" s="53">
        <v>0</v>
      </c>
      <c r="F59" s="53"/>
      <c r="G59" s="53">
        <v>0</v>
      </c>
      <c r="H59" s="53"/>
      <c r="I59" s="4">
        <f t="shared" si="4"/>
        <v>9022678.1199999992</v>
      </c>
      <c r="K59" s="18">
        <f t="shared" si="5"/>
        <v>9022678</v>
      </c>
      <c r="L59" s="18">
        <f t="shared" si="5"/>
        <v>0</v>
      </c>
      <c r="M59" s="18">
        <f t="shared" si="5"/>
        <v>0</v>
      </c>
      <c r="N59" s="18">
        <f t="shared" si="5"/>
        <v>0</v>
      </c>
      <c r="O59" s="18">
        <f t="shared" si="5"/>
        <v>0</v>
      </c>
      <c r="P59" s="54"/>
      <c r="Q59" s="18">
        <f t="shared" si="6"/>
        <v>9022678</v>
      </c>
      <c r="S59" s="22">
        <f t="shared" si="1"/>
        <v>0.11999999918043613</v>
      </c>
    </row>
    <row r="60" spans="1:19" s="6" customFormat="1" x14ac:dyDescent="0.25">
      <c r="A60" s="20" t="s">
        <v>52</v>
      </c>
      <c r="B60" s="17"/>
      <c r="C60" s="47">
        <v>107506695.34999999</v>
      </c>
      <c r="D60" s="32"/>
      <c r="E60" s="248">
        <v>332551136.26999998</v>
      </c>
      <c r="F60" s="33"/>
      <c r="G60" s="48">
        <v>0</v>
      </c>
      <c r="H60" s="33"/>
      <c r="I60" s="49">
        <f t="shared" si="4"/>
        <v>440057831.62</v>
      </c>
      <c r="K60" s="18">
        <f t="shared" si="5"/>
        <v>107506695</v>
      </c>
      <c r="L60" s="18">
        <f t="shared" si="5"/>
        <v>0</v>
      </c>
      <c r="M60" s="18">
        <f t="shared" si="5"/>
        <v>332551136</v>
      </c>
      <c r="N60" s="18">
        <f t="shared" si="5"/>
        <v>0</v>
      </c>
      <c r="O60" s="18">
        <f t="shared" si="5"/>
        <v>0</v>
      </c>
      <c r="P60" s="34"/>
      <c r="Q60" s="50">
        <f t="shared" si="6"/>
        <v>440057831</v>
      </c>
      <c r="S60" s="22">
        <f t="shared" si="1"/>
        <v>0.62000000476837158</v>
      </c>
    </row>
    <row r="61" spans="1:19" s="6" customFormat="1" x14ac:dyDescent="0.25">
      <c r="A61" s="25" t="s">
        <v>53</v>
      </c>
      <c r="B61" s="17"/>
      <c r="C61" s="55">
        <f>SUM(C51:C60)</f>
        <v>336997301.56999999</v>
      </c>
      <c r="D61" s="42"/>
      <c r="E61" s="55">
        <f>SUM(E51:E60)</f>
        <v>332551136.26999998</v>
      </c>
      <c r="F61" s="42"/>
      <c r="G61" s="55">
        <f>SUM(G54:G60)</f>
        <v>0</v>
      </c>
      <c r="H61" s="42"/>
      <c r="I61" s="49">
        <f>C61+E61</f>
        <v>669548437.83999991</v>
      </c>
      <c r="K61" s="56">
        <f>SUM(K51:K60)</f>
        <v>336057203</v>
      </c>
      <c r="L61" s="43"/>
      <c r="M61" s="56">
        <f>SUM(M51:M60)</f>
        <v>332551136</v>
      </c>
      <c r="N61" s="43"/>
      <c r="O61" s="56">
        <f>SUM(O54:O60)</f>
        <v>0</v>
      </c>
      <c r="P61" s="43"/>
      <c r="Q61" s="50">
        <f>K61+M61</f>
        <v>668608339</v>
      </c>
      <c r="S61" s="22">
        <f t="shared" si="1"/>
        <v>940098.83999991417</v>
      </c>
    </row>
    <row r="62" spans="1:19" s="6" customFormat="1" x14ac:dyDescent="0.25">
      <c r="A62" s="30" t="s">
        <v>54</v>
      </c>
      <c r="B62" s="11"/>
      <c r="C62" s="12"/>
      <c r="D62" s="12"/>
      <c r="E62" s="12"/>
      <c r="F62" s="12"/>
      <c r="G62" s="12"/>
      <c r="H62" s="12"/>
      <c r="I62" s="12"/>
      <c r="K62" s="14"/>
      <c r="L62" s="15"/>
      <c r="M62" s="14"/>
      <c r="N62" s="15"/>
      <c r="O62" s="14"/>
      <c r="P62" s="15"/>
      <c r="Q62" s="14"/>
      <c r="S62" s="22">
        <f t="shared" si="1"/>
        <v>0</v>
      </c>
    </row>
    <row r="63" spans="1:19" s="6" customFormat="1" x14ac:dyDescent="0.25">
      <c r="A63" s="19" t="s">
        <v>55</v>
      </c>
      <c r="B63" s="17"/>
      <c r="C63" s="4"/>
      <c r="D63" s="4"/>
      <c r="E63" s="4"/>
      <c r="F63" s="4"/>
      <c r="G63" s="23"/>
      <c r="H63" s="23"/>
      <c r="I63" s="4"/>
      <c r="K63" s="18"/>
      <c r="L63" s="8"/>
      <c r="M63" s="18"/>
      <c r="N63" s="8"/>
      <c r="O63" s="31"/>
      <c r="P63" s="24"/>
      <c r="Q63" s="18"/>
      <c r="S63" s="22">
        <f t="shared" si="1"/>
        <v>0</v>
      </c>
    </row>
    <row r="64" spans="1:19" s="6" customFormat="1" x14ac:dyDescent="0.25">
      <c r="A64" s="20" t="s">
        <v>56</v>
      </c>
      <c r="B64" s="17"/>
      <c r="C64" s="32">
        <v>47904063.530000001</v>
      </c>
      <c r="D64" s="32"/>
      <c r="E64" s="247">
        <v>16193309.16</v>
      </c>
      <c r="F64" s="33"/>
      <c r="G64" s="33">
        <v>0</v>
      </c>
      <c r="H64" s="33"/>
      <c r="I64" s="4">
        <f>C64+E64+G64</f>
        <v>64097372.689999998</v>
      </c>
      <c r="K64" s="18">
        <f t="shared" ref="K64:O68" si="7">ROUND(C64,0)</f>
        <v>47904064</v>
      </c>
      <c r="L64" s="18">
        <f t="shared" si="7"/>
        <v>0</v>
      </c>
      <c r="M64" s="18">
        <f t="shared" si="7"/>
        <v>16193309</v>
      </c>
      <c r="N64" s="18">
        <f t="shared" si="7"/>
        <v>0</v>
      </c>
      <c r="O64" s="18">
        <f t="shared" si="7"/>
        <v>0</v>
      </c>
      <c r="P64" s="34"/>
      <c r="Q64" s="18">
        <f>K64+M64+O64</f>
        <v>64097373</v>
      </c>
      <c r="S64" s="22">
        <f t="shared" si="1"/>
        <v>-0.31000000238418579</v>
      </c>
    </row>
    <row r="65" spans="1:19" s="6" customFormat="1" x14ac:dyDescent="0.25">
      <c r="A65" s="232" t="s">
        <v>401</v>
      </c>
      <c r="B65" s="17"/>
      <c r="C65" s="32">
        <v>216092.80999999959</v>
      </c>
      <c r="D65" s="32"/>
      <c r="E65" s="33">
        <v>0</v>
      </c>
      <c r="F65" s="33"/>
      <c r="G65" s="33">
        <v>0</v>
      </c>
      <c r="H65" s="33"/>
      <c r="I65" s="4">
        <f t="shared" ref="I65:I66" si="8">C65+E65+G65</f>
        <v>216092.80999999959</v>
      </c>
      <c r="K65" s="18"/>
      <c r="L65" s="18"/>
      <c r="M65" s="18"/>
      <c r="N65" s="18"/>
      <c r="O65" s="18"/>
      <c r="P65" s="34"/>
      <c r="Q65" s="18"/>
      <c r="S65" s="22"/>
    </row>
    <row r="66" spans="1:19" s="6" customFormat="1" x14ac:dyDescent="0.25">
      <c r="A66" s="232" t="s">
        <v>402</v>
      </c>
      <c r="B66" s="17"/>
      <c r="C66" s="32">
        <v>205160.38</v>
      </c>
      <c r="D66" s="32"/>
      <c r="E66" s="33">
        <v>0</v>
      </c>
      <c r="F66" s="33"/>
      <c r="G66" s="33">
        <v>0</v>
      </c>
      <c r="H66" s="33"/>
      <c r="I66" s="4">
        <f t="shared" si="8"/>
        <v>205160.38</v>
      </c>
      <c r="K66" s="18"/>
      <c r="L66" s="18"/>
      <c r="M66" s="18"/>
      <c r="N66" s="18"/>
      <c r="O66" s="18"/>
      <c r="P66" s="34"/>
      <c r="Q66" s="18"/>
      <c r="S66" s="22"/>
    </row>
    <row r="67" spans="1:19" s="6" customFormat="1" x14ac:dyDescent="0.25">
      <c r="A67" s="19" t="s">
        <v>57</v>
      </c>
      <c r="B67" s="17"/>
      <c r="C67" s="42"/>
      <c r="D67" s="42"/>
      <c r="E67" s="40"/>
      <c r="F67" s="40"/>
      <c r="G67" s="40"/>
      <c r="H67" s="40"/>
      <c r="I67" s="4"/>
      <c r="K67" s="18">
        <f t="shared" si="7"/>
        <v>0</v>
      </c>
      <c r="L67" s="18">
        <f t="shared" si="7"/>
        <v>0</v>
      </c>
      <c r="M67" s="18">
        <f t="shared" si="7"/>
        <v>0</v>
      </c>
      <c r="N67" s="18">
        <f t="shared" si="7"/>
        <v>0</v>
      </c>
      <c r="O67" s="18">
        <f t="shared" si="7"/>
        <v>0</v>
      </c>
      <c r="P67" s="41"/>
      <c r="Q67" s="18"/>
      <c r="S67" s="22">
        <f t="shared" si="1"/>
        <v>0</v>
      </c>
    </row>
    <row r="68" spans="1:19" s="6" customFormat="1" x14ac:dyDescent="0.25">
      <c r="A68" s="20" t="s">
        <v>58</v>
      </c>
      <c r="B68" s="17"/>
      <c r="C68" s="47">
        <v>204897828.46000001</v>
      </c>
      <c r="D68" s="32"/>
      <c r="E68" s="248">
        <v>153683473.78</v>
      </c>
      <c r="F68" s="33"/>
      <c r="G68" s="48">
        <v>0</v>
      </c>
      <c r="H68" s="33"/>
      <c r="I68" s="49">
        <f>C68+E68+G68</f>
        <v>358581302.24000001</v>
      </c>
      <c r="K68" s="18">
        <f t="shared" si="7"/>
        <v>204897828</v>
      </c>
      <c r="L68" s="18">
        <f t="shared" si="7"/>
        <v>0</v>
      </c>
      <c r="M68" s="18">
        <f t="shared" si="7"/>
        <v>153683474</v>
      </c>
      <c r="N68" s="18">
        <f t="shared" si="7"/>
        <v>0</v>
      </c>
      <c r="O68" s="18">
        <f t="shared" si="7"/>
        <v>0</v>
      </c>
      <c r="P68" s="34"/>
      <c r="Q68" s="50">
        <f>K68+M68+O68</f>
        <v>358581302</v>
      </c>
      <c r="S68" s="22">
        <f t="shared" si="1"/>
        <v>0.24000000953674316</v>
      </c>
    </row>
    <row r="69" spans="1:19" s="6" customFormat="1" x14ac:dyDescent="0.25">
      <c r="A69" s="19" t="s">
        <v>421</v>
      </c>
      <c r="B69" s="17"/>
      <c r="C69" s="55">
        <f>SUM(C64:C68)</f>
        <v>253223145.18000001</v>
      </c>
      <c r="D69" s="42"/>
      <c r="E69" s="55">
        <f>SUM(E64:E68)</f>
        <v>169876782.94</v>
      </c>
      <c r="F69" s="42"/>
      <c r="G69" s="55">
        <f>SUM(G64:G68)</f>
        <v>0</v>
      </c>
      <c r="H69" s="42"/>
      <c r="I69" s="49">
        <f>SUM(I64:I68)</f>
        <v>423099928.12</v>
      </c>
      <c r="K69" s="56">
        <f>SUM(K64:K68)</f>
        <v>252801892</v>
      </c>
      <c r="L69" s="43"/>
      <c r="M69" s="56">
        <f>SUM(M64:M68)</f>
        <v>169876783</v>
      </c>
      <c r="N69" s="43"/>
      <c r="O69" s="56">
        <f t="shared" ref="O69" si="9">SUM(O64:O68)</f>
        <v>0</v>
      </c>
      <c r="P69" s="43"/>
      <c r="Q69" s="50">
        <f>SUM(Q64:Q68)</f>
        <v>422678675</v>
      </c>
      <c r="S69" s="22">
        <f t="shared" si="1"/>
        <v>421253.12000000477</v>
      </c>
    </row>
    <row r="70" spans="1:19" s="6" customFormat="1" x14ac:dyDescent="0.25">
      <c r="A70" s="30" t="s">
        <v>59</v>
      </c>
      <c r="B70" s="17"/>
      <c r="C70" s="57">
        <f>C20+C48+C61+C69+C24</f>
        <v>5092360693.5599995</v>
      </c>
      <c r="D70" s="42">
        <f>D20+D48+D61+D69</f>
        <v>0</v>
      </c>
      <c r="E70" s="57">
        <f>E20+E48+E61+E69+E24</f>
        <v>3509452201.9099998</v>
      </c>
      <c r="F70" s="42">
        <f>F20+F48+F61+F69</f>
        <v>0</v>
      </c>
      <c r="G70" s="57">
        <f>G20+G48+G61+G69+G24</f>
        <v>819651416.7700001</v>
      </c>
      <c r="H70" s="42">
        <f>H20+H48+H61+H69</f>
        <v>0</v>
      </c>
      <c r="I70" s="57">
        <f>SUM(C70:H70)</f>
        <v>9421464312.2399998</v>
      </c>
      <c r="K70" s="56">
        <f>K20+K48+K61+K69+K24</f>
        <v>5090999342</v>
      </c>
      <c r="L70" s="43">
        <f>L20+L48+L61+L69</f>
        <v>0</v>
      </c>
      <c r="M70" s="56">
        <f>M20+M48+M61+M69+M24</f>
        <v>3509452201</v>
      </c>
      <c r="N70" s="43">
        <f>N20+N48+N61+N69</f>
        <v>0</v>
      </c>
      <c r="O70" s="56">
        <f>O20+O48+O61+O69+O24</f>
        <v>819651417</v>
      </c>
      <c r="P70" s="43">
        <f>P20+P48+P61+P69</f>
        <v>0</v>
      </c>
      <c r="Q70" s="56">
        <f>SUM(K70:P70)</f>
        <v>9420102960</v>
      </c>
      <c r="S70" s="22">
        <f t="shared" si="1"/>
        <v>1361352.2399997711</v>
      </c>
    </row>
    <row r="71" spans="1:19" x14ac:dyDescent="0.25">
      <c r="S71" s="22">
        <f t="shared" si="1"/>
        <v>0</v>
      </c>
    </row>
    <row r="72" spans="1:19" x14ac:dyDescent="0.25">
      <c r="S72" s="22">
        <f t="shared" si="1"/>
        <v>0</v>
      </c>
    </row>
    <row r="73" spans="1:19" s="6" customFormat="1" x14ac:dyDescent="0.25">
      <c r="A73" s="30" t="s">
        <v>20</v>
      </c>
      <c r="B73" s="17"/>
      <c r="C73" s="4"/>
      <c r="D73" s="4"/>
      <c r="E73" s="23"/>
      <c r="F73" s="23"/>
      <c r="G73" s="23"/>
      <c r="H73" s="23"/>
      <c r="I73" s="4"/>
      <c r="K73" s="18"/>
      <c r="L73" s="8"/>
      <c r="M73" s="31"/>
      <c r="N73" s="24"/>
      <c r="O73" s="31"/>
      <c r="P73" s="24"/>
      <c r="Q73" s="18"/>
      <c r="S73" s="22">
        <f t="shared" si="1"/>
        <v>0</v>
      </c>
    </row>
    <row r="74" spans="1:19" s="6" customFormat="1" x14ac:dyDescent="0.25">
      <c r="A74" s="19" t="s">
        <v>21</v>
      </c>
      <c r="B74" s="17"/>
      <c r="C74" s="4"/>
      <c r="D74" s="4"/>
      <c r="E74" s="23"/>
      <c r="F74" s="23"/>
      <c r="G74" s="23"/>
      <c r="H74" s="23"/>
      <c r="I74" s="4"/>
      <c r="K74" s="18"/>
      <c r="L74" s="8"/>
      <c r="M74" s="31"/>
      <c r="N74" s="24"/>
      <c r="O74" s="31"/>
      <c r="P74" s="24"/>
      <c r="Q74" s="18"/>
      <c r="S74" s="22">
        <f t="shared" si="1"/>
        <v>0</v>
      </c>
    </row>
    <row r="75" spans="1:19" s="6" customFormat="1" x14ac:dyDescent="0.25">
      <c r="A75" s="20" t="s">
        <v>22</v>
      </c>
      <c r="B75" s="17"/>
      <c r="C75" s="32">
        <v>9841537.4600000009</v>
      </c>
      <c r="D75" s="32"/>
      <c r="E75" s="33">
        <v>0</v>
      </c>
      <c r="F75" s="33"/>
      <c r="G75" s="33">
        <v>0</v>
      </c>
      <c r="H75" s="33"/>
      <c r="I75" s="4">
        <f>C75+E75+G75</f>
        <v>9841537.4600000009</v>
      </c>
      <c r="K75" s="18">
        <f t="shared" ref="K75:O79" si="10">ROUND(C75,0)</f>
        <v>9841537</v>
      </c>
      <c r="L75" s="18">
        <f t="shared" si="10"/>
        <v>0</v>
      </c>
      <c r="M75" s="18">
        <f t="shared" si="10"/>
        <v>0</v>
      </c>
      <c r="N75" s="18">
        <f t="shared" si="10"/>
        <v>0</v>
      </c>
      <c r="O75" s="18">
        <f t="shared" si="10"/>
        <v>0</v>
      </c>
      <c r="P75" s="34"/>
      <c r="Q75" s="18">
        <f>K75+M75+O75</f>
        <v>9841537</v>
      </c>
      <c r="S75" s="22">
        <f t="shared" si="1"/>
        <v>0.46000000089406967</v>
      </c>
    </row>
    <row r="76" spans="1:19" s="6" customFormat="1" hidden="1" x14ac:dyDescent="0.25">
      <c r="A76" s="2"/>
      <c r="B76" s="17"/>
      <c r="C76" s="42"/>
      <c r="D76" s="42"/>
      <c r="E76" s="42"/>
      <c r="F76" s="42"/>
      <c r="G76" s="42"/>
      <c r="H76" s="42"/>
      <c r="I76" s="4"/>
      <c r="K76" s="18">
        <f t="shared" si="10"/>
        <v>0</v>
      </c>
      <c r="L76" s="18">
        <f t="shared" si="10"/>
        <v>0</v>
      </c>
      <c r="M76" s="18">
        <f t="shared" si="10"/>
        <v>0</v>
      </c>
      <c r="N76" s="18">
        <f t="shared" si="10"/>
        <v>0</v>
      </c>
      <c r="O76" s="18">
        <f t="shared" si="10"/>
        <v>0</v>
      </c>
      <c r="P76" s="43"/>
      <c r="Q76" s="18"/>
      <c r="S76" s="22">
        <f t="shared" si="1"/>
        <v>0</v>
      </c>
    </row>
    <row r="77" spans="1:19" s="6" customFormat="1" hidden="1" x14ac:dyDescent="0.25">
      <c r="A77" s="10"/>
      <c r="B77" s="11"/>
      <c r="C77" s="12"/>
      <c r="D77" s="12"/>
      <c r="E77" s="12"/>
      <c r="F77" s="12"/>
      <c r="G77" s="12"/>
      <c r="H77" s="12"/>
      <c r="I77" s="12"/>
      <c r="K77" s="18">
        <f t="shared" si="10"/>
        <v>0</v>
      </c>
      <c r="L77" s="18">
        <f t="shared" si="10"/>
        <v>0</v>
      </c>
      <c r="M77" s="18">
        <f t="shared" si="10"/>
        <v>0</v>
      </c>
      <c r="N77" s="18">
        <f t="shared" si="10"/>
        <v>0</v>
      </c>
      <c r="O77" s="18">
        <f t="shared" si="10"/>
        <v>0</v>
      </c>
      <c r="P77" s="15"/>
      <c r="Q77" s="14"/>
      <c r="S77" s="22">
        <f t="shared" si="1"/>
        <v>0</v>
      </c>
    </row>
    <row r="78" spans="1:19" s="6" customFormat="1" x14ac:dyDescent="0.25">
      <c r="A78" s="19" t="s">
        <v>60</v>
      </c>
      <c r="B78" s="17"/>
      <c r="C78" s="42"/>
      <c r="D78" s="42"/>
      <c r="E78" s="40"/>
      <c r="F78" s="40"/>
      <c r="G78" s="40"/>
      <c r="H78" s="40"/>
      <c r="I78" s="4"/>
      <c r="K78" s="18">
        <f t="shared" si="10"/>
        <v>0</v>
      </c>
      <c r="L78" s="18">
        <f t="shared" si="10"/>
        <v>0</v>
      </c>
      <c r="M78" s="18">
        <f t="shared" si="10"/>
        <v>0</v>
      </c>
      <c r="N78" s="18">
        <f t="shared" si="10"/>
        <v>0</v>
      </c>
      <c r="O78" s="18">
        <f t="shared" si="10"/>
        <v>0</v>
      </c>
      <c r="P78" s="41"/>
      <c r="Q78" s="18"/>
      <c r="S78" s="22">
        <f t="shared" si="1"/>
        <v>0</v>
      </c>
    </row>
    <row r="79" spans="1:19" s="6" customFormat="1" x14ac:dyDescent="0.25">
      <c r="A79" s="20" t="s">
        <v>60</v>
      </c>
      <c r="B79" s="17"/>
      <c r="C79" s="47">
        <v>820322000</v>
      </c>
      <c r="D79" s="32"/>
      <c r="E79" s="48">
        <v>0</v>
      </c>
      <c r="F79" s="33"/>
      <c r="G79" s="48">
        <v>0</v>
      </c>
      <c r="H79" s="33"/>
      <c r="I79" s="49">
        <f>C79+E79+G79</f>
        <v>820322000</v>
      </c>
      <c r="K79" s="18">
        <f t="shared" si="10"/>
        <v>820322000</v>
      </c>
      <c r="L79" s="18">
        <f t="shared" si="10"/>
        <v>0</v>
      </c>
      <c r="M79" s="18">
        <f t="shared" si="10"/>
        <v>0</v>
      </c>
      <c r="N79" s="18">
        <f t="shared" si="10"/>
        <v>0</v>
      </c>
      <c r="O79" s="18">
        <f t="shared" si="10"/>
        <v>0</v>
      </c>
      <c r="P79" s="34"/>
      <c r="Q79" s="50">
        <f>K79+M79+O79</f>
        <v>820322000</v>
      </c>
      <c r="S79" s="22">
        <f t="shared" si="1"/>
        <v>0</v>
      </c>
    </row>
    <row r="80" spans="1:19" s="6" customFormat="1" x14ac:dyDescent="0.25">
      <c r="A80" s="19" t="s">
        <v>23</v>
      </c>
      <c r="B80" s="17"/>
      <c r="C80" s="35">
        <f>SUM(C75:C79)</f>
        <v>830163537.46000004</v>
      </c>
      <c r="D80" s="32"/>
      <c r="E80" s="35">
        <f>SUM(E75:E79)</f>
        <v>0</v>
      </c>
      <c r="F80" s="32"/>
      <c r="G80" s="35">
        <f>SUM(G75:G79)</f>
        <v>0</v>
      </c>
      <c r="H80" s="32"/>
      <c r="I80" s="35">
        <f>SUM(I75:I79)</f>
        <v>830163537.46000004</v>
      </c>
      <c r="K80" s="37">
        <f>SUM(K75:K79)</f>
        <v>830163537</v>
      </c>
      <c r="L80" s="38"/>
      <c r="M80" s="37">
        <f>SUM(M75:M79)</f>
        <v>0</v>
      </c>
      <c r="N80" s="38"/>
      <c r="O80" s="37">
        <f>SUM(O75:O79)</f>
        <v>0</v>
      </c>
      <c r="P80" s="38"/>
      <c r="Q80" s="37">
        <f>SUM(Q75:Q79)</f>
        <v>830163537</v>
      </c>
      <c r="S80" s="22">
        <f t="shared" si="1"/>
        <v>0.46000003814697266</v>
      </c>
    </row>
    <row r="81" spans="1:19" s="6" customFormat="1" x14ac:dyDescent="0.25">
      <c r="A81" s="25" t="s">
        <v>61</v>
      </c>
      <c r="B81" s="17"/>
      <c r="C81" s="42"/>
      <c r="D81" s="42"/>
      <c r="E81" s="42"/>
      <c r="F81" s="42"/>
      <c r="G81" s="42"/>
      <c r="H81" s="42"/>
      <c r="I81" s="4"/>
      <c r="K81" s="58"/>
      <c r="L81" s="43"/>
      <c r="M81" s="58"/>
      <c r="N81" s="43"/>
      <c r="O81" s="58"/>
      <c r="P81" s="43"/>
      <c r="Q81" s="18"/>
      <c r="S81" s="22"/>
    </row>
    <row r="82" spans="1:19" s="6" customFormat="1" x14ac:dyDescent="0.25">
      <c r="A82" s="19" t="s">
        <v>62</v>
      </c>
      <c r="B82" s="17"/>
      <c r="C82" s="42"/>
      <c r="D82" s="42"/>
      <c r="E82" s="42"/>
      <c r="F82" s="42"/>
      <c r="G82" s="42"/>
      <c r="H82" s="42"/>
      <c r="I82" s="4"/>
      <c r="K82" s="58"/>
      <c r="L82" s="43"/>
      <c r="M82" s="58"/>
      <c r="N82" s="43"/>
      <c r="O82" s="58"/>
      <c r="P82" s="43"/>
      <c r="Q82" s="18"/>
      <c r="S82" s="22"/>
    </row>
    <row r="83" spans="1:19" s="6" customFormat="1" x14ac:dyDescent="0.25">
      <c r="A83" s="20" t="s">
        <v>63</v>
      </c>
      <c r="B83" s="17"/>
      <c r="C83" s="47">
        <v>270155160.10000002</v>
      </c>
      <c r="D83" s="32"/>
      <c r="E83" s="48">
        <v>0</v>
      </c>
      <c r="F83" s="33"/>
      <c r="G83" s="48">
        <v>0</v>
      </c>
      <c r="H83" s="33"/>
      <c r="I83" s="49">
        <f>SUM(C83:G83)</f>
        <v>270155160.10000002</v>
      </c>
      <c r="K83" s="18">
        <f>ROUND(C83,0)</f>
        <v>270155160</v>
      </c>
      <c r="L83" s="18">
        <f>ROUND(D83,0)</f>
        <v>0</v>
      </c>
      <c r="M83" s="18">
        <f>ROUND(E83,0)</f>
        <v>0</v>
      </c>
      <c r="N83" s="18">
        <f>ROUND(F83,0)</f>
        <v>0</v>
      </c>
      <c r="O83" s="18">
        <f>ROUND(G83,0)</f>
        <v>0</v>
      </c>
      <c r="P83" s="34"/>
      <c r="Q83" s="50">
        <f>SUM(K83:O83)</f>
        <v>270155160</v>
      </c>
      <c r="S83" s="22">
        <f t="shared" ref="S83:S146" si="11">I83-Q83</f>
        <v>0.10000002384185791</v>
      </c>
    </row>
    <row r="84" spans="1:19" s="6" customFormat="1" x14ac:dyDescent="0.25">
      <c r="A84" s="20" t="s">
        <v>64</v>
      </c>
      <c r="B84" s="17"/>
      <c r="C84" s="35">
        <f>C83</f>
        <v>270155160.10000002</v>
      </c>
      <c r="D84" s="32"/>
      <c r="E84" s="36">
        <f>E83</f>
        <v>0</v>
      </c>
      <c r="F84" s="33"/>
      <c r="G84" s="48">
        <f>G83</f>
        <v>0</v>
      </c>
      <c r="H84" s="33"/>
      <c r="I84" s="28">
        <f>I83</f>
        <v>270155160.10000002</v>
      </c>
      <c r="K84" s="37">
        <f>K83</f>
        <v>270155160</v>
      </c>
      <c r="L84" s="38"/>
      <c r="M84" s="39">
        <f>M83</f>
        <v>0</v>
      </c>
      <c r="N84" s="34"/>
      <c r="O84" s="39">
        <f>O83</f>
        <v>0</v>
      </c>
      <c r="P84" s="34"/>
      <c r="Q84" s="29">
        <f>Q83</f>
        <v>270155160</v>
      </c>
      <c r="S84" s="22">
        <f t="shared" si="11"/>
        <v>0.10000002384185791</v>
      </c>
    </row>
    <row r="85" spans="1:19" s="6" customFormat="1" x14ac:dyDescent="0.25">
      <c r="A85" s="19" t="s">
        <v>65</v>
      </c>
      <c r="B85" s="17"/>
      <c r="C85" s="42"/>
      <c r="D85" s="42"/>
      <c r="E85" s="42"/>
      <c r="F85" s="42"/>
      <c r="G85" s="40"/>
      <c r="H85" s="40"/>
      <c r="I85" s="4">
        <f>SUM(C85:G85)</f>
        <v>0</v>
      </c>
      <c r="K85" s="58"/>
      <c r="L85" s="43"/>
      <c r="M85" s="58"/>
      <c r="N85" s="43"/>
      <c r="O85" s="59"/>
      <c r="P85" s="41"/>
      <c r="Q85" s="18">
        <f>SUM(K85:O85)</f>
        <v>0</v>
      </c>
      <c r="S85" s="22">
        <f t="shared" si="11"/>
        <v>0</v>
      </c>
    </row>
    <row r="86" spans="1:19" s="6" customFormat="1" x14ac:dyDescent="0.25">
      <c r="A86" s="20" t="s">
        <v>66</v>
      </c>
      <c r="B86" s="17"/>
      <c r="C86" s="47">
        <v>7735248.6899999976</v>
      </c>
      <c r="D86" s="32"/>
      <c r="E86" s="247">
        <v>26265813.969999999</v>
      </c>
      <c r="F86" s="33"/>
      <c r="G86" s="48">
        <v>0</v>
      </c>
      <c r="H86" s="33"/>
      <c r="I86" s="49">
        <f>SUM(C86:G86)</f>
        <v>34001062.659999996</v>
      </c>
      <c r="K86" s="18">
        <f>ROUND(C86,0)</f>
        <v>7735249</v>
      </c>
      <c r="L86" s="18">
        <f>ROUND(D86,0)</f>
        <v>0</v>
      </c>
      <c r="M86" s="18">
        <f>ROUND(E86,0)</f>
        <v>26265814</v>
      </c>
      <c r="N86" s="18">
        <f>ROUND(F86,0)</f>
        <v>0</v>
      </c>
      <c r="O86" s="18">
        <f>ROUND(G86,0)</f>
        <v>0</v>
      </c>
      <c r="P86" s="34"/>
      <c r="Q86" s="50">
        <f>SUM(K86:O86)</f>
        <v>34001063</v>
      </c>
      <c r="S86" s="22">
        <f t="shared" si="11"/>
        <v>-0.34000000357627869</v>
      </c>
    </row>
    <row r="87" spans="1:19" s="6" customFormat="1" x14ac:dyDescent="0.25">
      <c r="A87" s="20" t="s">
        <v>67</v>
      </c>
      <c r="B87" s="17"/>
      <c r="C87" s="47">
        <f>C86</f>
        <v>7735248.6899999976</v>
      </c>
      <c r="D87" s="32"/>
      <c r="E87" s="36">
        <f>E86</f>
        <v>26265813.969999999</v>
      </c>
      <c r="F87" s="33"/>
      <c r="G87" s="48">
        <f>G86</f>
        <v>0</v>
      </c>
      <c r="H87" s="33"/>
      <c r="I87" s="28">
        <f>I86</f>
        <v>34001062.659999996</v>
      </c>
      <c r="K87" s="37">
        <f>K86</f>
        <v>7735249</v>
      </c>
      <c r="L87" s="38"/>
      <c r="M87" s="39">
        <f>M86</f>
        <v>26265814</v>
      </c>
      <c r="N87" s="34"/>
      <c r="O87" s="39">
        <f>O86</f>
        <v>0</v>
      </c>
      <c r="P87" s="34"/>
      <c r="Q87" s="29">
        <f>Q86</f>
        <v>34001063</v>
      </c>
      <c r="S87" s="22">
        <f t="shared" si="11"/>
        <v>-0.34000000357627869</v>
      </c>
    </row>
    <row r="88" spans="1:19" s="6" customFormat="1" x14ac:dyDescent="0.25">
      <c r="A88" s="19" t="s">
        <v>68</v>
      </c>
      <c r="B88" s="17"/>
      <c r="C88" s="42"/>
      <c r="D88" s="42"/>
      <c r="E88" s="42"/>
      <c r="F88" s="42"/>
      <c r="G88" s="42"/>
      <c r="H88" s="42"/>
      <c r="I88" s="4"/>
      <c r="K88" s="58"/>
      <c r="L88" s="43"/>
      <c r="M88" s="58"/>
      <c r="N88" s="43"/>
      <c r="O88" s="58"/>
      <c r="P88" s="43"/>
      <c r="Q88" s="18"/>
      <c r="S88" s="22">
        <f t="shared" si="11"/>
        <v>0</v>
      </c>
    </row>
    <row r="89" spans="1:19" s="6" customFormat="1" x14ac:dyDescent="0.25">
      <c r="A89" s="20" t="s">
        <v>69</v>
      </c>
      <c r="B89" s="17" t="s">
        <v>70</v>
      </c>
      <c r="C89" s="32">
        <v>391434988.69000006</v>
      </c>
      <c r="D89" s="32"/>
      <c r="E89" s="51">
        <v>0</v>
      </c>
      <c r="F89" s="51"/>
      <c r="G89" s="51">
        <v>0</v>
      </c>
      <c r="H89" s="51"/>
      <c r="I89" s="45">
        <f>SUM(C89:G89)</f>
        <v>391434988.69000006</v>
      </c>
      <c r="K89" s="18">
        <f t="shared" ref="K89:O93" si="12">ROUND(C89,0)</f>
        <v>391434989</v>
      </c>
      <c r="L89" s="18">
        <f t="shared" si="12"/>
        <v>0</v>
      </c>
      <c r="M89" s="18">
        <f t="shared" si="12"/>
        <v>0</v>
      </c>
      <c r="N89" s="18">
        <f t="shared" si="12"/>
        <v>0</v>
      </c>
      <c r="O89" s="18">
        <f t="shared" si="12"/>
        <v>0</v>
      </c>
      <c r="P89" s="52"/>
      <c r="Q89" s="46">
        <f>SUM(K89:O89)</f>
        <v>391434989</v>
      </c>
      <c r="S89" s="22">
        <f t="shared" si="11"/>
        <v>-0.30999994277954102</v>
      </c>
    </row>
    <row r="90" spans="1:19" s="6" customFormat="1" x14ac:dyDescent="0.25">
      <c r="A90" s="20" t="s">
        <v>71</v>
      </c>
      <c r="B90" s="17"/>
      <c r="C90" s="32">
        <v>1519796993.6099999</v>
      </c>
      <c r="D90" s="32"/>
      <c r="E90" s="33">
        <v>0</v>
      </c>
      <c r="F90" s="33"/>
      <c r="G90" s="33">
        <v>0</v>
      </c>
      <c r="H90" s="33"/>
      <c r="I90" s="45">
        <f>SUM(C90:G90)</f>
        <v>1519796993.6099999</v>
      </c>
      <c r="K90" s="18">
        <f t="shared" si="12"/>
        <v>1519796994</v>
      </c>
      <c r="L90" s="18">
        <f t="shared" si="12"/>
        <v>0</v>
      </c>
      <c r="M90" s="18">
        <f t="shared" si="12"/>
        <v>0</v>
      </c>
      <c r="N90" s="18">
        <f t="shared" si="12"/>
        <v>0</v>
      </c>
      <c r="O90" s="18">
        <f t="shared" si="12"/>
        <v>0</v>
      </c>
      <c r="P90" s="34"/>
      <c r="Q90" s="46">
        <f>SUM(K90:O90)</f>
        <v>1519796994</v>
      </c>
      <c r="S90" s="22">
        <f t="shared" si="11"/>
        <v>-0.3900001049041748</v>
      </c>
    </row>
    <row r="91" spans="1:19" s="6" customFormat="1" x14ac:dyDescent="0.25">
      <c r="A91" s="20" t="s">
        <v>72</v>
      </c>
      <c r="B91" s="17"/>
      <c r="C91" s="32">
        <v>81992550.599999964</v>
      </c>
      <c r="D91" s="32"/>
      <c r="E91" s="33">
        <v>0</v>
      </c>
      <c r="F91" s="33"/>
      <c r="G91" s="33">
        <v>0</v>
      </c>
      <c r="H91" s="33"/>
      <c r="I91" s="45">
        <f>SUM(C91:G91)</f>
        <v>81992550.599999964</v>
      </c>
      <c r="K91" s="18">
        <f t="shared" si="12"/>
        <v>81992551</v>
      </c>
      <c r="L91" s="18">
        <f t="shared" si="12"/>
        <v>0</v>
      </c>
      <c r="M91" s="18">
        <f t="shared" si="12"/>
        <v>0</v>
      </c>
      <c r="N91" s="18">
        <f t="shared" si="12"/>
        <v>0</v>
      </c>
      <c r="O91" s="18">
        <f t="shared" si="12"/>
        <v>0</v>
      </c>
      <c r="P91" s="34"/>
      <c r="Q91" s="46">
        <f>SUM(K91:O91)</f>
        <v>81992551</v>
      </c>
      <c r="S91" s="22">
        <f t="shared" si="11"/>
        <v>-0.40000003576278687</v>
      </c>
    </row>
    <row r="92" spans="1:19" s="6" customFormat="1" x14ac:dyDescent="0.25">
      <c r="A92" s="20" t="s">
        <v>403</v>
      </c>
      <c r="B92" s="17"/>
      <c r="C92" s="32">
        <v>23637369.720000003</v>
      </c>
      <c r="D92" s="32"/>
      <c r="E92" s="33">
        <v>34859.540000000037</v>
      </c>
      <c r="F92" s="33"/>
      <c r="G92" s="33">
        <v>0</v>
      </c>
      <c r="H92" s="33"/>
      <c r="I92" s="45">
        <f>SUM(C92:G92)</f>
        <v>23672229.260000002</v>
      </c>
      <c r="K92" s="18">
        <f t="shared" si="12"/>
        <v>23637370</v>
      </c>
      <c r="L92" s="18">
        <f t="shared" si="12"/>
        <v>0</v>
      </c>
      <c r="M92" s="18">
        <f t="shared" si="12"/>
        <v>34860</v>
      </c>
      <c r="N92" s="18">
        <f t="shared" si="12"/>
        <v>0</v>
      </c>
      <c r="O92" s="18">
        <f t="shared" si="12"/>
        <v>0</v>
      </c>
      <c r="P92" s="34"/>
      <c r="Q92" s="46">
        <f>SUM(K92:O92)</f>
        <v>23672230</v>
      </c>
      <c r="S92" s="22">
        <f t="shared" si="11"/>
        <v>-0.73999999836087227</v>
      </c>
    </row>
    <row r="93" spans="1:19" s="6" customFormat="1" x14ac:dyDescent="0.25">
      <c r="A93" s="232" t="s">
        <v>404</v>
      </c>
      <c r="B93" s="17"/>
      <c r="C93" s="47">
        <v>3277188.2199999988</v>
      </c>
      <c r="D93" s="32"/>
      <c r="E93" s="48">
        <v>0</v>
      </c>
      <c r="F93" s="33"/>
      <c r="G93" s="48">
        <v>0</v>
      </c>
      <c r="H93" s="33"/>
      <c r="I93" s="49">
        <f>SUM(C93:G93)</f>
        <v>3277188.2199999988</v>
      </c>
      <c r="K93" s="18">
        <f t="shared" si="12"/>
        <v>3277188</v>
      </c>
      <c r="L93" s="18">
        <f t="shared" si="12"/>
        <v>0</v>
      </c>
      <c r="M93" s="18">
        <f t="shared" si="12"/>
        <v>0</v>
      </c>
      <c r="N93" s="18">
        <f t="shared" si="12"/>
        <v>0</v>
      </c>
      <c r="O93" s="18">
        <f t="shared" si="12"/>
        <v>0</v>
      </c>
      <c r="P93" s="34"/>
      <c r="Q93" s="50">
        <f>SUM(K93:O93)</f>
        <v>3277188</v>
      </c>
      <c r="S93" s="22">
        <f t="shared" si="11"/>
        <v>0.2199999988079071</v>
      </c>
    </row>
    <row r="94" spans="1:19" s="6" customFormat="1" x14ac:dyDescent="0.25">
      <c r="A94" s="20" t="s">
        <v>73</v>
      </c>
      <c r="B94" s="17"/>
      <c r="C94" s="35">
        <f>SUM(C89:C93)</f>
        <v>2020139090.8399999</v>
      </c>
      <c r="D94" s="32"/>
      <c r="E94" s="35">
        <f>SUM(E89:E93)</f>
        <v>34859.540000000037</v>
      </c>
      <c r="F94" s="32"/>
      <c r="G94" s="35">
        <f>SUM(G89:G93)</f>
        <v>0</v>
      </c>
      <c r="H94" s="32"/>
      <c r="I94" s="35">
        <f>SUM(I89:I93)</f>
        <v>2020173950.3799999</v>
      </c>
      <c r="K94" s="37">
        <f>SUM(K89:K93)</f>
        <v>2020139092</v>
      </c>
      <c r="L94" s="38"/>
      <c r="M94" s="37">
        <f t="shared" ref="M94" si="13">SUM(M89:M93)</f>
        <v>34860</v>
      </c>
      <c r="N94" s="38"/>
      <c r="O94" s="37">
        <f t="shared" ref="O94" si="14">SUM(O89:O93)</f>
        <v>0</v>
      </c>
      <c r="P94" s="38"/>
      <c r="Q94" s="37">
        <f t="shared" ref="Q94" si="15">SUM(Q89:Q93)</f>
        <v>2020173952</v>
      </c>
      <c r="S94" s="22">
        <f t="shared" si="11"/>
        <v>-1.6200001239776611</v>
      </c>
    </row>
    <row r="95" spans="1:19" s="6" customFormat="1" x14ac:dyDescent="0.25">
      <c r="A95" s="19" t="s">
        <v>74</v>
      </c>
      <c r="B95" s="17"/>
      <c r="C95" s="42"/>
      <c r="D95" s="42"/>
      <c r="E95" s="40"/>
      <c r="F95" s="40"/>
      <c r="G95" s="40"/>
      <c r="H95" s="40"/>
      <c r="I95" s="4">
        <f t="shared" ref="I95:I101" si="16">SUM(C95:G95)</f>
        <v>0</v>
      </c>
      <c r="K95" s="58"/>
      <c r="L95" s="43"/>
      <c r="M95" s="59"/>
      <c r="N95" s="41"/>
      <c r="O95" s="59"/>
      <c r="P95" s="41"/>
      <c r="Q95" s="18">
        <f>SUM(K95:O95)</f>
        <v>0</v>
      </c>
      <c r="S95" s="22">
        <f t="shared" si="11"/>
        <v>0</v>
      </c>
    </row>
    <row r="96" spans="1:19" s="6" customFormat="1" x14ac:dyDescent="0.25">
      <c r="A96" s="20" t="s">
        <v>75</v>
      </c>
      <c r="B96" s="17" t="s">
        <v>70</v>
      </c>
      <c r="C96" s="42">
        <v>1163678111.6799998</v>
      </c>
      <c r="D96" s="42"/>
      <c r="E96" s="40">
        <v>0</v>
      </c>
      <c r="F96" s="40"/>
      <c r="G96" s="40">
        <v>0</v>
      </c>
      <c r="H96" s="40"/>
      <c r="I96" s="4">
        <f t="shared" si="16"/>
        <v>1163678111.6799998</v>
      </c>
      <c r="K96" s="18">
        <f t="shared" ref="K96:O101" si="17">ROUND(C96,0)</f>
        <v>1163678112</v>
      </c>
      <c r="L96" s="18">
        <f t="shared" si="17"/>
        <v>0</v>
      </c>
      <c r="M96" s="18">
        <f t="shared" si="17"/>
        <v>0</v>
      </c>
      <c r="N96" s="18">
        <f t="shared" si="17"/>
        <v>0</v>
      </c>
      <c r="O96" s="18">
        <f t="shared" si="17"/>
        <v>0</v>
      </c>
      <c r="P96" s="41"/>
      <c r="Q96" s="18">
        <f t="shared" ref="Q96:Q101" si="18">SUM(K96:O96)</f>
        <v>1163678112</v>
      </c>
      <c r="S96" s="22">
        <f t="shared" si="11"/>
        <v>-0.32000017166137695</v>
      </c>
    </row>
    <row r="97" spans="1:19" s="6" customFormat="1" x14ac:dyDescent="0.25">
      <c r="A97" s="20" t="s">
        <v>76</v>
      </c>
      <c r="B97" s="17"/>
      <c r="C97" s="42">
        <v>27024306.269999996</v>
      </c>
      <c r="D97" s="42"/>
      <c r="E97" s="42">
        <v>3021666880.8200006</v>
      </c>
      <c r="F97" s="42"/>
      <c r="G97" s="40">
        <v>0</v>
      </c>
      <c r="H97" s="40"/>
      <c r="I97" s="4">
        <f t="shared" si="16"/>
        <v>3048691187.0900006</v>
      </c>
      <c r="K97" s="18">
        <f t="shared" si="17"/>
        <v>27024306</v>
      </c>
      <c r="L97" s="18">
        <f t="shared" si="17"/>
        <v>0</v>
      </c>
      <c r="M97" s="18">
        <f t="shared" si="17"/>
        <v>3021666881</v>
      </c>
      <c r="N97" s="18">
        <f t="shared" si="17"/>
        <v>0</v>
      </c>
      <c r="O97" s="18">
        <f t="shared" si="17"/>
        <v>0</v>
      </c>
      <c r="P97" s="41"/>
      <c r="Q97" s="18">
        <f t="shared" si="18"/>
        <v>3048691187</v>
      </c>
      <c r="S97" s="22">
        <f t="shared" si="11"/>
        <v>9.0000629425048828E-2</v>
      </c>
    </row>
    <row r="98" spans="1:19" s="6" customFormat="1" x14ac:dyDescent="0.25">
      <c r="A98" s="20" t="s">
        <v>77</v>
      </c>
      <c r="B98" s="17"/>
      <c r="C98" s="42">
        <v>271666631.85000002</v>
      </c>
      <c r="D98" s="42"/>
      <c r="E98" s="40">
        <v>0</v>
      </c>
      <c r="F98" s="40"/>
      <c r="G98" s="40">
        <v>0</v>
      </c>
      <c r="H98" s="40"/>
      <c r="I98" s="4">
        <f t="shared" si="16"/>
        <v>271666631.85000002</v>
      </c>
      <c r="K98" s="18">
        <f t="shared" si="17"/>
        <v>271666632</v>
      </c>
      <c r="L98" s="18">
        <f t="shared" si="17"/>
        <v>0</v>
      </c>
      <c r="M98" s="18">
        <f t="shared" si="17"/>
        <v>0</v>
      </c>
      <c r="N98" s="18">
        <f t="shared" si="17"/>
        <v>0</v>
      </c>
      <c r="O98" s="18">
        <f t="shared" si="17"/>
        <v>0</v>
      </c>
      <c r="P98" s="41"/>
      <c r="Q98" s="18">
        <f t="shared" si="18"/>
        <v>271666632</v>
      </c>
      <c r="S98" s="22">
        <f t="shared" si="11"/>
        <v>-0.14999997615814209</v>
      </c>
    </row>
    <row r="99" spans="1:19" s="6" customFormat="1" x14ac:dyDescent="0.25">
      <c r="A99" s="20" t="s">
        <v>78</v>
      </c>
      <c r="B99" s="17" t="s">
        <v>70</v>
      </c>
      <c r="C99" s="42">
        <v>83198960.469999999</v>
      </c>
      <c r="D99" s="42"/>
      <c r="E99" s="40">
        <v>0</v>
      </c>
      <c r="F99" s="40"/>
      <c r="G99" s="40">
        <v>0</v>
      </c>
      <c r="H99" s="40"/>
      <c r="I99" s="4">
        <f t="shared" si="16"/>
        <v>83198960.469999999</v>
      </c>
      <c r="K99" s="18">
        <f t="shared" si="17"/>
        <v>83198960</v>
      </c>
      <c r="L99" s="18">
        <f t="shared" si="17"/>
        <v>0</v>
      </c>
      <c r="M99" s="18">
        <f t="shared" si="17"/>
        <v>0</v>
      </c>
      <c r="N99" s="18">
        <f t="shared" si="17"/>
        <v>0</v>
      </c>
      <c r="O99" s="18">
        <f t="shared" si="17"/>
        <v>0</v>
      </c>
      <c r="P99" s="41"/>
      <c r="Q99" s="18">
        <f t="shared" si="18"/>
        <v>83198960</v>
      </c>
      <c r="S99" s="22">
        <f t="shared" si="11"/>
        <v>0.4699999988079071</v>
      </c>
    </row>
    <row r="100" spans="1:19" s="6" customFormat="1" x14ac:dyDescent="0.25">
      <c r="A100" s="20" t="s">
        <v>79</v>
      </c>
      <c r="B100" s="17"/>
      <c r="C100" s="42">
        <v>138854616.12</v>
      </c>
      <c r="D100" s="42"/>
      <c r="E100" s="42">
        <v>0</v>
      </c>
      <c r="F100" s="42"/>
      <c r="G100" s="40">
        <v>0</v>
      </c>
      <c r="H100" s="40"/>
      <c r="I100" s="4">
        <f t="shared" si="16"/>
        <v>138854616.12</v>
      </c>
      <c r="K100" s="18">
        <f t="shared" si="17"/>
        <v>138854616</v>
      </c>
      <c r="L100" s="18">
        <f t="shared" si="17"/>
        <v>0</v>
      </c>
      <c r="M100" s="18">
        <f t="shared" si="17"/>
        <v>0</v>
      </c>
      <c r="N100" s="18">
        <f t="shared" si="17"/>
        <v>0</v>
      </c>
      <c r="O100" s="18">
        <f t="shared" si="17"/>
        <v>0</v>
      </c>
      <c r="P100" s="41"/>
      <c r="Q100" s="18">
        <f t="shared" si="18"/>
        <v>138854616</v>
      </c>
      <c r="S100" s="22">
        <f t="shared" si="11"/>
        <v>0.12000000476837158</v>
      </c>
    </row>
    <row r="101" spans="1:19" s="6" customFormat="1" x14ac:dyDescent="0.25">
      <c r="A101" s="20" t="s">
        <v>80</v>
      </c>
      <c r="B101" s="17"/>
      <c r="C101" s="55">
        <v>865381325.9799999</v>
      </c>
      <c r="D101" s="42"/>
      <c r="E101" s="60">
        <v>68470491.770000011</v>
      </c>
      <c r="F101" s="40"/>
      <c r="G101" s="60">
        <v>0</v>
      </c>
      <c r="H101" s="40"/>
      <c r="I101" s="49">
        <f t="shared" si="16"/>
        <v>933851817.74999988</v>
      </c>
      <c r="K101" s="18">
        <f t="shared" si="17"/>
        <v>865381326</v>
      </c>
      <c r="L101" s="18">
        <f t="shared" si="17"/>
        <v>0</v>
      </c>
      <c r="M101" s="18">
        <f t="shared" si="17"/>
        <v>68470492</v>
      </c>
      <c r="N101" s="18">
        <f t="shared" si="17"/>
        <v>0</v>
      </c>
      <c r="O101" s="18">
        <f t="shared" si="17"/>
        <v>0</v>
      </c>
      <c r="P101" s="41"/>
      <c r="Q101" s="50">
        <f t="shared" si="18"/>
        <v>933851818</v>
      </c>
      <c r="S101" s="22">
        <f t="shared" si="11"/>
        <v>-0.25000011920928955</v>
      </c>
    </row>
    <row r="102" spans="1:19" s="6" customFormat="1" x14ac:dyDescent="0.25">
      <c r="A102" s="20" t="s">
        <v>81</v>
      </c>
      <c r="B102" s="17"/>
      <c r="C102" s="57">
        <f>SUM(C96:C101)</f>
        <v>2549803952.3699999</v>
      </c>
      <c r="D102" s="42"/>
      <c r="E102" s="57">
        <f>SUM(E96:E101)</f>
        <v>3090137372.5900006</v>
      </c>
      <c r="F102" s="42"/>
      <c r="G102" s="57">
        <f>SUM(G96:G101)</f>
        <v>0</v>
      </c>
      <c r="H102" s="42"/>
      <c r="I102" s="57">
        <f>SUM(I96:I101)</f>
        <v>5639941324.960001</v>
      </c>
      <c r="K102" s="56">
        <f>SUM(K96:K101)</f>
        <v>2549803952</v>
      </c>
      <c r="L102" s="43"/>
      <c r="M102" s="56">
        <f t="shared" ref="M102" si="19">SUM(M96:M101)</f>
        <v>3090137373</v>
      </c>
      <c r="N102" s="43"/>
      <c r="O102" s="56">
        <f t="shared" ref="O102" si="20">SUM(O96:O101)</f>
        <v>0</v>
      </c>
      <c r="P102" s="43"/>
      <c r="Q102" s="56">
        <f t="shared" ref="Q102" si="21">SUM(Q96:Q101)</f>
        <v>5639941325</v>
      </c>
      <c r="S102" s="22">
        <f t="shared" si="11"/>
        <v>-3.9999008178710938E-2</v>
      </c>
    </row>
    <row r="103" spans="1:19" s="6" customFormat="1" x14ac:dyDescent="0.25">
      <c r="A103" s="19" t="s">
        <v>82</v>
      </c>
      <c r="B103" s="17"/>
      <c r="C103" s="42"/>
      <c r="D103" s="42"/>
      <c r="E103" s="42"/>
      <c r="F103" s="42"/>
      <c r="G103" s="42"/>
      <c r="H103" s="42"/>
      <c r="I103" s="4"/>
      <c r="K103" s="58"/>
      <c r="L103" s="43"/>
      <c r="M103" s="58"/>
      <c r="N103" s="43"/>
      <c r="O103" s="58"/>
      <c r="P103" s="43"/>
      <c r="Q103" s="18"/>
      <c r="S103" s="22">
        <f t="shared" si="11"/>
        <v>0</v>
      </c>
    </row>
    <row r="104" spans="1:19" s="6" customFormat="1" x14ac:dyDescent="0.25">
      <c r="A104" s="20" t="s">
        <v>83</v>
      </c>
      <c r="B104" s="17" t="s">
        <v>70</v>
      </c>
      <c r="C104" s="42">
        <v>208000</v>
      </c>
      <c r="D104" s="42"/>
      <c r="E104" s="40">
        <v>0</v>
      </c>
      <c r="F104" s="40"/>
      <c r="G104" s="40">
        <v>0</v>
      </c>
      <c r="H104" s="40"/>
      <c r="I104" s="4">
        <f t="shared" ref="I104:I114" si="22">SUM(C104:G104)</f>
        <v>208000</v>
      </c>
      <c r="K104" s="18">
        <f t="shared" ref="K104:O114" si="23">ROUND(C104,0)</f>
        <v>208000</v>
      </c>
      <c r="L104" s="18">
        <f t="shared" si="23"/>
        <v>0</v>
      </c>
      <c r="M104" s="18">
        <f t="shared" si="23"/>
        <v>0</v>
      </c>
      <c r="N104" s="18">
        <f t="shared" si="23"/>
        <v>0</v>
      </c>
      <c r="O104" s="18">
        <f t="shared" si="23"/>
        <v>0</v>
      </c>
      <c r="P104" s="41"/>
      <c r="Q104" s="18">
        <f t="shared" ref="Q104:Q114" si="24">SUM(K104:O104)</f>
        <v>208000</v>
      </c>
      <c r="S104" s="22">
        <f t="shared" si="11"/>
        <v>0</v>
      </c>
    </row>
    <row r="105" spans="1:19" s="6" customFormat="1" x14ac:dyDescent="0.25">
      <c r="A105" s="20" t="s">
        <v>84</v>
      </c>
      <c r="B105" s="17"/>
      <c r="C105" s="42">
        <v>56352743.689999998</v>
      </c>
      <c r="D105" s="42"/>
      <c r="E105" s="42">
        <v>27805216.740000002</v>
      </c>
      <c r="F105" s="42"/>
      <c r="G105" s="40">
        <v>0</v>
      </c>
      <c r="H105" s="40"/>
      <c r="I105" s="4">
        <f t="shared" si="22"/>
        <v>84157960.430000007</v>
      </c>
      <c r="K105" s="18">
        <f t="shared" si="23"/>
        <v>56352744</v>
      </c>
      <c r="L105" s="18">
        <f t="shared" si="23"/>
        <v>0</v>
      </c>
      <c r="M105" s="18">
        <f t="shared" si="23"/>
        <v>27805217</v>
      </c>
      <c r="N105" s="18">
        <f t="shared" si="23"/>
        <v>0</v>
      </c>
      <c r="O105" s="18">
        <f t="shared" si="23"/>
        <v>0</v>
      </c>
      <c r="P105" s="41"/>
      <c r="Q105" s="18">
        <f t="shared" si="24"/>
        <v>84157961</v>
      </c>
      <c r="S105" s="22">
        <f t="shared" si="11"/>
        <v>-0.56999999284744263</v>
      </c>
    </row>
    <row r="106" spans="1:19" s="6" customFormat="1" x14ac:dyDescent="0.25">
      <c r="A106" s="20" t="s">
        <v>85</v>
      </c>
      <c r="B106" s="17"/>
      <c r="C106" s="42">
        <v>109919633.01000001</v>
      </c>
      <c r="D106" s="42"/>
      <c r="E106" s="40">
        <v>14063237.709999993</v>
      </c>
      <c r="F106" s="40"/>
      <c r="G106" s="40">
        <v>0</v>
      </c>
      <c r="H106" s="40"/>
      <c r="I106" s="4">
        <f t="shared" si="22"/>
        <v>123982870.72</v>
      </c>
      <c r="K106" s="18">
        <f t="shared" si="23"/>
        <v>109919633</v>
      </c>
      <c r="L106" s="18">
        <f t="shared" si="23"/>
        <v>0</v>
      </c>
      <c r="M106" s="18">
        <f t="shared" si="23"/>
        <v>14063238</v>
      </c>
      <c r="N106" s="18">
        <f t="shared" si="23"/>
        <v>0</v>
      </c>
      <c r="O106" s="18">
        <f t="shared" si="23"/>
        <v>0</v>
      </c>
      <c r="P106" s="41"/>
      <c r="Q106" s="18">
        <f t="shared" si="24"/>
        <v>123982871</v>
      </c>
      <c r="S106" s="22">
        <f t="shared" si="11"/>
        <v>-0.2800000011920929</v>
      </c>
    </row>
    <row r="107" spans="1:19" s="6" customFormat="1" x14ac:dyDescent="0.25">
      <c r="A107" s="20" t="s">
        <v>86</v>
      </c>
      <c r="B107" s="17" t="s">
        <v>70</v>
      </c>
      <c r="C107" s="42">
        <v>11857887.890000001</v>
      </c>
      <c r="D107" s="42"/>
      <c r="E107" s="40">
        <v>0</v>
      </c>
      <c r="F107" s="40"/>
      <c r="G107" s="40">
        <v>0</v>
      </c>
      <c r="H107" s="40"/>
      <c r="I107" s="4">
        <f t="shared" si="22"/>
        <v>11857887.890000001</v>
      </c>
      <c r="K107" s="18">
        <f t="shared" si="23"/>
        <v>11857888</v>
      </c>
      <c r="L107" s="18">
        <f t="shared" si="23"/>
        <v>0</v>
      </c>
      <c r="M107" s="18">
        <f t="shared" si="23"/>
        <v>0</v>
      </c>
      <c r="N107" s="18">
        <f t="shared" si="23"/>
        <v>0</v>
      </c>
      <c r="O107" s="18">
        <f t="shared" si="23"/>
        <v>0</v>
      </c>
      <c r="P107" s="41"/>
      <c r="Q107" s="18">
        <f t="shared" si="24"/>
        <v>11857888</v>
      </c>
      <c r="S107" s="22">
        <f t="shared" si="11"/>
        <v>-0.10999999940395355</v>
      </c>
    </row>
    <row r="108" spans="1:19" s="6" customFormat="1" x14ac:dyDescent="0.25">
      <c r="A108" s="20" t="s">
        <v>87</v>
      </c>
      <c r="B108" s="17"/>
      <c r="C108" s="42">
        <v>4294565.0200000033</v>
      </c>
      <c r="D108" s="42"/>
      <c r="E108" s="42">
        <v>0</v>
      </c>
      <c r="F108" s="42"/>
      <c r="G108" s="40">
        <v>0</v>
      </c>
      <c r="H108" s="40"/>
      <c r="I108" s="4">
        <f t="shared" si="22"/>
        <v>4294565.0200000033</v>
      </c>
      <c r="K108" s="18">
        <f t="shared" si="23"/>
        <v>4294565</v>
      </c>
      <c r="L108" s="18">
        <f t="shared" si="23"/>
        <v>0</v>
      </c>
      <c r="M108" s="18">
        <f t="shared" si="23"/>
        <v>0</v>
      </c>
      <c r="N108" s="18">
        <f t="shared" si="23"/>
        <v>0</v>
      </c>
      <c r="O108" s="18">
        <f t="shared" si="23"/>
        <v>0</v>
      </c>
      <c r="P108" s="41"/>
      <c r="Q108" s="18">
        <f t="shared" si="24"/>
        <v>4294565</v>
      </c>
      <c r="S108" s="22">
        <f t="shared" si="11"/>
        <v>2.0000003278255463E-2</v>
      </c>
    </row>
    <row r="109" spans="1:19" s="6" customFormat="1" x14ac:dyDescent="0.25">
      <c r="A109" s="20" t="s">
        <v>88</v>
      </c>
      <c r="B109" s="17"/>
      <c r="C109" s="61">
        <v>126334238.59</v>
      </c>
      <c r="D109" s="42"/>
      <c r="E109" s="40">
        <v>0</v>
      </c>
      <c r="F109" s="40"/>
      <c r="G109" s="40">
        <v>0</v>
      </c>
      <c r="H109" s="40"/>
      <c r="I109" s="4">
        <f t="shared" si="22"/>
        <v>126334238.59</v>
      </c>
      <c r="K109" s="18">
        <f t="shared" si="23"/>
        <v>126334239</v>
      </c>
      <c r="L109" s="18">
        <f t="shared" si="23"/>
        <v>0</v>
      </c>
      <c r="M109" s="18">
        <f t="shared" si="23"/>
        <v>0</v>
      </c>
      <c r="N109" s="18">
        <f t="shared" si="23"/>
        <v>0</v>
      </c>
      <c r="O109" s="18">
        <f t="shared" si="23"/>
        <v>0</v>
      </c>
      <c r="P109" s="41"/>
      <c r="Q109" s="18">
        <f t="shared" si="24"/>
        <v>126334239</v>
      </c>
      <c r="S109" s="22">
        <f t="shared" si="11"/>
        <v>-0.40999999642372131</v>
      </c>
    </row>
    <row r="110" spans="1:19" s="6" customFormat="1" x14ac:dyDescent="0.25">
      <c r="A110" s="20" t="s">
        <v>89</v>
      </c>
      <c r="B110" s="17"/>
      <c r="C110" s="42">
        <v>62717.409999999916</v>
      </c>
      <c r="D110" s="42"/>
      <c r="E110" s="42">
        <v>0</v>
      </c>
      <c r="F110" s="42"/>
      <c r="G110" s="40">
        <v>0</v>
      </c>
      <c r="H110" s="40"/>
      <c r="I110" s="4">
        <f t="shared" si="22"/>
        <v>62717.409999999916</v>
      </c>
      <c r="K110" s="18">
        <f t="shared" si="23"/>
        <v>62717</v>
      </c>
      <c r="L110" s="18">
        <f t="shared" si="23"/>
        <v>0</v>
      </c>
      <c r="M110" s="18">
        <f t="shared" si="23"/>
        <v>0</v>
      </c>
      <c r="N110" s="18">
        <f t="shared" si="23"/>
        <v>0</v>
      </c>
      <c r="O110" s="18">
        <f t="shared" si="23"/>
        <v>0</v>
      </c>
      <c r="P110" s="41"/>
      <c r="Q110" s="18">
        <f t="shared" si="24"/>
        <v>62717</v>
      </c>
      <c r="S110" s="22">
        <f t="shared" si="11"/>
        <v>0.40999999991618097</v>
      </c>
    </row>
    <row r="111" spans="1:19" s="6" customFormat="1" x14ac:dyDescent="0.25">
      <c r="A111" s="20" t="s">
        <v>90</v>
      </c>
      <c r="B111" s="17"/>
      <c r="C111" s="42">
        <v>584736872.93999994</v>
      </c>
      <c r="D111" s="42"/>
      <c r="E111" s="40">
        <v>42686.930000000051</v>
      </c>
      <c r="F111" s="40"/>
      <c r="G111" s="40">
        <v>0</v>
      </c>
      <c r="H111" s="40"/>
      <c r="I111" s="4">
        <f t="shared" si="22"/>
        <v>584779559.86999989</v>
      </c>
      <c r="K111" s="18">
        <f t="shared" si="23"/>
        <v>584736873</v>
      </c>
      <c r="L111" s="18">
        <f t="shared" si="23"/>
        <v>0</v>
      </c>
      <c r="M111" s="18">
        <f t="shared" si="23"/>
        <v>42687</v>
      </c>
      <c r="N111" s="18">
        <f t="shared" si="23"/>
        <v>0</v>
      </c>
      <c r="O111" s="18">
        <f t="shared" si="23"/>
        <v>0</v>
      </c>
      <c r="P111" s="41"/>
      <c r="Q111" s="18">
        <f t="shared" si="24"/>
        <v>584779560</v>
      </c>
      <c r="S111" s="22">
        <f t="shared" si="11"/>
        <v>-0.13000011444091797</v>
      </c>
    </row>
    <row r="112" spans="1:19" s="6" customFormat="1" x14ac:dyDescent="0.25">
      <c r="A112" s="20" t="s">
        <v>91</v>
      </c>
      <c r="B112" s="17" t="s">
        <v>70</v>
      </c>
      <c r="C112" s="42">
        <v>143954.79999999981</v>
      </c>
      <c r="D112" s="42"/>
      <c r="E112" s="40">
        <v>0</v>
      </c>
      <c r="F112" s="40"/>
      <c r="G112" s="40">
        <v>0</v>
      </c>
      <c r="H112" s="40"/>
      <c r="I112" s="4">
        <f t="shared" si="22"/>
        <v>143954.79999999981</v>
      </c>
      <c r="K112" s="18">
        <f t="shared" si="23"/>
        <v>143955</v>
      </c>
      <c r="L112" s="18">
        <f t="shared" si="23"/>
        <v>0</v>
      </c>
      <c r="M112" s="18">
        <f t="shared" si="23"/>
        <v>0</v>
      </c>
      <c r="N112" s="18">
        <f t="shared" si="23"/>
        <v>0</v>
      </c>
      <c r="O112" s="18">
        <f t="shared" si="23"/>
        <v>0</v>
      </c>
      <c r="P112" s="41"/>
      <c r="Q112" s="18">
        <f t="shared" si="24"/>
        <v>143955</v>
      </c>
      <c r="S112" s="22">
        <f t="shared" si="11"/>
        <v>-0.20000000018626451</v>
      </c>
    </row>
    <row r="113" spans="1:19" s="6" customFormat="1" x14ac:dyDescent="0.25">
      <c r="A113" s="20" t="s">
        <v>92</v>
      </c>
      <c r="B113" s="17"/>
      <c r="C113" s="42">
        <v>263265.54000000004</v>
      </c>
      <c r="D113" s="42"/>
      <c r="E113" s="42">
        <v>91227.370000000112</v>
      </c>
      <c r="F113" s="42"/>
      <c r="G113" s="40">
        <v>0</v>
      </c>
      <c r="H113" s="40"/>
      <c r="I113" s="4">
        <f t="shared" si="22"/>
        <v>354492.91000000015</v>
      </c>
      <c r="K113" s="18">
        <f t="shared" si="23"/>
        <v>263266</v>
      </c>
      <c r="L113" s="18">
        <f t="shared" si="23"/>
        <v>0</v>
      </c>
      <c r="M113" s="18">
        <f t="shared" si="23"/>
        <v>91227</v>
      </c>
      <c r="N113" s="18">
        <f t="shared" si="23"/>
        <v>0</v>
      </c>
      <c r="O113" s="18">
        <f t="shared" si="23"/>
        <v>0</v>
      </c>
      <c r="P113" s="41"/>
      <c r="Q113" s="18">
        <f t="shared" si="24"/>
        <v>354493</v>
      </c>
      <c r="S113" s="22">
        <f t="shared" si="11"/>
        <v>-8.9999999850988388E-2</v>
      </c>
    </row>
    <row r="114" spans="1:19" s="6" customFormat="1" x14ac:dyDescent="0.25">
      <c r="A114" s="20" t="s">
        <v>93</v>
      </c>
      <c r="B114" s="17"/>
      <c r="C114" s="55">
        <v>61496325.839999996</v>
      </c>
      <c r="D114" s="42"/>
      <c r="E114" s="40">
        <v>0</v>
      </c>
      <c r="F114" s="40"/>
      <c r="G114" s="60">
        <v>0</v>
      </c>
      <c r="H114" s="40"/>
      <c r="I114" s="49">
        <f t="shared" si="22"/>
        <v>61496325.839999996</v>
      </c>
      <c r="K114" s="18">
        <f t="shared" si="23"/>
        <v>61496326</v>
      </c>
      <c r="L114" s="18">
        <f t="shared" si="23"/>
        <v>0</v>
      </c>
      <c r="M114" s="18">
        <f t="shared" si="23"/>
        <v>0</v>
      </c>
      <c r="N114" s="18">
        <f t="shared" si="23"/>
        <v>0</v>
      </c>
      <c r="O114" s="18">
        <f t="shared" si="23"/>
        <v>0</v>
      </c>
      <c r="P114" s="41"/>
      <c r="Q114" s="50">
        <f t="shared" si="24"/>
        <v>61496326</v>
      </c>
      <c r="S114" s="22">
        <f t="shared" si="11"/>
        <v>-0.16000000387430191</v>
      </c>
    </row>
    <row r="115" spans="1:19" s="6" customFormat="1" x14ac:dyDescent="0.25">
      <c r="A115" s="20" t="s">
        <v>94</v>
      </c>
      <c r="B115" s="17"/>
      <c r="C115" s="57">
        <f>SUM(C104:C114)</f>
        <v>955670204.7299999</v>
      </c>
      <c r="D115" s="42"/>
      <c r="E115" s="57">
        <f>SUM(E104:E114)</f>
        <v>42002368.749999993</v>
      </c>
      <c r="F115" s="42"/>
      <c r="G115" s="57">
        <f>SUM(G104:G114)</f>
        <v>0</v>
      </c>
      <c r="H115" s="42"/>
      <c r="I115" s="57">
        <f>SUM(I104:I114)</f>
        <v>997672573.4799999</v>
      </c>
      <c r="K115" s="56">
        <f>SUM(K104:K114)</f>
        <v>955670206</v>
      </c>
      <c r="L115" s="43"/>
      <c r="M115" s="56">
        <f t="shared" ref="M115" si="25">SUM(M104:M114)</f>
        <v>42002369</v>
      </c>
      <c r="N115" s="43"/>
      <c r="O115" s="56">
        <f t="shared" ref="O115" si="26">SUM(O104:O114)</f>
        <v>0</v>
      </c>
      <c r="P115" s="43"/>
      <c r="Q115" s="56">
        <f t="shared" ref="Q115" si="27">SUM(Q104:Q114)</f>
        <v>997672575</v>
      </c>
      <c r="S115" s="22">
        <f t="shared" si="11"/>
        <v>-1.5200001001358032</v>
      </c>
    </row>
    <row r="116" spans="1:19" s="6" customFormat="1" x14ac:dyDescent="0.25">
      <c r="A116" s="19" t="s">
        <v>95</v>
      </c>
      <c r="B116" s="17"/>
      <c r="C116" s="42"/>
      <c r="D116" s="42"/>
      <c r="E116" s="42"/>
      <c r="F116" s="42"/>
      <c r="G116" s="40"/>
      <c r="H116" s="40"/>
      <c r="I116" s="4"/>
      <c r="K116" s="58"/>
      <c r="L116" s="43"/>
      <c r="M116" s="58"/>
      <c r="N116" s="43"/>
      <c r="O116" s="59"/>
      <c r="P116" s="41"/>
      <c r="Q116" s="18"/>
      <c r="S116" s="22">
        <f t="shared" si="11"/>
        <v>0</v>
      </c>
    </row>
    <row r="117" spans="1:19" s="6" customFormat="1" x14ac:dyDescent="0.25">
      <c r="A117" s="20" t="s">
        <v>96</v>
      </c>
      <c r="B117" s="17"/>
      <c r="C117" s="55">
        <v>96640429.080000013</v>
      </c>
      <c r="D117" s="42"/>
      <c r="E117" s="60">
        <v>0</v>
      </c>
      <c r="F117" s="40"/>
      <c r="G117" s="60">
        <v>0</v>
      </c>
      <c r="H117" s="40"/>
      <c r="I117" s="49">
        <f>SUM(C117:G117)</f>
        <v>96640429.080000013</v>
      </c>
      <c r="K117" s="18">
        <f>ROUND(C117,0)</f>
        <v>96640429</v>
      </c>
      <c r="L117" s="18">
        <f>ROUND(D117,0)</f>
        <v>0</v>
      </c>
      <c r="M117" s="18">
        <f>ROUND(E117,0)</f>
        <v>0</v>
      </c>
      <c r="N117" s="18">
        <f>ROUND(F117,0)</f>
        <v>0</v>
      </c>
      <c r="O117" s="18">
        <f>ROUND(G117,0)</f>
        <v>0</v>
      </c>
      <c r="P117" s="41"/>
      <c r="Q117" s="50">
        <f>SUM(K117:O117)</f>
        <v>96640429</v>
      </c>
      <c r="S117" s="22">
        <f t="shared" si="11"/>
        <v>8.0000013113021851E-2</v>
      </c>
    </row>
    <row r="118" spans="1:19" s="6" customFormat="1" x14ac:dyDescent="0.25">
      <c r="A118" s="20" t="s">
        <v>97</v>
      </c>
      <c r="B118" s="17"/>
      <c r="C118" s="57">
        <f>C117</f>
        <v>96640429.080000013</v>
      </c>
      <c r="D118" s="42"/>
      <c r="E118" s="57">
        <f>E117</f>
        <v>0</v>
      </c>
      <c r="F118" s="42"/>
      <c r="G118" s="57">
        <f>G117</f>
        <v>0</v>
      </c>
      <c r="H118" s="42"/>
      <c r="I118" s="57">
        <f>I117</f>
        <v>96640429.080000013</v>
      </c>
      <c r="K118" s="56">
        <f>K117</f>
        <v>96640429</v>
      </c>
      <c r="L118" s="43"/>
      <c r="M118" s="56">
        <f t="shared" ref="M118" si="28">M117</f>
        <v>0</v>
      </c>
      <c r="N118" s="43"/>
      <c r="O118" s="56">
        <f t="shared" ref="O118" si="29">O117</f>
        <v>0</v>
      </c>
      <c r="P118" s="43"/>
      <c r="Q118" s="56">
        <f t="shared" ref="Q118" si="30">Q117</f>
        <v>96640429</v>
      </c>
      <c r="S118" s="22">
        <f t="shared" si="11"/>
        <v>8.0000013113021851E-2</v>
      </c>
    </row>
    <row r="119" spans="1:19" s="6" customFormat="1" x14ac:dyDescent="0.25">
      <c r="A119" s="19" t="s">
        <v>98</v>
      </c>
      <c r="B119" s="17"/>
      <c r="C119" s="42"/>
      <c r="D119" s="42"/>
      <c r="E119" s="42"/>
      <c r="F119" s="42"/>
      <c r="G119" s="40"/>
      <c r="H119" s="40"/>
      <c r="I119" s="4">
        <f>SUM(C119:G119)</f>
        <v>0</v>
      </c>
      <c r="K119" s="58"/>
      <c r="L119" s="43"/>
      <c r="M119" s="58"/>
      <c r="N119" s="43"/>
      <c r="O119" s="59"/>
      <c r="P119" s="41"/>
      <c r="Q119" s="18">
        <f>SUM(K119:O119)</f>
        <v>0</v>
      </c>
      <c r="S119" s="22">
        <f t="shared" si="11"/>
        <v>0</v>
      </c>
    </row>
    <row r="120" spans="1:19" s="6" customFormat="1" x14ac:dyDescent="0.25">
      <c r="A120" s="20" t="s">
        <v>99</v>
      </c>
      <c r="B120" s="17"/>
      <c r="C120" s="42">
        <v>53118734.089999996</v>
      </c>
      <c r="D120" s="42"/>
      <c r="E120" s="42">
        <v>13142447.689999999</v>
      </c>
      <c r="F120" s="42"/>
      <c r="G120" s="40">
        <v>0</v>
      </c>
      <c r="H120" s="40"/>
      <c r="I120" s="4">
        <f>SUM(C120:G120)</f>
        <v>66261181.779999994</v>
      </c>
      <c r="K120" s="18">
        <f t="shared" ref="K120:O121" si="31">ROUND(C120,0)</f>
        <v>53118734</v>
      </c>
      <c r="L120" s="18">
        <f t="shared" si="31"/>
        <v>0</v>
      </c>
      <c r="M120" s="18">
        <f t="shared" si="31"/>
        <v>13142448</v>
      </c>
      <c r="N120" s="18">
        <f t="shared" si="31"/>
        <v>0</v>
      </c>
      <c r="O120" s="18">
        <f t="shared" si="31"/>
        <v>0</v>
      </c>
      <c r="P120" s="41"/>
      <c r="Q120" s="18">
        <f>SUM(K120:O120)</f>
        <v>66261182</v>
      </c>
      <c r="S120" s="22">
        <f t="shared" si="11"/>
        <v>-0.2200000062584877</v>
      </c>
    </row>
    <row r="121" spans="1:19" s="6" customFormat="1" x14ac:dyDescent="0.25">
      <c r="A121" s="20" t="s">
        <v>100</v>
      </c>
      <c r="B121" s="17"/>
      <c r="C121" s="55">
        <v>0</v>
      </c>
      <c r="D121" s="42"/>
      <c r="E121" s="60">
        <v>0</v>
      </c>
      <c r="F121" s="40"/>
      <c r="G121" s="60">
        <v>0</v>
      </c>
      <c r="H121" s="40"/>
      <c r="I121" s="49">
        <f>SUM(C121:G121)</f>
        <v>0</v>
      </c>
      <c r="K121" s="18">
        <f t="shared" si="31"/>
        <v>0</v>
      </c>
      <c r="L121" s="18">
        <f t="shared" si="31"/>
        <v>0</v>
      </c>
      <c r="M121" s="18">
        <f t="shared" si="31"/>
        <v>0</v>
      </c>
      <c r="N121" s="18">
        <f t="shared" si="31"/>
        <v>0</v>
      </c>
      <c r="O121" s="18">
        <f t="shared" si="31"/>
        <v>0</v>
      </c>
      <c r="P121" s="41"/>
      <c r="Q121" s="50">
        <f>SUM(K121:O121)</f>
        <v>0</v>
      </c>
      <c r="S121" s="22">
        <f t="shared" si="11"/>
        <v>0</v>
      </c>
    </row>
    <row r="122" spans="1:19" s="6" customFormat="1" hidden="1" x14ac:dyDescent="0.25">
      <c r="A122" s="2"/>
      <c r="B122" s="17"/>
      <c r="C122" s="42"/>
      <c r="D122" s="42"/>
      <c r="E122" s="42"/>
      <c r="F122" s="42"/>
      <c r="G122" s="42"/>
      <c r="H122" s="42"/>
      <c r="I122" s="4"/>
      <c r="K122" s="58"/>
      <c r="L122" s="43"/>
      <c r="M122" s="58"/>
      <c r="N122" s="43"/>
      <c r="O122" s="58"/>
      <c r="P122" s="43"/>
      <c r="Q122" s="18"/>
      <c r="S122" s="22">
        <f t="shared" si="11"/>
        <v>0</v>
      </c>
    </row>
    <row r="123" spans="1:19" s="6" customFormat="1" hidden="1" x14ac:dyDescent="0.25">
      <c r="A123" s="10"/>
      <c r="B123" s="11"/>
      <c r="C123" s="12"/>
      <c r="D123" s="12"/>
      <c r="E123" s="12"/>
      <c r="F123" s="12"/>
      <c r="G123" s="12"/>
      <c r="H123" s="12"/>
      <c r="I123" s="12"/>
      <c r="K123" s="14"/>
      <c r="L123" s="15"/>
      <c r="M123" s="14"/>
      <c r="N123" s="15"/>
      <c r="O123" s="14"/>
      <c r="P123" s="15"/>
      <c r="Q123" s="14"/>
      <c r="S123" s="22">
        <f t="shared" si="11"/>
        <v>0</v>
      </c>
    </row>
    <row r="124" spans="1:19" s="6" customFormat="1" x14ac:dyDescent="0.25">
      <c r="A124" s="20" t="s">
        <v>101</v>
      </c>
      <c r="B124" s="11"/>
      <c r="C124" s="62">
        <f>SUM(C120:C121)</f>
        <v>53118734.089999996</v>
      </c>
      <c r="D124" s="12"/>
      <c r="E124" s="62">
        <f>SUM(E120:E121)</f>
        <v>13142447.689999999</v>
      </c>
      <c r="F124" s="12"/>
      <c r="G124" s="62">
        <f>SUM(G120:G121)</f>
        <v>0</v>
      </c>
      <c r="H124" s="12"/>
      <c r="I124" s="62">
        <f>SUM(I120:I121)</f>
        <v>66261181.779999994</v>
      </c>
      <c r="K124" s="63">
        <f>SUM(K120:K121)</f>
        <v>53118734</v>
      </c>
      <c r="L124" s="15"/>
      <c r="M124" s="63">
        <f t="shared" ref="M124" si="32">SUM(M120:M121)</f>
        <v>13142448</v>
      </c>
      <c r="N124" s="15"/>
      <c r="O124" s="63">
        <f t="shared" ref="O124" si="33">SUM(O120:O121)</f>
        <v>0</v>
      </c>
      <c r="P124" s="15"/>
      <c r="Q124" s="63">
        <f t="shared" ref="Q124" si="34">SUM(Q120:Q121)</f>
        <v>66261182</v>
      </c>
      <c r="S124" s="22">
        <f t="shared" si="11"/>
        <v>-0.2200000062584877</v>
      </c>
    </row>
    <row r="125" spans="1:19" s="6" customFormat="1" x14ac:dyDescent="0.25">
      <c r="A125" s="19" t="s">
        <v>102</v>
      </c>
      <c r="B125" s="17"/>
      <c r="C125" s="42"/>
      <c r="D125" s="42"/>
      <c r="E125" s="42"/>
      <c r="F125" s="42"/>
      <c r="G125" s="42"/>
      <c r="H125" s="42"/>
      <c r="I125" s="4"/>
      <c r="K125" s="58"/>
      <c r="L125" s="43"/>
      <c r="M125" s="58"/>
      <c r="N125" s="43"/>
      <c r="O125" s="58"/>
      <c r="P125" s="43"/>
      <c r="Q125" s="18"/>
      <c r="S125" s="22">
        <f t="shared" si="11"/>
        <v>0</v>
      </c>
    </row>
    <row r="126" spans="1:19" s="6" customFormat="1" x14ac:dyDescent="0.25">
      <c r="A126" s="20" t="s">
        <v>103</v>
      </c>
      <c r="B126" s="17"/>
      <c r="C126" s="64">
        <v>11093433.16</v>
      </c>
      <c r="D126" s="64"/>
      <c r="E126" s="65">
        <v>0</v>
      </c>
      <c r="F126" s="65"/>
      <c r="G126" s="65">
        <v>0</v>
      </c>
      <c r="H126" s="65"/>
      <c r="I126" s="4">
        <f>SUM(C126:G126)</f>
        <v>11093433.16</v>
      </c>
      <c r="K126" s="18">
        <f t="shared" ref="K126:O127" si="35">ROUND(C126,0)</f>
        <v>11093433</v>
      </c>
      <c r="L126" s="18">
        <f t="shared" si="35"/>
        <v>0</v>
      </c>
      <c r="M126" s="18">
        <f t="shared" si="35"/>
        <v>0</v>
      </c>
      <c r="N126" s="18">
        <f t="shared" si="35"/>
        <v>0</v>
      </c>
      <c r="O126" s="18">
        <f t="shared" si="35"/>
        <v>0</v>
      </c>
      <c r="P126" s="66"/>
      <c r="Q126" s="18">
        <f t="shared" ref="Q126:Q127" si="36">SUM(K126:O126)</f>
        <v>11093433</v>
      </c>
      <c r="S126" s="22">
        <f t="shared" si="11"/>
        <v>0.16000000014901161</v>
      </c>
    </row>
    <row r="127" spans="1:19" s="6" customFormat="1" x14ac:dyDescent="0.25">
      <c r="A127" s="20" t="s">
        <v>104</v>
      </c>
      <c r="B127" s="17"/>
      <c r="C127" s="47">
        <v>21550345.07</v>
      </c>
      <c r="D127" s="32"/>
      <c r="E127" s="48">
        <v>224847745.28</v>
      </c>
      <c r="F127" s="33"/>
      <c r="G127" s="48">
        <v>0</v>
      </c>
      <c r="H127" s="33"/>
      <c r="I127" s="49">
        <f>SUM(C127:G127)</f>
        <v>246398090.34999999</v>
      </c>
      <c r="K127" s="18">
        <f t="shared" si="35"/>
        <v>21550345</v>
      </c>
      <c r="L127" s="18">
        <f t="shared" si="35"/>
        <v>0</v>
      </c>
      <c r="M127" s="18">
        <f t="shared" si="35"/>
        <v>224847745</v>
      </c>
      <c r="N127" s="18">
        <f t="shared" si="35"/>
        <v>0</v>
      </c>
      <c r="O127" s="18">
        <f t="shared" si="35"/>
        <v>0</v>
      </c>
      <c r="P127" s="34"/>
      <c r="Q127" s="50">
        <f t="shared" si="36"/>
        <v>246398090</v>
      </c>
      <c r="S127" s="22">
        <f t="shared" si="11"/>
        <v>0.34999999403953552</v>
      </c>
    </row>
    <row r="128" spans="1:19" s="6" customFormat="1" x14ac:dyDescent="0.25">
      <c r="A128" s="20" t="s">
        <v>105</v>
      </c>
      <c r="B128" s="17"/>
      <c r="C128" s="35">
        <f>SUM(C126:C127)</f>
        <v>32643778.23</v>
      </c>
      <c r="D128" s="32"/>
      <c r="E128" s="35">
        <f>SUM(E126:E127)</f>
        <v>224847745.28</v>
      </c>
      <c r="F128" s="32"/>
      <c r="G128" s="35">
        <f>SUM(G126:G127)</f>
        <v>0</v>
      </c>
      <c r="H128" s="32"/>
      <c r="I128" s="35">
        <f>SUM(I126:I127)</f>
        <v>257491523.50999999</v>
      </c>
      <c r="K128" s="37">
        <f>SUM(K126:K127)</f>
        <v>32643778</v>
      </c>
      <c r="L128" s="38"/>
      <c r="M128" s="37">
        <f t="shared" ref="M128" si="37">SUM(M126:M127)</f>
        <v>224847745</v>
      </c>
      <c r="N128" s="38"/>
      <c r="O128" s="37">
        <f t="shared" ref="O128" si="38">SUM(O126:O127)</f>
        <v>0</v>
      </c>
      <c r="P128" s="38"/>
      <c r="Q128" s="37">
        <f t="shared" ref="Q128" si="39">SUM(Q126:Q127)</f>
        <v>257491523</v>
      </c>
      <c r="S128" s="22">
        <f t="shared" si="11"/>
        <v>0.50999999046325684</v>
      </c>
    </row>
    <row r="129" spans="1:19" s="6" customFormat="1" x14ac:dyDescent="0.25">
      <c r="A129" s="19" t="s">
        <v>106</v>
      </c>
      <c r="B129" s="17"/>
      <c r="C129" s="42"/>
      <c r="D129" s="42"/>
      <c r="E129" s="42"/>
      <c r="F129" s="42"/>
      <c r="G129" s="42"/>
      <c r="H129" s="42"/>
      <c r="I129" s="4"/>
      <c r="K129" s="58"/>
      <c r="L129" s="43"/>
      <c r="M129" s="58"/>
      <c r="N129" s="43"/>
      <c r="O129" s="58"/>
      <c r="P129" s="43"/>
      <c r="Q129" s="18"/>
      <c r="S129" s="22">
        <f t="shared" si="11"/>
        <v>0</v>
      </c>
    </row>
    <row r="130" spans="1:19" s="6" customFormat="1" x14ac:dyDescent="0.25">
      <c r="A130" s="20" t="s">
        <v>107</v>
      </c>
      <c r="B130" s="17"/>
      <c r="C130" s="55">
        <v>31899681.720000003</v>
      </c>
      <c r="D130" s="42"/>
      <c r="E130" s="60">
        <v>543890.5</v>
      </c>
      <c r="F130" s="40"/>
      <c r="G130" s="60">
        <v>0</v>
      </c>
      <c r="H130" s="40"/>
      <c r="I130" s="49">
        <f>SUM(C130:G130)</f>
        <v>32443572.220000003</v>
      </c>
      <c r="K130" s="18">
        <f>ROUND(C130,0)-1</f>
        <v>31899681</v>
      </c>
      <c r="L130" s="18">
        <f>ROUND(D130,0)</f>
        <v>0</v>
      </c>
      <c r="M130" s="18">
        <f>ROUND(E130,0)</f>
        <v>543891</v>
      </c>
      <c r="N130" s="18">
        <f>ROUND(F130,0)</f>
        <v>0</v>
      </c>
      <c r="O130" s="18">
        <f>ROUND(G130,0)</f>
        <v>0</v>
      </c>
      <c r="P130" s="41"/>
      <c r="Q130" s="50">
        <f t="shared" ref="Q130:Q131" si="40">SUM(K130:O130)</f>
        <v>32443572</v>
      </c>
      <c r="S130" s="22">
        <f t="shared" si="11"/>
        <v>0.2200000025331974</v>
      </c>
    </row>
    <row r="131" spans="1:19" s="6" customFormat="1" x14ac:dyDescent="0.25">
      <c r="A131" s="20" t="s">
        <v>108</v>
      </c>
      <c r="B131" s="17"/>
      <c r="C131" s="57">
        <f>C130</f>
        <v>31899681.720000003</v>
      </c>
      <c r="D131" s="42"/>
      <c r="E131" s="67">
        <f>E130</f>
        <v>543890.5</v>
      </c>
      <c r="F131" s="40"/>
      <c r="G131" s="67">
        <f>G130</f>
        <v>0</v>
      </c>
      <c r="H131" s="40"/>
      <c r="I131" s="28">
        <f>SUM(C131:G131)</f>
        <v>32443572.220000003</v>
      </c>
      <c r="K131" s="56">
        <f>K130</f>
        <v>31899681</v>
      </c>
      <c r="L131" s="43"/>
      <c r="M131" s="68">
        <f>M130</f>
        <v>543891</v>
      </c>
      <c r="N131" s="41"/>
      <c r="O131" s="68">
        <f>O130</f>
        <v>0</v>
      </c>
      <c r="P131" s="41"/>
      <c r="Q131" s="29">
        <f t="shared" si="40"/>
        <v>32443572</v>
      </c>
      <c r="S131" s="22">
        <f t="shared" si="11"/>
        <v>0.2200000025331974</v>
      </c>
    </row>
    <row r="132" spans="1:19" s="6" customFormat="1" x14ac:dyDescent="0.25">
      <c r="A132" s="19" t="s">
        <v>109</v>
      </c>
      <c r="B132" s="17"/>
      <c r="C132" s="28">
        <f>C131+C128+C124+C118+C115+C102+C94+C86+C83</f>
        <v>6017806279.8499994</v>
      </c>
      <c r="D132" s="4">
        <f t="shared" ref="D132:I132" si="41">D131+D128+D124+D118+D115+D102+D94+D86+D83</f>
        <v>0</v>
      </c>
      <c r="E132" s="28">
        <f t="shared" si="41"/>
        <v>3396974498.3200002</v>
      </c>
      <c r="F132" s="4">
        <f t="shared" si="41"/>
        <v>0</v>
      </c>
      <c r="G132" s="28">
        <f t="shared" si="41"/>
        <v>0</v>
      </c>
      <c r="H132" s="4">
        <f t="shared" si="41"/>
        <v>0</v>
      </c>
      <c r="I132" s="28">
        <f t="shared" si="41"/>
        <v>9414780778.1700001</v>
      </c>
      <c r="K132" s="29">
        <f>K131+K128+K124+K118+K115+K102+K94+K86+K83</f>
        <v>6017806281</v>
      </c>
      <c r="L132" s="8">
        <f t="shared" ref="L132" si="42">L131+L128+L124+L118+L115+L102+L94+L86+L83</f>
        <v>0</v>
      </c>
      <c r="M132" s="29">
        <f>M131+M128+M124+M118+M115+M102+M94+M86+M83</f>
        <v>3396974500</v>
      </c>
      <c r="N132" s="8">
        <f t="shared" ref="N132:Q132" si="43">N131+N128+N124+N118+N115+N102+N94+N86+N83</f>
        <v>0</v>
      </c>
      <c r="O132" s="29">
        <f t="shared" si="43"/>
        <v>0</v>
      </c>
      <c r="P132" s="8">
        <f t="shared" si="43"/>
        <v>0</v>
      </c>
      <c r="Q132" s="29">
        <f t="shared" si="43"/>
        <v>9414780781</v>
      </c>
      <c r="S132" s="22">
        <f t="shared" si="11"/>
        <v>-2.8299999237060547</v>
      </c>
    </row>
    <row r="133" spans="1:19" s="6" customFormat="1" x14ac:dyDescent="0.25">
      <c r="A133" s="19" t="s">
        <v>110</v>
      </c>
      <c r="B133" s="17"/>
      <c r="C133" s="42"/>
      <c r="D133" s="42"/>
      <c r="E133" s="42"/>
      <c r="F133" s="42"/>
      <c r="G133" s="42"/>
      <c r="H133" s="42"/>
      <c r="I133" s="4"/>
      <c r="K133" s="58"/>
      <c r="L133" s="43"/>
      <c r="M133" s="58"/>
      <c r="N133" s="43"/>
      <c r="O133" s="58"/>
      <c r="P133" s="43"/>
      <c r="Q133" s="18"/>
      <c r="S133" s="22">
        <f t="shared" si="11"/>
        <v>0</v>
      </c>
    </row>
    <row r="134" spans="1:19" s="6" customFormat="1" x14ac:dyDescent="0.25">
      <c r="A134" s="20" t="s">
        <v>111</v>
      </c>
      <c r="B134" s="17"/>
      <c r="C134" s="55">
        <v>128640362.41</v>
      </c>
      <c r="D134" s="42"/>
      <c r="E134" s="60">
        <v>0</v>
      </c>
      <c r="F134" s="40"/>
      <c r="G134" s="60">
        <v>0</v>
      </c>
      <c r="H134" s="40"/>
      <c r="I134" s="49">
        <f>SUM(C134:G134)</f>
        <v>128640362.41</v>
      </c>
      <c r="K134" s="18">
        <f>ROUND(C134,0)</f>
        <v>128640362</v>
      </c>
      <c r="L134" s="18">
        <f>ROUND(D134,0)</f>
        <v>0</v>
      </c>
      <c r="M134" s="18">
        <f>ROUND(E134,0)</f>
        <v>0</v>
      </c>
      <c r="N134" s="18">
        <f>ROUND(F134,0)</f>
        <v>0</v>
      </c>
      <c r="O134" s="18">
        <f>ROUND(G134,0)</f>
        <v>0</v>
      </c>
      <c r="P134" s="41"/>
      <c r="Q134" s="50">
        <f t="shared" ref="Q134" si="44">SUM(K134:O134)</f>
        <v>128640362</v>
      </c>
      <c r="S134" s="22">
        <f t="shared" si="11"/>
        <v>0.40999999642372131</v>
      </c>
    </row>
    <row r="135" spans="1:19" s="6" customFormat="1" x14ac:dyDescent="0.25">
      <c r="A135" s="20" t="s">
        <v>112</v>
      </c>
      <c r="B135" s="17"/>
      <c r="C135" s="42">
        <f>C134</f>
        <v>128640362.41</v>
      </c>
      <c r="D135" s="42"/>
      <c r="E135" s="42">
        <f>E134</f>
        <v>0</v>
      </c>
      <c r="F135" s="42"/>
      <c r="G135" s="42">
        <f>G134</f>
        <v>0</v>
      </c>
      <c r="H135" s="42"/>
      <c r="I135" s="42">
        <f>I134</f>
        <v>128640362.41</v>
      </c>
      <c r="K135" s="58">
        <f>K134</f>
        <v>128640362</v>
      </c>
      <c r="L135" s="43"/>
      <c r="M135" s="58">
        <f t="shared" ref="M135" si="45">M134</f>
        <v>0</v>
      </c>
      <c r="N135" s="43"/>
      <c r="O135" s="58">
        <f t="shared" ref="O135" si="46">O134</f>
        <v>0</v>
      </c>
      <c r="P135" s="43"/>
      <c r="Q135" s="58">
        <f t="shared" ref="Q135" si="47">Q134</f>
        <v>128640362</v>
      </c>
      <c r="S135" s="22">
        <f t="shared" si="11"/>
        <v>0.40999999642372131</v>
      </c>
    </row>
    <row r="136" spans="1:19" s="6" customFormat="1" x14ac:dyDescent="0.25">
      <c r="A136" s="30" t="s">
        <v>113</v>
      </c>
      <c r="B136" s="17"/>
      <c r="C136" s="57">
        <f>C80+C132+C135</f>
        <v>6976610179.7199993</v>
      </c>
      <c r="D136" s="42"/>
      <c r="E136" s="57">
        <f>E80+E132+E135</f>
        <v>3396974498.3200002</v>
      </c>
      <c r="F136" s="42"/>
      <c r="G136" s="57">
        <f>G80+G132+G135</f>
        <v>0</v>
      </c>
      <c r="H136" s="42"/>
      <c r="I136" s="57">
        <f>I80+I132+I135</f>
        <v>10373584678.040001</v>
      </c>
      <c r="K136" s="56">
        <f>K80+K132+K135</f>
        <v>6976610180</v>
      </c>
      <c r="L136" s="43"/>
      <c r="M136" s="56">
        <f>M80+M132+M135</f>
        <v>3396974500</v>
      </c>
      <c r="N136" s="43"/>
      <c r="O136" s="56">
        <f>O80+O132+O135</f>
        <v>0</v>
      </c>
      <c r="P136" s="43">
        <f>P80+P132+P135</f>
        <v>0</v>
      </c>
      <c r="Q136" s="56">
        <f>Q80+Q132+Q135</f>
        <v>10373584680</v>
      </c>
      <c r="S136" s="22">
        <f t="shared" si="11"/>
        <v>-1.9599990844726563</v>
      </c>
    </row>
    <row r="137" spans="1:19" s="6" customFormat="1" ht="16.5" thickBot="1" x14ac:dyDescent="0.3">
      <c r="A137" s="240" t="s">
        <v>114</v>
      </c>
      <c r="B137" s="17"/>
      <c r="C137" s="69">
        <f t="shared" ref="C137:I137" si="48">C132+C80+C70+C135</f>
        <v>12068970873.279999</v>
      </c>
      <c r="D137" s="4">
        <f t="shared" si="48"/>
        <v>0</v>
      </c>
      <c r="E137" s="69">
        <f t="shared" si="48"/>
        <v>6906426700.2299995</v>
      </c>
      <c r="F137" s="4">
        <f t="shared" si="48"/>
        <v>0</v>
      </c>
      <c r="G137" s="69">
        <f t="shared" si="48"/>
        <v>819651416.7700001</v>
      </c>
      <c r="H137" s="4">
        <f t="shared" si="48"/>
        <v>0</v>
      </c>
      <c r="I137" s="69">
        <f t="shared" si="48"/>
        <v>19795048990.280003</v>
      </c>
      <c r="K137" s="70">
        <f t="shared" ref="K137:Q137" si="49">K132+K80+K70+K135</f>
        <v>12067609522</v>
      </c>
      <c r="L137" s="8">
        <f t="shared" si="49"/>
        <v>0</v>
      </c>
      <c r="M137" s="70">
        <f t="shared" si="49"/>
        <v>6906426701</v>
      </c>
      <c r="N137" s="8">
        <f t="shared" si="49"/>
        <v>0</v>
      </c>
      <c r="O137" s="70">
        <f t="shared" si="49"/>
        <v>819651417</v>
      </c>
      <c r="P137" s="8">
        <f t="shared" si="49"/>
        <v>0</v>
      </c>
      <c r="Q137" s="70">
        <f t="shared" si="49"/>
        <v>19793687640</v>
      </c>
      <c r="S137" s="22">
        <f t="shared" si="11"/>
        <v>1361350.280002594</v>
      </c>
    </row>
    <row r="138" spans="1:19" s="6" customFormat="1" ht="12" customHeight="1" thickTop="1" x14ac:dyDescent="0.25">
      <c r="A138" s="2"/>
      <c r="B138" s="17"/>
      <c r="C138" s="4"/>
      <c r="D138" s="4"/>
      <c r="E138" s="4"/>
      <c r="F138" s="4"/>
      <c r="G138" s="4"/>
      <c r="H138" s="4"/>
      <c r="I138" s="4"/>
      <c r="K138" s="18"/>
      <c r="L138" s="8"/>
      <c r="M138" s="18"/>
      <c r="N138" s="8"/>
      <c r="O138" s="18"/>
      <c r="P138" s="8"/>
      <c r="Q138" s="18"/>
      <c r="S138" s="22">
        <f t="shared" si="11"/>
        <v>0</v>
      </c>
    </row>
    <row r="139" spans="1:19" s="6" customFormat="1" x14ac:dyDescent="0.25">
      <c r="A139" s="2" t="s">
        <v>115</v>
      </c>
      <c r="B139" s="17"/>
      <c r="C139" s="4"/>
      <c r="D139" s="4"/>
      <c r="E139" s="4"/>
      <c r="F139" s="4"/>
      <c r="G139" s="4"/>
      <c r="H139" s="4"/>
      <c r="I139" s="4"/>
      <c r="K139" s="18"/>
      <c r="L139" s="8"/>
      <c r="M139" s="18"/>
      <c r="N139" s="8"/>
      <c r="O139" s="18"/>
      <c r="P139" s="8"/>
      <c r="Q139" s="18"/>
      <c r="S139" s="22">
        <f t="shared" si="11"/>
        <v>0</v>
      </c>
    </row>
    <row r="140" spans="1:19" s="6" customFormat="1" x14ac:dyDescent="0.25">
      <c r="A140" s="2" t="s">
        <v>116</v>
      </c>
      <c r="B140" s="17"/>
      <c r="C140" s="4"/>
      <c r="D140" s="4"/>
      <c r="E140" s="4"/>
      <c r="F140" s="4"/>
      <c r="G140" s="4"/>
      <c r="H140" s="4"/>
      <c r="I140" s="4"/>
      <c r="K140" s="18"/>
      <c r="L140" s="8"/>
      <c r="M140" s="18"/>
      <c r="N140" s="8"/>
      <c r="O140" s="18"/>
      <c r="P140" s="8"/>
      <c r="Q140" s="18"/>
      <c r="S140" s="22">
        <f t="shared" si="11"/>
        <v>0</v>
      </c>
    </row>
    <row r="141" spans="1:19" s="6" customFormat="1" x14ac:dyDescent="0.25">
      <c r="A141" s="19" t="s">
        <v>117</v>
      </c>
      <c r="B141" s="17"/>
      <c r="C141" s="4"/>
      <c r="D141" s="4"/>
      <c r="E141" s="4"/>
      <c r="F141" s="4"/>
      <c r="G141" s="4"/>
      <c r="H141" s="4"/>
      <c r="I141" s="4"/>
      <c r="K141" s="18"/>
      <c r="L141" s="8"/>
      <c r="M141" s="18"/>
      <c r="N141" s="8"/>
      <c r="O141" s="18"/>
      <c r="P141" s="8"/>
      <c r="Q141" s="18"/>
      <c r="S141" s="22">
        <f t="shared" si="11"/>
        <v>0</v>
      </c>
    </row>
    <row r="142" spans="1:19" s="6" customFormat="1" x14ac:dyDescent="0.25">
      <c r="A142" s="20" t="s">
        <v>118</v>
      </c>
      <c r="B142" s="17"/>
      <c r="C142" s="4"/>
      <c r="D142" s="4"/>
      <c r="E142" s="4"/>
      <c r="F142" s="4"/>
      <c r="G142" s="4"/>
      <c r="H142" s="4"/>
      <c r="I142" s="4"/>
      <c r="K142" s="18"/>
      <c r="L142" s="8"/>
      <c r="M142" s="18"/>
      <c r="N142" s="8"/>
      <c r="O142" s="18"/>
      <c r="P142" s="8"/>
      <c r="Q142" s="18"/>
      <c r="S142" s="22">
        <f t="shared" si="11"/>
        <v>0</v>
      </c>
    </row>
    <row r="143" spans="1:19" s="6" customFormat="1" x14ac:dyDescent="0.25">
      <c r="A143" s="21" t="s">
        <v>119</v>
      </c>
      <c r="B143" s="17"/>
      <c r="C143" s="32">
        <v>264644743.88</v>
      </c>
      <c r="D143" s="32"/>
      <c r="E143" s="71">
        <v>116934941.53</v>
      </c>
      <c r="F143" s="71"/>
      <c r="G143" s="71">
        <v>0</v>
      </c>
      <c r="H143" s="71"/>
      <c r="I143" s="4">
        <f>SUM(C143:G143)</f>
        <v>381579685.40999997</v>
      </c>
      <c r="K143" s="72">
        <f>ROUND(C143,0)</f>
        <v>264644744</v>
      </c>
      <c r="L143" s="72">
        <f>ROUND(D143,0)</f>
        <v>0</v>
      </c>
      <c r="M143" s="72">
        <f>ROUND(E143,0)</f>
        <v>116934942</v>
      </c>
      <c r="N143" s="72">
        <f>ROUND(F143,0)</f>
        <v>0</v>
      </c>
      <c r="O143" s="73">
        <f>ROUND(G143,0)</f>
        <v>0</v>
      </c>
      <c r="P143" s="74"/>
      <c r="Q143" s="18">
        <f t="shared" ref="Q143" si="50">SUM(K143:O143)</f>
        <v>381579686</v>
      </c>
      <c r="S143" s="22">
        <f t="shared" si="11"/>
        <v>-0.59000003337860107</v>
      </c>
    </row>
    <row r="144" spans="1:19" s="6" customFormat="1" x14ac:dyDescent="0.25">
      <c r="A144" s="21" t="s">
        <v>120</v>
      </c>
      <c r="B144" s="17"/>
      <c r="C144" s="32">
        <v>67386863.400000006</v>
      </c>
      <c r="D144" s="32" t="s">
        <v>121</v>
      </c>
      <c r="E144" s="71">
        <v>2046180.92</v>
      </c>
      <c r="F144" s="71"/>
      <c r="G144" s="71">
        <v>3025995.91</v>
      </c>
      <c r="H144" s="71"/>
      <c r="I144" s="4">
        <f>SUM(C144:G144)</f>
        <v>72459040.230000004</v>
      </c>
      <c r="K144" s="72">
        <f>ROUND(C144,0)</f>
        <v>67386863</v>
      </c>
      <c r="L144" s="72"/>
      <c r="M144" s="72">
        <f>ROUND(E144,0)</f>
        <v>2046181</v>
      </c>
      <c r="N144" s="72"/>
      <c r="O144" s="73">
        <f>ROUND(G144,0)</f>
        <v>3025996</v>
      </c>
      <c r="P144" s="74"/>
      <c r="Q144" s="18">
        <f>SUM(K144:O144)</f>
        <v>72459040</v>
      </c>
      <c r="S144" s="22">
        <f t="shared" si="11"/>
        <v>0.23000000417232513</v>
      </c>
    </row>
    <row r="145" spans="1:19" s="6" customFormat="1" x14ac:dyDescent="0.25">
      <c r="A145" s="21" t="s">
        <v>122</v>
      </c>
      <c r="B145" s="17"/>
      <c r="C145" s="32">
        <v>1416936.47</v>
      </c>
      <c r="D145" s="32"/>
      <c r="E145" s="71">
        <v>0</v>
      </c>
      <c r="F145" s="71"/>
      <c r="G145" s="71">
        <v>0</v>
      </c>
      <c r="H145" s="71"/>
      <c r="I145" s="4">
        <f>SUM(C145:G145)</f>
        <v>1416936.47</v>
      </c>
      <c r="K145" s="72">
        <f>ROUND(C145,0)</f>
        <v>1416936</v>
      </c>
      <c r="L145" s="72">
        <f>ROUND(D145,0)</f>
        <v>0</v>
      </c>
      <c r="M145" s="72">
        <f>ROUND(E145,0)</f>
        <v>0</v>
      </c>
      <c r="N145" s="72">
        <f>ROUND(F145,0)</f>
        <v>0</v>
      </c>
      <c r="O145" s="73">
        <f>ROUND(G145,0)</f>
        <v>0</v>
      </c>
      <c r="P145" s="74"/>
      <c r="Q145" s="18">
        <f>SUM(K145:O145)</f>
        <v>1416936</v>
      </c>
      <c r="S145" s="22">
        <f t="shared" si="11"/>
        <v>0.46999999997206032</v>
      </c>
    </row>
    <row r="146" spans="1:19" s="6" customFormat="1" x14ac:dyDescent="0.25">
      <c r="A146" s="21" t="s">
        <v>123</v>
      </c>
      <c r="B146" s="17"/>
      <c r="C146" s="32">
        <v>4838753.17</v>
      </c>
      <c r="D146" s="32"/>
      <c r="E146" s="71">
        <v>0</v>
      </c>
      <c r="F146" s="71"/>
      <c r="G146" s="71">
        <v>0</v>
      </c>
      <c r="H146" s="71"/>
      <c r="I146" s="4">
        <f>SUM(C146:G146)</f>
        <v>4838753.17</v>
      </c>
      <c r="K146" s="72">
        <f>ROUND(C146,0)</f>
        <v>4838753</v>
      </c>
      <c r="L146" s="72">
        <f>ROUND(D146,0)</f>
        <v>0</v>
      </c>
      <c r="M146" s="72">
        <f>ROUND(E146,0)</f>
        <v>0</v>
      </c>
      <c r="N146" s="72">
        <f>ROUND(F146,0)</f>
        <v>0</v>
      </c>
      <c r="O146" s="73">
        <f>ROUND(G146,0)</f>
        <v>0</v>
      </c>
      <c r="P146" s="74"/>
      <c r="Q146" s="18">
        <f>SUM(K146:O146)</f>
        <v>4838753</v>
      </c>
      <c r="S146" s="22">
        <f t="shared" si="11"/>
        <v>0.16999999992549419</v>
      </c>
    </row>
    <row r="147" spans="1:19" s="6" customFormat="1" x14ac:dyDescent="0.25">
      <c r="A147" s="20" t="s">
        <v>124</v>
      </c>
      <c r="B147" s="17"/>
      <c r="C147" s="4"/>
      <c r="D147" s="4"/>
      <c r="E147" s="23"/>
      <c r="F147" s="23"/>
      <c r="G147" s="23"/>
      <c r="H147" s="23"/>
      <c r="I147" s="4"/>
      <c r="K147" s="18"/>
      <c r="L147" s="8"/>
      <c r="M147" s="31"/>
      <c r="N147" s="24"/>
      <c r="O147" s="31"/>
      <c r="P147" s="24"/>
      <c r="Q147" s="18"/>
      <c r="S147" s="22">
        <f t="shared" ref="S147:S206" si="51">I147-Q147</f>
        <v>0</v>
      </c>
    </row>
    <row r="148" spans="1:19" s="6" customFormat="1" x14ac:dyDescent="0.25">
      <c r="A148" s="21" t="s">
        <v>125</v>
      </c>
      <c r="B148" s="17"/>
      <c r="C148" s="32">
        <v>12713188.02</v>
      </c>
      <c r="D148" s="32"/>
      <c r="E148" s="75">
        <v>0</v>
      </c>
      <c r="F148" s="75"/>
      <c r="G148" s="75">
        <v>0</v>
      </c>
      <c r="H148" s="75"/>
      <c r="I148" s="4">
        <f>SUM(C148:G148)</f>
        <v>12713188.02</v>
      </c>
      <c r="K148" s="72">
        <f>ROUND(C148,0)</f>
        <v>12713188</v>
      </c>
      <c r="L148" s="72"/>
      <c r="M148" s="72">
        <f>ROUND(E148,0)</f>
        <v>0</v>
      </c>
      <c r="N148" s="76"/>
      <c r="O148" s="72">
        <f>ROUND(G148,0)</f>
        <v>0</v>
      </c>
      <c r="P148" s="76"/>
      <c r="Q148" s="18">
        <f>SUM(K148:O148)</f>
        <v>12713188</v>
      </c>
      <c r="S148" s="22">
        <f t="shared" si="51"/>
        <v>1.9999999552965164E-2</v>
      </c>
    </row>
    <row r="149" spans="1:19" s="6" customFormat="1" x14ac:dyDescent="0.25">
      <c r="A149" s="19" t="s">
        <v>126</v>
      </c>
      <c r="B149" s="17"/>
      <c r="C149" s="4"/>
      <c r="D149" s="4"/>
      <c r="E149" s="23"/>
      <c r="F149" s="23"/>
      <c r="G149" s="23"/>
      <c r="H149" s="23"/>
      <c r="I149" s="4"/>
      <c r="K149" s="18"/>
      <c r="L149" s="8"/>
      <c r="M149" s="31"/>
      <c r="N149" s="24"/>
      <c r="O149" s="31"/>
      <c r="P149" s="24"/>
      <c r="Q149" s="18"/>
      <c r="S149" s="22">
        <f t="shared" si="51"/>
        <v>0</v>
      </c>
    </row>
    <row r="150" spans="1:19" s="6" customFormat="1" x14ac:dyDescent="0.25">
      <c r="A150" s="20" t="s">
        <v>127</v>
      </c>
      <c r="B150" s="17"/>
      <c r="C150" s="4"/>
      <c r="D150" s="4"/>
      <c r="E150" s="4"/>
      <c r="F150" s="4"/>
      <c r="G150" s="4"/>
      <c r="H150" s="4"/>
      <c r="I150" s="4"/>
      <c r="K150" s="18"/>
      <c r="L150" s="8"/>
      <c r="M150" s="18"/>
      <c r="N150" s="8"/>
      <c r="O150" s="18"/>
      <c r="P150" s="8"/>
      <c r="Q150" s="18"/>
      <c r="S150" s="22">
        <f t="shared" si="51"/>
        <v>0</v>
      </c>
    </row>
    <row r="151" spans="1:19" x14ac:dyDescent="0.25">
      <c r="A151" s="21" t="s">
        <v>128</v>
      </c>
      <c r="B151" s="17"/>
      <c r="C151" s="32">
        <v>16967412.800000001</v>
      </c>
      <c r="D151" s="32"/>
      <c r="E151" s="71">
        <v>6536685.6200000001</v>
      </c>
      <c r="F151" s="71"/>
      <c r="G151" s="71">
        <v>437880.81</v>
      </c>
      <c r="H151" s="71"/>
      <c r="I151" s="4">
        <f t="shared" ref="I151:I157" si="52">SUM(C151:G151)</f>
        <v>23941979.23</v>
      </c>
      <c r="K151" s="72">
        <f t="shared" ref="K151:K157" si="53">ROUND(C151,0)</f>
        <v>16967413</v>
      </c>
      <c r="L151" s="38"/>
      <c r="M151" s="72">
        <f t="shared" ref="M151:M157" si="54">ROUND(E151,0)</f>
        <v>6536686</v>
      </c>
      <c r="N151" s="74"/>
      <c r="O151" s="72">
        <f t="shared" ref="O151:O157" si="55">ROUND(G151,0)</f>
        <v>437881</v>
      </c>
      <c r="P151" s="74"/>
      <c r="Q151" s="18">
        <f>SUM(K151:O151)</f>
        <v>23941980</v>
      </c>
      <c r="S151" s="22">
        <f t="shared" si="51"/>
        <v>-0.76999999955296516</v>
      </c>
    </row>
    <row r="152" spans="1:19" x14ac:dyDescent="0.25">
      <c r="A152" s="21" t="s">
        <v>129</v>
      </c>
      <c r="B152" s="17"/>
      <c r="C152" s="32">
        <v>39915764.520000003</v>
      </c>
      <c r="D152" s="32"/>
      <c r="E152" s="71">
        <v>3448726.1</v>
      </c>
      <c r="F152" s="71"/>
      <c r="G152" s="71">
        <v>0</v>
      </c>
      <c r="H152" s="71"/>
      <c r="I152" s="4">
        <f t="shared" si="52"/>
        <v>43364490.620000005</v>
      </c>
      <c r="K152" s="72">
        <f t="shared" si="53"/>
        <v>39915765</v>
      </c>
      <c r="L152" s="38"/>
      <c r="M152" s="72">
        <f t="shared" si="54"/>
        <v>3448726</v>
      </c>
      <c r="N152" s="74"/>
      <c r="O152" s="72">
        <f t="shared" si="55"/>
        <v>0</v>
      </c>
      <c r="P152" s="74"/>
      <c r="Q152" s="18">
        <f>SUM(K152:O152)</f>
        <v>43364491</v>
      </c>
      <c r="S152" s="22">
        <f t="shared" si="51"/>
        <v>-0.37999999523162842</v>
      </c>
    </row>
    <row r="153" spans="1:19" x14ac:dyDescent="0.25">
      <c r="A153" s="21" t="s">
        <v>130</v>
      </c>
      <c r="B153" s="17"/>
      <c r="C153" s="32">
        <v>3837772.15</v>
      </c>
      <c r="D153" s="32"/>
      <c r="E153" s="71">
        <v>251484.87</v>
      </c>
      <c r="F153" s="71"/>
      <c r="G153" s="71">
        <v>0</v>
      </c>
      <c r="H153" s="71"/>
      <c r="I153" s="4">
        <f t="shared" si="52"/>
        <v>4089257.02</v>
      </c>
      <c r="K153" s="72">
        <f t="shared" si="53"/>
        <v>3837772</v>
      </c>
      <c r="L153" s="38"/>
      <c r="M153" s="72">
        <f t="shared" si="54"/>
        <v>251485</v>
      </c>
      <c r="N153" s="74"/>
      <c r="O153" s="72">
        <f t="shared" si="55"/>
        <v>0</v>
      </c>
      <c r="P153" s="74"/>
      <c r="Q153" s="18">
        <f t="shared" ref="Q153:Q157" si="56">SUM(K153:O153)</f>
        <v>4089257</v>
      </c>
      <c r="S153" s="22">
        <f t="shared" si="51"/>
        <v>2.0000000018626451E-2</v>
      </c>
    </row>
    <row r="154" spans="1:19" x14ac:dyDescent="0.25">
      <c r="A154" s="21" t="s">
        <v>131</v>
      </c>
      <c r="B154" s="17"/>
      <c r="C154" s="32">
        <v>5891248.6699999999</v>
      </c>
      <c r="D154" s="32"/>
      <c r="E154" s="71">
        <v>438028.13</v>
      </c>
      <c r="F154" s="71"/>
      <c r="G154" s="71">
        <v>0</v>
      </c>
      <c r="H154" s="71"/>
      <c r="I154" s="4">
        <f t="shared" si="52"/>
        <v>6329276.7999999998</v>
      </c>
      <c r="K154" s="72">
        <f t="shared" si="53"/>
        <v>5891249</v>
      </c>
      <c r="L154" s="38"/>
      <c r="M154" s="72">
        <f t="shared" si="54"/>
        <v>438028</v>
      </c>
      <c r="N154" s="74"/>
      <c r="O154" s="72">
        <f t="shared" si="55"/>
        <v>0</v>
      </c>
      <c r="P154" s="74"/>
      <c r="Q154" s="18">
        <f t="shared" si="56"/>
        <v>6329277</v>
      </c>
      <c r="S154" s="22">
        <f t="shared" si="51"/>
        <v>-0.20000000018626451</v>
      </c>
    </row>
    <row r="155" spans="1:19" x14ac:dyDescent="0.25">
      <c r="A155" s="21" t="s">
        <v>405</v>
      </c>
      <c r="B155" s="17"/>
      <c r="C155" s="32">
        <v>2082347.77</v>
      </c>
      <c r="D155" s="32"/>
      <c r="E155" s="71">
        <v>0</v>
      </c>
      <c r="F155" s="71"/>
      <c r="G155" s="71">
        <v>38283329.899999999</v>
      </c>
      <c r="H155" s="71"/>
      <c r="I155" s="4">
        <f t="shared" si="52"/>
        <v>40365677.670000002</v>
      </c>
      <c r="K155" s="72">
        <f t="shared" si="53"/>
        <v>2082348</v>
      </c>
      <c r="L155" s="38"/>
      <c r="M155" s="72">
        <f t="shared" si="54"/>
        <v>0</v>
      </c>
      <c r="N155" s="74"/>
      <c r="O155" s="72">
        <f t="shared" si="55"/>
        <v>38283330</v>
      </c>
      <c r="P155" s="74"/>
      <c r="Q155" s="18">
        <f t="shared" si="56"/>
        <v>40365678</v>
      </c>
      <c r="S155" s="22">
        <f t="shared" si="51"/>
        <v>-0.32999999821186066</v>
      </c>
    </row>
    <row r="156" spans="1:19" x14ac:dyDescent="0.25">
      <c r="A156" s="21" t="s">
        <v>406</v>
      </c>
      <c r="B156" s="17"/>
      <c r="C156" s="75">
        <v>0</v>
      </c>
      <c r="D156" s="75"/>
      <c r="E156" s="71">
        <v>0</v>
      </c>
      <c r="F156" s="71"/>
      <c r="G156" s="71">
        <v>14760895.57</v>
      </c>
      <c r="H156" s="71"/>
      <c r="I156" s="4">
        <f t="shared" si="52"/>
        <v>14760895.57</v>
      </c>
      <c r="K156" s="72">
        <f t="shared" si="53"/>
        <v>0</v>
      </c>
      <c r="L156" s="76"/>
      <c r="M156" s="72">
        <f t="shared" si="54"/>
        <v>0</v>
      </c>
      <c r="N156" s="74"/>
      <c r="O156" s="72">
        <f t="shared" si="55"/>
        <v>14760896</v>
      </c>
      <c r="P156" s="74"/>
      <c r="Q156" s="18">
        <f t="shared" si="56"/>
        <v>14760896</v>
      </c>
      <c r="S156" s="22">
        <f t="shared" si="51"/>
        <v>-0.42999999970197678</v>
      </c>
    </row>
    <row r="157" spans="1:19" x14ac:dyDescent="0.25">
      <c r="A157" s="21" t="s">
        <v>132</v>
      </c>
      <c r="B157" s="77"/>
      <c r="C157" s="32">
        <v>574779284.00999999</v>
      </c>
      <c r="D157" s="32"/>
      <c r="E157" s="71">
        <v>0</v>
      </c>
      <c r="F157" s="71"/>
      <c r="G157" s="71">
        <v>8179603.3300000001</v>
      </c>
      <c r="H157" s="71"/>
      <c r="I157" s="4">
        <f t="shared" si="52"/>
        <v>582958887.34000003</v>
      </c>
      <c r="K157" s="72">
        <f t="shared" si="53"/>
        <v>574779284</v>
      </c>
      <c r="L157" s="38"/>
      <c r="M157" s="72">
        <f t="shared" si="54"/>
        <v>0</v>
      </c>
      <c r="N157" s="74"/>
      <c r="O157" s="72">
        <f t="shared" si="55"/>
        <v>8179603</v>
      </c>
      <c r="P157" s="74"/>
      <c r="Q157" s="18">
        <f t="shared" si="56"/>
        <v>582958887</v>
      </c>
      <c r="S157" s="22">
        <f t="shared" si="51"/>
        <v>0.34000003337860107</v>
      </c>
    </row>
    <row r="158" spans="1:19" x14ac:dyDescent="0.25">
      <c r="A158" s="19" t="s">
        <v>423</v>
      </c>
      <c r="B158" s="17"/>
      <c r="C158" s="4"/>
      <c r="E158" s="23"/>
      <c r="F158" s="23"/>
      <c r="G158" s="4"/>
      <c r="I158" s="4"/>
      <c r="K158" s="18"/>
      <c r="M158" s="31"/>
      <c r="N158" s="24"/>
      <c r="O158" s="18"/>
      <c r="Q158" s="18"/>
      <c r="S158" s="22">
        <f t="shared" si="51"/>
        <v>0</v>
      </c>
    </row>
    <row r="159" spans="1:19" x14ac:dyDescent="0.25">
      <c r="A159" s="20" t="s">
        <v>133</v>
      </c>
      <c r="B159" s="17"/>
      <c r="C159" s="4"/>
      <c r="E159" s="4"/>
      <c r="G159" s="4"/>
      <c r="I159" s="4"/>
      <c r="K159" s="18"/>
      <c r="M159" s="18"/>
      <c r="O159" s="18"/>
      <c r="Q159" s="18"/>
      <c r="S159" s="22">
        <f t="shared" si="51"/>
        <v>0</v>
      </c>
    </row>
    <row r="160" spans="1:19" x14ac:dyDescent="0.25">
      <c r="A160" s="21" t="s">
        <v>134</v>
      </c>
      <c r="B160" s="38"/>
      <c r="C160" s="32">
        <v>175986034.72999999</v>
      </c>
      <c r="D160" s="32"/>
      <c r="E160" s="71">
        <v>6855285.6299999999</v>
      </c>
      <c r="F160" s="71"/>
      <c r="G160" s="71">
        <v>32434071.940000001</v>
      </c>
      <c r="H160" s="71"/>
      <c r="I160" s="45">
        <f>SUM(C160:H160)</f>
        <v>215275392.29999998</v>
      </c>
      <c r="J160" s="46"/>
      <c r="K160" s="72">
        <f>ROUND(C160,0)</f>
        <v>175986035</v>
      </c>
      <c r="L160" s="38"/>
      <c r="M160" s="72">
        <f>ROUND(E160,0)</f>
        <v>6855286</v>
      </c>
      <c r="N160" s="74"/>
      <c r="O160" s="72">
        <f>ROUND(G160,0)</f>
        <v>32434072</v>
      </c>
      <c r="P160" s="74"/>
      <c r="Q160" s="46">
        <f>SUM(K160:P160)</f>
        <v>215275393</v>
      </c>
      <c r="S160" s="22">
        <f t="shared" si="51"/>
        <v>-0.70000001788139343</v>
      </c>
    </row>
    <row r="161" spans="1:19" x14ac:dyDescent="0.25">
      <c r="A161" s="19" t="s">
        <v>135</v>
      </c>
      <c r="B161" s="17"/>
      <c r="C161" s="4"/>
      <c r="E161" s="4"/>
      <c r="G161" s="4"/>
      <c r="I161" s="4"/>
      <c r="K161" s="18"/>
      <c r="M161" s="18"/>
      <c r="O161" s="18"/>
      <c r="Q161" s="18"/>
      <c r="S161" s="22">
        <f t="shared" si="51"/>
        <v>0</v>
      </c>
    </row>
    <row r="162" spans="1:19" x14ac:dyDescent="0.25">
      <c r="A162" s="20" t="s">
        <v>136</v>
      </c>
      <c r="B162" s="17"/>
      <c r="C162" s="4"/>
      <c r="E162" s="23"/>
      <c r="F162" s="23"/>
      <c r="G162" s="23"/>
      <c r="H162" s="23"/>
      <c r="I162" s="4">
        <f t="shared" ref="I162:I170" si="57">SUM(C162:G162)</f>
        <v>0</v>
      </c>
      <c r="K162" s="18"/>
      <c r="M162" s="31"/>
      <c r="N162" s="24"/>
      <c r="O162" s="31"/>
      <c r="P162" s="24"/>
      <c r="Q162" s="18">
        <f t="shared" ref="Q162:Q170" si="58">SUM(K162:O162)</f>
        <v>0</v>
      </c>
      <c r="S162" s="22">
        <f t="shared" si="51"/>
        <v>0</v>
      </c>
    </row>
    <row r="163" spans="1:19" x14ac:dyDescent="0.25">
      <c r="A163" s="21" t="s">
        <v>136</v>
      </c>
      <c r="B163" s="17"/>
      <c r="C163" s="78">
        <v>0</v>
      </c>
      <c r="D163" s="78"/>
      <c r="E163" s="79">
        <v>0</v>
      </c>
      <c r="F163" s="79"/>
      <c r="G163" s="80">
        <v>52704507.530000001</v>
      </c>
      <c r="H163" s="80"/>
      <c r="I163" s="4">
        <f t="shared" si="57"/>
        <v>52704507.530000001</v>
      </c>
      <c r="K163" s="72">
        <f>ROUND(C163,0)</f>
        <v>0</v>
      </c>
      <c r="L163" s="81"/>
      <c r="M163" s="72">
        <f>ROUND(E163,0)</f>
        <v>0</v>
      </c>
      <c r="N163" s="82"/>
      <c r="O163" s="72">
        <f>ROUND(G163,0)</f>
        <v>52704508</v>
      </c>
      <c r="P163" s="83"/>
      <c r="Q163" s="18">
        <f t="shared" si="58"/>
        <v>52704508</v>
      </c>
      <c r="S163" s="22">
        <f t="shared" si="51"/>
        <v>-0.4699999988079071</v>
      </c>
    </row>
    <row r="164" spans="1:19" ht="31.5" customHeight="1" x14ac:dyDescent="0.25">
      <c r="A164" s="606" t="s">
        <v>137</v>
      </c>
      <c r="B164" s="606"/>
      <c r="C164" s="78">
        <v>0</v>
      </c>
      <c r="D164" s="64"/>
      <c r="E164" s="79">
        <v>0</v>
      </c>
      <c r="F164" s="71"/>
      <c r="G164" s="235">
        <v>652985090.70000005</v>
      </c>
      <c r="H164" s="235"/>
      <c r="I164" s="42">
        <f t="shared" si="57"/>
        <v>652985090.70000005</v>
      </c>
      <c r="K164" s="72">
        <f>ROUND(C164,0)</f>
        <v>0</v>
      </c>
      <c r="L164" s="84"/>
      <c r="M164" s="72">
        <f>ROUND(E164,0)</f>
        <v>0</v>
      </c>
      <c r="N164" s="74"/>
      <c r="O164" s="72">
        <f>ROUND(G164,0)</f>
        <v>652985091</v>
      </c>
      <c r="P164" s="82"/>
      <c r="Q164" s="85">
        <f t="shared" si="58"/>
        <v>652985091</v>
      </c>
      <c r="S164" s="22">
        <f t="shared" si="51"/>
        <v>-0.29999995231628418</v>
      </c>
    </row>
    <row r="165" spans="1:19" x14ac:dyDescent="0.25">
      <c r="A165" s="21" t="s">
        <v>138</v>
      </c>
      <c r="B165" s="17"/>
      <c r="C165" s="78">
        <v>0</v>
      </c>
      <c r="D165" s="32"/>
      <c r="E165" s="71">
        <v>0</v>
      </c>
      <c r="F165" s="71"/>
      <c r="G165" s="86">
        <v>24000</v>
      </c>
      <c r="H165" s="86"/>
      <c r="I165" s="4">
        <f t="shared" si="57"/>
        <v>24000</v>
      </c>
      <c r="K165" s="72">
        <f>ROUND(C165,0)</f>
        <v>0</v>
      </c>
      <c r="L165" s="38"/>
      <c r="M165" s="72">
        <f>ROUND(E165,0)</f>
        <v>0</v>
      </c>
      <c r="N165" s="74"/>
      <c r="O165" s="72">
        <f>ROUND(G165,0)</f>
        <v>24000</v>
      </c>
      <c r="P165" s="87"/>
      <c r="Q165" s="18">
        <f t="shared" si="58"/>
        <v>24000</v>
      </c>
      <c r="S165" s="22">
        <f t="shared" si="51"/>
        <v>0</v>
      </c>
    </row>
    <row r="166" spans="1:19" x14ac:dyDescent="0.25">
      <c r="A166" s="21" t="s">
        <v>139</v>
      </c>
      <c r="B166" s="17"/>
      <c r="C166" s="32">
        <v>7952868.8600000003</v>
      </c>
      <c r="D166" s="32"/>
      <c r="E166" s="71">
        <v>16665691.130000001</v>
      </c>
      <c r="F166" s="71"/>
      <c r="G166" s="86">
        <v>12757653.880000001</v>
      </c>
      <c r="H166" s="86"/>
      <c r="I166" s="4">
        <f t="shared" si="57"/>
        <v>37376213.870000005</v>
      </c>
      <c r="K166" s="72">
        <f>ROUND(C166,0)</f>
        <v>7952869</v>
      </c>
      <c r="L166" s="38"/>
      <c r="M166" s="72">
        <f>ROUND(E166,0)</f>
        <v>16665691</v>
      </c>
      <c r="N166" s="74"/>
      <c r="O166" s="72">
        <f>ROUND(G166,0)</f>
        <v>12757654</v>
      </c>
      <c r="P166" s="87"/>
      <c r="Q166" s="18">
        <f t="shared" si="58"/>
        <v>37376214</v>
      </c>
      <c r="S166" s="22">
        <f t="shared" si="51"/>
        <v>-0.12999999523162842</v>
      </c>
    </row>
    <row r="167" spans="1:19" hidden="1" x14ac:dyDescent="0.25">
      <c r="A167" s="20"/>
      <c r="B167" s="17"/>
      <c r="C167" s="4"/>
      <c r="E167" s="4"/>
      <c r="G167" s="4"/>
      <c r="I167" s="4">
        <f t="shared" si="57"/>
        <v>0</v>
      </c>
      <c r="K167" s="18"/>
      <c r="M167" s="18"/>
      <c r="O167" s="18"/>
      <c r="Q167" s="18">
        <f t="shared" si="58"/>
        <v>0</v>
      </c>
      <c r="S167" s="22">
        <f t="shared" si="51"/>
        <v>0</v>
      </c>
    </row>
    <row r="168" spans="1:19" hidden="1" x14ac:dyDescent="0.25">
      <c r="A168" s="20"/>
      <c r="B168" s="17"/>
      <c r="C168" s="4"/>
      <c r="E168" s="4"/>
      <c r="G168" s="4"/>
      <c r="I168" s="4">
        <f t="shared" si="57"/>
        <v>0</v>
      </c>
      <c r="K168" s="18"/>
      <c r="M168" s="18"/>
      <c r="O168" s="18"/>
      <c r="Q168" s="18">
        <f t="shared" si="58"/>
        <v>0</v>
      </c>
      <c r="S168" s="22">
        <f t="shared" si="51"/>
        <v>0</v>
      </c>
    </row>
    <row r="169" spans="1:19" hidden="1" x14ac:dyDescent="0.25">
      <c r="A169" s="2"/>
      <c r="B169" s="17"/>
      <c r="C169" s="4"/>
      <c r="E169" s="4"/>
      <c r="G169" s="4"/>
      <c r="I169" s="4">
        <f t="shared" si="57"/>
        <v>0</v>
      </c>
      <c r="K169" s="18"/>
      <c r="M169" s="18"/>
      <c r="O169" s="18"/>
      <c r="Q169" s="18">
        <f t="shared" si="58"/>
        <v>0</v>
      </c>
      <c r="S169" s="22">
        <f t="shared" si="51"/>
        <v>0</v>
      </c>
    </row>
    <row r="170" spans="1:19" hidden="1" x14ac:dyDescent="0.25">
      <c r="A170" s="2"/>
      <c r="B170" s="11"/>
      <c r="C170" s="12" t="s">
        <v>4</v>
      </c>
      <c r="D170" s="12"/>
      <c r="E170" s="12" t="s">
        <v>5</v>
      </c>
      <c r="F170" s="12"/>
      <c r="G170" s="12" t="s">
        <v>6</v>
      </c>
      <c r="H170" s="12"/>
      <c r="I170" s="4">
        <f t="shared" si="57"/>
        <v>0</v>
      </c>
      <c r="K170" s="14" t="s">
        <v>4</v>
      </c>
      <c r="L170" s="15"/>
      <c r="M170" s="14" t="s">
        <v>5</v>
      </c>
      <c r="N170" s="15"/>
      <c r="O170" s="14" t="s">
        <v>6</v>
      </c>
      <c r="P170" s="15"/>
      <c r="Q170" s="18">
        <f t="shared" si="58"/>
        <v>0</v>
      </c>
      <c r="S170" s="22">
        <f t="shared" si="51"/>
        <v>0</v>
      </c>
    </row>
    <row r="171" spans="1:19" x14ac:dyDescent="0.25">
      <c r="A171" s="19" t="s">
        <v>140</v>
      </c>
      <c r="B171" s="11"/>
      <c r="C171" s="12"/>
      <c r="D171" s="12"/>
      <c r="E171" s="12"/>
      <c r="F171" s="12"/>
      <c r="G171" s="12">
        <v>0</v>
      </c>
      <c r="H171" s="12"/>
      <c r="I171" s="4"/>
      <c r="K171" s="14"/>
      <c r="L171" s="15"/>
      <c r="M171" s="14"/>
      <c r="N171" s="15"/>
      <c r="O171" s="72">
        <f>ROUND(G171,0)</f>
        <v>0</v>
      </c>
      <c r="P171" s="15"/>
      <c r="Q171" s="18"/>
      <c r="S171" s="22">
        <f t="shared" si="51"/>
        <v>0</v>
      </c>
    </row>
    <row r="172" spans="1:19" x14ac:dyDescent="0.25">
      <c r="A172" s="20" t="s">
        <v>141</v>
      </c>
      <c r="B172" s="11"/>
      <c r="C172" s="12"/>
      <c r="D172" s="12"/>
      <c r="E172" s="12"/>
      <c r="F172" s="12"/>
      <c r="G172" s="12"/>
      <c r="H172" s="12"/>
      <c r="I172" s="4"/>
      <c r="K172" s="14"/>
      <c r="L172" s="15"/>
      <c r="M172" s="14"/>
      <c r="N172" s="15"/>
      <c r="O172" s="14"/>
      <c r="P172" s="15"/>
      <c r="Q172" s="18"/>
      <c r="S172" s="22">
        <f t="shared" si="51"/>
        <v>0</v>
      </c>
    </row>
    <row r="173" spans="1:19" x14ac:dyDescent="0.25">
      <c r="A173" s="21" t="s">
        <v>142</v>
      </c>
      <c r="B173" s="11"/>
      <c r="C173" s="32">
        <v>436491368.14999998</v>
      </c>
      <c r="D173" s="32"/>
      <c r="E173" s="75">
        <v>0</v>
      </c>
      <c r="F173" s="75"/>
      <c r="G173" s="75">
        <v>0</v>
      </c>
      <c r="H173" s="75"/>
      <c r="I173" s="4">
        <f>SUM(C173:G173)</f>
        <v>436491368.14999998</v>
      </c>
      <c r="K173" s="72">
        <f>ROUND(C173,0)</f>
        <v>436491368</v>
      </c>
      <c r="L173" s="38"/>
      <c r="M173" s="72">
        <f>ROUND(E173,0)</f>
        <v>0</v>
      </c>
      <c r="N173" s="76"/>
      <c r="O173" s="72">
        <f>ROUND(G173,0)</f>
        <v>0</v>
      </c>
      <c r="P173" s="76"/>
      <c r="Q173" s="18">
        <f t="shared" ref="Q173:Q175" si="59">SUM(K173:O173)</f>
        <v>436491368</v>
      </c>
      <c r="S173" s="22">
        <f t="shared" si="51"/>
        <v>0.14999997615814209</v>
      </c>
    </row>
    <row r="174" spans="1:19" x14ac:dyDescent="0.25">
      <c r="A174" s="21" t="s">
        <v>143</v>
      </c>
      <c r="B174" s="11"/>
      <c r="C174" s="75">
        <v>0</v>
      </c>
      <c r="D174" s="75"/>
      <c r="E174" s="71">
        <v>2655192175.04</v>
      </c>
      <c r="F174" s="71"/>
      <c r="G174" s="71">
        <v>0</v>
      </c>
      <c r="H174" s="71"/>
      <c r="I174" s="4">
        <f>SUM(C174:G174)</f>
        <v>2655192175.04</v>
      </c>
      <c r="K174" s="72">
        <f>ROUND(C174,0)</f>
        <v>0</v>
      </c>
      <c r="L174" s="76"/>
      <c r="M174" s="72">
        <f>ROUND(E174,0)</f>
        <v>2655192175</v>
      </c>
      <c r="N174" s="74"/>
      <c r="O174" s="72">
        <f>ROUND(G174,0)</f>
        <v>0</v>
      </c>
      <c r="P174" s="74"/>
      <c r="Q174" s="18">
        <f t="shared" si="59"/>
        <v>2655192175</v>
      </c>
      <c r="S174" s="22">
        <f t="shared" si="51"/>
        <v>3.9999961853027344E-2</v>
      </c>
    </row>
    <row r="175" spans="1:19" x14ac:dyDescent="0.25">
      <c r="A175" s="21" t="s">
        <v>144</v>
      </c>
      <c r="B175" s="11"/>
      <c r="C175" s="75">
        <v>3030102.23</v>
      </c>
      <c r="D175" s="75"/>
      <c r="E175" s="71">
        <v>0</v>
      </c>
      <c r="F175" s="71"/>
      <c r="G175" s="71">
        <v>0</v>
      </c>
      <c r="H175" s="71"/>
      <c r="I175" s="4">
        <f>SUM(C175:G175)</f>
        <v>3030102.23</v>
      </c>
      <c r="K175" s="72">
        <f>ROUND(C175,0)</f>
        <v>3030102</v>
      </c>
      <c r="L175" s="76"/>
      <c r="M175" s="72">
        <f>ROUND(E175,0)</f>
        <v>0</v>
      </c>
      <c r="N175" s="74"/>
      <c r="O175" s="72">
        <f>ROUND(G175,0)</f>
        <v>0</v>
      </c>
      <c r="P175" s="74"/>
      <c r="Q175" s="18">
        <f t="shared" si="59"/>
        <v>3030102</v>
      </c>
      <c r="S175" s="22">
        <f t="shared" si="51"/>
        <v>0.22999999998137355</v>
      </c>
    </row>
    <row r="176" spans="1:19" x14ac:dyDescent="0.25">
      <c r="A176" s="21" t="s">
        <v>145</v>
      </c>
      <c r="B176" s="88"/>
      <c r="C176" s="32">
        <v>5365299.3099999996</v>
      </c>
      <c r="D176" s="32"/>
      <c r="E176" s="71">
        <v>0</v>
      </c>
      <c r="F176" s="71"/>
      <c r="G176" s="71">
        <v>0</v>
      </c>
      <c r="H176" s="71"/>
      <c r="I176" s="12">
        <f>C176+E176+G176</f>
        <v>5365299.3099999996</v>
      </c>
      <c r="K176" s="72">
        <f>ROUND(C176,0)</f>
        <v>5365299</v>
      </c>
      <c r="L176" s="38"/>
      <c r="M176" s="72">
        <f>ROUND(E176,0)</f>
        <v>0</v>
      </c>
      <c r="N176" s="74"/>
      <c r="O176" s="72">
        <f>ROUND(G176,0)</f>
        <v>0</v>
      </c>
      <c r="P176" s="74"/>
      <c r="Q176" s="14">
        <f>K176+M176+O176</f>
        <v>5365299</v>
      </c>
      <c r="S176" s="22">
        <f t="shared" si="51"/>
        <v>0.30999999959021807</v>
      </c>
    </row>
    <row r="177" spans="1:19" x14ac:dyDescent="0.25">
      <c r="A177" s="19" t="s">
        <v>146</v>
      </c>
      <c r="B177" s="11"/>
      <c r="C177" s="32"/>
      <c r="D177" s="32"/>
      <c r="E177" s="71"/>
      <c r="F177" s="71"/>
      <c r="G177" s="71"/>
      <c r="H177" s="71"/>
      <c r="I177" s="12"/>
      <c r="K177" s="72"/>
      <c r="L177" s="38"/>
      <c r="M177" s="89"/>
      <c r="N177" s="74"/>
      <c r="O177" s="89"/>
      <c r="P177" s="74"/>
      <c r="Q177" s="14"/>
      <c r="S177" s="22">
        <f t="shared" si="51"/>
        <v>0</v>
      </c>
    </row>
    <row r="178" spans="1:19" x14ac:dyDescent="0.25">
      <c r="A178" s="21" t="s">
        <v>147</v>
      </c>
      <c r="B178" s="11"/>
      <c r="C178" s="75">
        <v>44394651.5</v>
      </c>
      <c r="D178" s="32"/>
      <c r="E178" s="75">
        <v>0</v>
      </c>
      <c r="F178" s="71"/>
      <c r="G178" s="71">
        <v>0</v>
      </c>
      <c r="H178" s="71"/>
      <c r="I178" s="12">
        <f>C178+E178+G178</f>
        <v>44394651.5</v>
      </c>
      <c r="K178" s="72">
        <f>ROUND(C178,0)</f>
        <v>44394652</v>
      </c>
      <c r="L178" s="38"/>
      <c r="M178" s="72">
        <f>ROUND(E178,0)</f>
        <v>0</v>
      </c>
      <c r="N178" s="74"/>
      <c r="O178" s="72">
        <f>ROUND(G178,0)</f>
        <v>0</v>
      </c>
      <c r="P178" s="74"/>
      <c r="Q178" s="14">
        <f>K178+M178+O178</f>
        <v>44394652</v>
      </c>
      <c r="S178" s="22">
        <f t="shared" si="51"/>
        <v>-0.5</v>
      </c>
    </row>
    <row r="179" spans="1:19" x14ac:dyDescent="0.25">
      <c r="A179" s="19" t="s">
        <v>148</v>
      </c>
      <c r="B179" s="11"/>
      <c r="C179" s="12"/>
      <c r="D179" s="12"/>
      <c r="E179" s="12"/>
      <c r="F179" s="12"/>
      <c r="G179" s="12"/>
      <c r="H179" s="12"/>
      <c r="I179" s="12"/>
      <c r="K179" s="14"/>
      <c r="L179" s="15"/>
      <c r="M179" s="14"/>
      <c r="N179" s="15"/>
      <c r="O179" s="14"/>
      <c r="P179" s="15"/>
      <c r="Q179" s="14"/>
      <c r="S179" s="22">
        <f t="shared" si="51"/>
        <v>0</v>
      </c>
    </row>
    <row r="180" spans="1:19" x14ac:dyDescent="0.25">
      <c r="A180" s="20" t="s">
        <v>149</v>
      </c>
      <c r="B180" s="11"/>
      <c r="C180" s="12"/>
      <c r="D180" s="12"/>
      <c r="E180" s="12"/>
      <c r="F180" s="12"/>
      <c r="G180" s="12"/>
      <c r="H180" s="12"/>
      <c r="I180" s="12"/>
      <c r="K180" s="14"/>
      <c r="L180" s="15"/>
      <c r="M180" s="14"/>
      <c r="N180" s="15"/>
      <c r="O180" s="14"/>
      <c r="P180" s="15"/>
      <c r="Q180" s="14"/>
      <c r="S180" s="22">
        <f t="shared" si="51"/>
        <v>0</v>
      </c>
    </row>
    <row r="181" spans="1:19" x14ac:dyDescent="0.25">
      <c r="A181" s="21" t="s">
        <v>149</v>
      </c>
      <c r="B181" s="11"/>
      <c r="C181" s="238">
        <v>334775846.53000003</v>
      </c>
      <c r="D181" s="12"/>
      <c r="E181" s="62">
        <v>301110.49</v>
      </c>
      <c r="F181" s="12"/>
      <c r="G181" s="62">
        <v>4058387.2</v>
      </c>
      <c r="H181" s="12"/>
      <c r="I181" s="62">
        <f>C181+E181+G181</f>
        <v>339135344.22000003</v>
      </c>
      <c r="K181" s="72">
        <f>ROUND(C181,0)</f>
        <v>334775847</v>
      </c>
      <c r="L181" s="15"/>
      <c r="M181" s="72">
        <f>ROUND(E181,0)</f>
        <v>301110</v>
      </c>
      <c r="N181" s="15"/>
      <c r="O181" s="72">
        <f>ROUND(G181,0)</f>
        <v>4058387</v>
      </c>
      <c r="P181" s="15"/>
      <c r="Q181" s="63">
        <f>K181+M181+O181</f>
        <v>339135344</v>
      </c>
      <c r="S181" s="22">
        <f t="shared" si="51"/>
        <v>0.22000002861022949</v>
      </c>
    </row>
    <row r="182" spans="1:19" x14ac:dyDescent="0.25">
      <c r="A182" s="19" t="s">
        <v>150</v>
      </c>
      <c r="B182" s="11"/>
      <c r="C182" s="62">
        <f>SUM(C143:C181)</f>
        <v>2002470486.1699998</v>
      </c>
      <c r="D182" s="12"/>
      <c r="E182" s="62">
        <f>SUM(E143:E181)</f>
        <v>2808670309.4599996</v>
      </c>
      <c r="F182" s="12"/>
      <c r="G182" s="62">
        <f>SUM(G143:G181)</f>
        <v>819651416.7700001</v>
      </c>
      <c r="H182" s="12"/>
      <c r="I182" s="62">
        <f>SUM(C182:H182)</f>
        <v>5630792212.3999996</v>
      </c>
      <c r="K182" s="90">
        <f>SUM(K143:K181)</f>
        <v>2002470487</v>
      </c>
      <c r="L182" s="15"/>
      <c r="M182" s="90">
        <f>SUM(M143:M181)</f>
        <v>2808670310</v>
      </c>
      <c r="N182" s="15"/>
      <c r="O182" s="90">
        <f>SUM(O143:O181)</f>
        <v>819651418</v>
      </c>
      <c r="P182" s="15"/>
      <c r="Q182" s="63">
        <f>SUM(K182:P182)</f>
        <v>5630792215</v>
      </c>
      <c r="S182" s="22">
        <f t="shared" si="51"/>
        <v>-2.6000003814697266</v>
      </c>
    </row>
    <row r="183" spans="1:19" x14ac:dyDescent="0.25">
      <c r="A183" s="2" t="s">
        <v>151</v>
      </c>
      <c r="B183" s="17"/>
      <c r="C183" s="4"/>
      <c r="E183" s="4"/>
      <c r="G183" s="4"/>
      <c r="I183" s="4"/>
      <c r="K183" s="18"/>
      <c r="M183" s="18"/>
      <c r="O183" s="18"/>
      <c r="Q183" s="18"/>
      <c r="S183" s="22">
        <f t="shared" si="51"/>
        <v>0</v>
      </c>
    </row>
    <row r="184" spans="1:19" x14ac:dyDescent="0.25">
      <c r="A184" s="19" t="s">
        <v>117</v>
      </c>
      <c r="B184" s="17"/>
      <c r="C184" s="4"/>
      <c r="E184" s="4"/>
      <c r="G184" s="4"/>
      <c r="I184" s="4"/>
      <c r="K184" s="18"/>
      <c r="M184" s="18"/>
      <c r="O184" s="18"/>
      <c r="Q184" s="18"/>
      <c r="S184" s="22">
        <f t="shared" si="51"/>
        <v>0</v>
      </c>
    </row>
    <row r="185" spans="1:19" x14ac:dyDescent="0.25">
      <c r="A185" s="20" t="s">
        <v>124</v>
      </c>
      <c r="B185" s="91"/>
      <c r="C185" s="23"/>
      <c r="D185" s="23"/>
      <c r="E185" s="23"/>
      <c r="F185" s="23"/>
      <c r="G185" s="23"/>
      <c r="H185" s="23"/>
      <c r="I185" s="4"/>
      <c r="K185" s="31"/>
      <c r="L185" s="24"/>
      <c r="M185" s="31"/>
      <c r="N185" s="24"/>
      <c r="O185" s="31"/>
      <c r="P185" s="24"/>
      <c r="Q185" s="18"/>
      <c r="S185" s="22">
        <f t="shared" si="51"/>
        <v>0</v>
      </c>
    </row>
    <row r="186" spans="1:19" x14ac:dyDescent="0.25">
      <c r="A186" s="21" t="s">
        <v>125</v>
      </c>
      <c r="B186" s="91"/>
      <c r="C186" s="23">
        <f>1144346478.53-C148</f>
        <v>1131633290.51</v>
      </c>
      <c r="D186" s="23"/>
      <c r="E186" s="23">
        <v>0</v>
      </c>
      <c r="F186" s="23"/>
      <c r="G186" s="23">
        <v>0</v>
      </c>
      <c r="H186" s="23"/>
      <c r="I186" s="4">
        <f>C186+E186+G186</f>
        <v>1131633290.51</v>
      </c>
      <c r="K186" s="31">
        <f t="shared" ref="K186:O192" si="60">ROUND(C186,0)</f>
        <v>1131633291</v>
      </c>
      <c r="L186" s="31">
        <f t="shared" si="60"/>
        <v>0</v>
      </c>
      <c r="M186" s="31">
        <f t="shared" si="60"/>
        <v>0</v>
      </c>
      <c r="N186" s="31">
        <f t="shared" si="60"/>
        <v>0</v>
      </c>
      <c r="O186" s="31">
        <f t="shared" si="60"/>
        <v>0</v>
      </c>
      <c r="P186" s="24"/>
      <c r="Q186" s="18">
        <f>K186+M186+O186</f>
        <v>1131633291</v>
      </c>
      <c r="S186" s="22">
        <f t="shared" si="51"/>
        <v>-0.49000000953674316</v>
      </c>
    </row>
    <row r="187" spans="1:19" x14ac:dyDescent="0.25">
      <c r="A187" s="19" t="s">
        <v>140</v>
      </c>
      <c r="B187" s="91"/>
      <c r="C187" s="23"/>
      <c r="D187" s="23"/>
      <c r="E187" s="23"/>
      <c r="F187" s="23"/>
      <c r="G187" s="23"/>
      <c r="H187" s="23"/>
      <c r="I187" s="4"/>
      <c r="K187" s="31">
        <f t="shared" si="60"/>
        <v>0</v>
      </c>
      <c r="L187" s="31">
        <f t="shared" si="60"/>
        <v>0</v>
      </c>
      <c r="M187" s="31">
        <f t="shared" si="60"/>
        <v>0</v>
      </c>
      <c r="N187" s="31">
        <f t="shared" si="60"/>
        <v>0</v>
      </c>
      <c r="O187" s="31">
        <f t="shared" si="60"/>
        <v>0</v>
      </c>
      <c r="P187" s="24"/>
      <c r="Q187" s="18"/>
      <c r="S187" s="22">
        <f t="shared" si="51"/>
        <v>0</v>
      </c>
    </row>
    <row r="188" spans="1:19" x14ac:dyDescent="0.25">
      <c r="A188" s="20" t="s">
        <v>141</v>
      </c>
      <c r="B188" s="91"/>
      <c r="C188" s="23"/>
      <c r="D188" s="23"/>
      <c r="E188" s="23"/>
      <c r="F188" s="23"/>
      <c r="G188" s="23"/>
      <c r="H188" s="23"/>
      <c r="I188" s="4"/>
      <c r="K188" s="31">
        <f t="shared" si="60"/>
        <v>0</v>
      </c>
      <c r="L188" s="31">
        <f t="shared" si="60"/>
        <v>0</v>
      </c>
      <c r="M188" s="31">
        <f t="shared" si="60"/>
        <v>0</v>
      </c>
      <c r="N188" s="31">
        <f t="shared" si="60"/>
        <v>0</v>
      </c>
      <c r="O188" s="31">
        <f t="shared" si="60"/>
        <v>0</v>
      </c>
      <c r="P188" s="24"/>
      <c r="Q188" s="18"/>
      <c r="S188" s="22">
        <f t="shared" si="51"/>
        <v>0</v>
      </c>
    </row>
    <row r="189" spans="1:19" x14ac:dyDescent="0.25">
      <c r="A189" s="21" t="s">
        <v>142</v>
      </c>
      <c r="B189" s="91"/>
      <c r="C189" s="236">
        <v>3504678000.0099998</v>
      </c>
      <c r="D189" s="23"/>
      <c r="E189" s="23">
        <v>0</v>
      </c>
      <c r="F189" s="23"/>
      <c r="G189" s="23">
        <v>0</v>
      </c>
      <c r="H189" s="23"/>
      <c r="I189" s="4">
        <f>C189+E189+G189</f>
        <v>3504678000.0099998</v>
      </c>
      <c r="K189" s="31">
        <f t="shared" si="60"/>
        <v>3504678000</v>
      </c>
      <c r="L189" s="31">
        <f t="shared" si="60"/>
        <v>0</v>
      </c>
      <c r="M189" s="31">
        <f t="shared" si="60"/>
        <v>0</v>
      </c>
      <c r="N189" s="31">
        <f t="shared" si="60"/>
        <v>0</v>
      </c>
      <c r="O189" s="31">
        <f t="shared" si="60"/>
        <v>0</v>
      </c>
      <c r="P189" s="24"/>
      <c r="Q189" s="18">
        <f>K189+M189+O189</f>
        <v>3504678000</v>
      </c>
      <c r="S189" s="22">
        <f t="shared" si="51"/>
        <v>9.9997520446777344E-3</v>
      </c>
    </row>
    <row r="190" spans="1:19" x14ac:dyDescent="0.25">
      <c r="A190" s="21" t="s">
        <v>145</v>
      </c>
      <c r="B190" s="91"/>
      <c r="C190" s="236">
        <v>756347085.11000001</v>
      </c>
      <c r="D190" s="23"/>
      <c r="E190" s="23">
        <v>0</v>
      </c>
      <c r="F190" s="23"/>
      <c r="G190" s="23">
        <v>0</v>
      </c>
      <c r="H190" s="23"/>
      <c r="I190" s="4">
        <f>SUM(C190:G190)</f>
        <v>756347085.11000001</v>
      </c>
      <c r="K190" s="31">
        <f t="shared" si="60"/>
        <v>756347085</v>
      </c>
      <c r="L190" s="31">
        <f t="shared" si="60"/>
        <v>0</v>
      </c>
      <c r="M190" s="31">
        <f t="shared" si="60"/>
        <v>0</v>
      </c>
      <c r="N190" s="31">
        <f t="shared" si="60"/>
        <v>0</v>
      </c>
      <c r="O190" s="31">
        <f t="shared" si="60"/>
        <v>0</v>
      </c>
      <c r="P190" s="24"/>
      <c r="Q190" s="18">
        <f>SUM(K190:O190)</f>
        <v>756347085</v>
      </c>
      <c r="S190" s="22">
        <f t="shared" si="51"/>
        <v>0.11000001430511475</v>
      </c>
    </row>
    <row r="191" spans="1:19" x14ac:dyDescent="0.25">
      <c r="A191" s="20" t="s">
        <v>149</v>
      </c>
      <c r="B191" s="91"/>
      <c r="C191" s="23"/>
      <c r="D191" s="23"/>
      <c r="E191" s="23"/>
      <c r="F191" s="23"/>
      <c r="G191" s="23"/>
      <c r="H191" s="23"/>
      <c r="I191" s="4"/>
      <c r="K191" s="31">
        <f t="shared" si="60"/>
        <v>0</v>
      </c>
      <c r="L191" s="31">
        <f t="shared" si="60"/>
        <v>0</v>
      </c>
      <c r="M191" s="31">
        <f t="shared" si="60"/>
        <v>0</v>
      </c>
      <c r="N191" s="31">
        <f t="shared" si="60"/>
        <v>0</v>
      </c>
      <c r="O191" s="31">
        <f t="shared" si="60"/>
        <v>0</v>
      </c>
      <c r="P191" s="24"/>
      <c r="Q191" s="18"/>
      <c r="S191" s="22">
        <f t="shared" si="51"/>
        <v>0</v>
      </c>
    </row>
    <row r="192" spans="1:19" x14ac:dyDescent="0.25">
      <c r="A192" s="21" t="s">
        <v>149</v>
      </c>
      <c r="B192" s="91"/>
      <c r="C192" s="237">
        <v>77276174.890000001</v>
      </c>
      <c r="D192" s="23"/>
      <c r="E192" s="92">
        <v>0</v>
      </c>
      <c r="F192" s="23"/>
      <c r="G192" s="92">
        <v>0</v>
      </c>
      <c r="H192" s="23"/>
      <c r="I192" s="49">
        <f>SUM(C192:G192)</f>
        <v>77276174.890000001</v>
      </c>
      <c r="K192" s="31">
        <f t="shared" si="60"/>
        <v>77276175</v>
      </c>
      <c r="L192" s="31">
        <f t="shared" si="60"/>
        <v>0</v>
      </c>
      <c r="M192" s="31">
        <f t="shared" si="60"/>
        <v>0</v>
      </c>
      <c r="N192" s="31">
        <f t="shared" si="60"/>
        <v>0</v>
      </c>
      <c r="O192" s="31">
        <f t="shared" si="60"/>
        <v>0</v>
      </c>
      <c r="P192" s="24"/>
      <c r="Q192" s="50">
        <f>SUM(K192:O192)</f>
        <v>77276175</v>
      </c>
      <c r="S192" s="22">
        <f t="shared" si="51"/>
        <v>-0.10999999940395355</v>
      </c>
    </row>
    <row r="193" spans="1:19" x14ac:dyDescent="0.25">
      <c r="A193" s="19" t="s">
        <v>152</v>
      </c>
      <c r="B193" s="17"/>
      <c r="C193" s="92">
        <f>SUM(C186:C192)</f>
        <v>5469934550.5199995</v>
      </c>
      <c r="D193" s="23"/>
      <c r="E193" s="49">
        <f>SUM(E186:E192)</f>
        <v>0</v>
      </c>
      <c r="G193" s="92">
        <f>SUM(G186:G192)</f>
        <v>0</v>
      </c>
      <c r="H193" s="23"/>
      <c r="I193" s="49">
        <f>SUM(C193:G193)</f>
        <v>5469934550.5199995</v>
      </c>
      <c r="K193" s="93">
        <f>SUM(K186:K192)</f>
        <v>5469934551</v>
      </c>
      <c r="L193" s="24"/>
      <c r="M193" s="50">
        <f>SUM(M186:M192)</f>
        <v>0</v>
      </c>
      <c r="O193" s="93">
        <f>SUM(O186:O192)</f>
        <v>0</v>
      </c>
      <c r="P193" s="24"/>
      <c r="Q193" s="50">
        <f>SUM(K193:O193)</f>
        <v>5469934551</v>
      </c>
      <c r="S193" s="22">
        <f t="shared" si="51"/>
        <v>-0.48000049591064453</v>
      </c>
    </row>
    <row r="194" spans="1:19" ht="16.5" thickBot="1" x14ac:dyDescent="0.3">
      <c r="A194" s="30" t="s">
        <v>153</v>
      </c>
      <c r="B194" s="17"/>
      <c r="C194" s="69">
        <f>C182+C193</f>
        <v>7472405036.6899996</v>
      </c>
      <c r="E194" s="69">
        <f>E182+E193</f>
        <v>2808670309.4599996</v>
      </c>
      <c r="G194" s="69">
        <f>G182+G193</f>
        <v>819651416.7700001</v>
      </c>
      <c r="I194" s="69">
        <f>SUM(C194:H194)</f>
        <v>11100726762.92</v>
      </c>
      <c r="K194" s="70">
        <f>K182+K193</f>
        <v>7472405038</v>
      </c>
      <c r="M194" s="70">
        <f>M182+M193</f>
        <v>2808670310</v>
      </c>
      <c r="O194" s="70">
        <f>O182+O193</f>
        <v>819651418</v>
      </c>
      <c r="Q194" s="70">
        <f>SUM(K194:P194)</f>
        <v>11100726766</v>
      </c>
      <c r="S194" s="22">
        <f t="shared" si="51"/>
        <v>-3.0799999237060547</v>
      </c>
    </row>
    <row r="195" spans="1:19" ht="16.5" thickTop="1" x14ac:dyDescent="0.25">
      <c r="B195" s="17"/>
      <c r="C195" s="4"/>
      <c r="E195" s="4"/>
      <c r="G195" s="4"/>
      <c r="I195" s="4"/>
      <c r="K195" s="18"/>
      <c r="M195" s="18"/>
      <c r="O195" s="18"/>
      <c r="Q195" s="18"/>
      <c r="S195" s="22">
        <f t="shared" si="51"/>
        <v>0</v>
      </c>
    </row>
    <row r="196" spans="1:19" x14ac:dyDescent="0.25">
      <c r="A196" s="2" t="s">
        <v>154</v>
      </c>
      <c r="B196" s="17"/>
      <c r="C196" s="4"/>
      <c r="E196" s="4"/>
      <c r="G196" s="4"/>
      <c r="I196" s="4"/>
      <c r="K196" s="18"/>
      <c r="M196" s="18"/>
      <c r="O196" s="18"/>
      <c r="Q196" s="18"/>
      <c r="S196" s="22">
        <f t="shared" si="51"/>
        <v>0</v>
      </c>
    </row>
    <row r="197" spans="1:19" x14ac:dyDescent="0.25">
      <c r="A197" s="19" t="s">
        <v>155</v>
      </c>
      <c r="B197" s="17"/>
      <c r="C197" s="4">
        <v>4111093646.25</v>
      </c>
      <c r="E197" s="246">
        <v>3620698386.2000003</v>
      </c>
      <c r="G197" s="23">
        <v>0</v>
      </c>
      <c r="H197" s="23"/>
      <c r="I197" s="4">
        <f>SUM(C197:G197)</f>
        <v>7731792032.4500008</v>
      </c>
      <c r="K197" s="31">
        <f t="shared" ref="K197:O198" si="61">ROUND(C197,0)</f>
        <v>4111093646</v>
      </c>
      <c r="L197" s="31">
        <f t="shared" si="61"/>
        <v>0</v>
      </c>
      <c r="M197" s="31">
        <f t="shared" si="61"/>
        <v>3620698386</v>
      </c>
      <c r="N197" s="31">
        <f t="shared" si="61"/>
        <v>0</v>
      </c>
      <c r="O197" s="31">
        <f t="shared" si="61"/>
        <v>0</v>
      </c>
      <c r="P197" s="24"/>
      <c r="Q197" s="18">
        <f t="shared" ref="Q197" si="62">SUM(K197:O197)</f>
        <v>7731792032</v>
      </c>
      <c r="S197" s="22">
        <f t="shared" si="51"/>
        <v>0.45000076293945313</v>
      </c>
    </row>
    <row r="198" spans="1:19" x14ac:dyDescent="0.25">
      <c r="A198" s="19" t="s">
        <v>181</v>
      </c>
      <c r="B198" s="91"/>
      <c r="C198" s="23"/>
      <c r="D198" s="23"/>
      <c r="E198" s="236"/>
      <c r="F198" s="23"/>
      <c r="G198" s="23"/>
      <c r="H198" s="23"/>
      <c r="I198" s="23"/>
      <c r="K198" s="31">
        <f t="shared" si="61"/>
        <v>0</v>
      </c>
      <c r="L198" s="31">
        <f t="shared" si="61"/>
        <v>0</v>
      </c>
      <c r="M198" s="31">
        <f t="shared" si="61"/>
        <v>0</v>
      </c>
      <c r="N198" s="31">
        <f t="shared" si="61"/>
        <v>0</v>
      </c>
      <c r="O198" s="31">
        <f t="shared" si="61"/>
        <v>0</v>
      </c>
      <c r="P198" s="24"/>
      <c r="Q198" s="93">
        <f>SUM(K198:O198)</f>
        <v>0</v>
      </c>
      <c r="S198" s="22">
        <f t="shared" si="51"/>
        <v>0</v>
      </c>
    </row>
    <row r="199" spans="1:19" x14ac:dyDescent="0.25">
      <c r="A199" s="20" t="s">
        <v>408</v>
      </c>
      <c r="B199" s="17"/>
      <c r="C199" s="92">
        <v>0</v>
      </c>
      <c r="E199" s="237">
        <v>0</v>
      </c>
      <c r="F199" s="23"/>
      <c r="G199" s="92">
        <f>G197+G198</f>
        <v>0</v>
      </c>
      <c r="H199" s="23"/>
      <c r="I199" s="49">
        <f>SUM(C199:G199)</f>
        <v>0</v>
      </c>
      <c r="K199" s="29">
        <f>SUM(K197:K198)</f>
        <v>4111093646</v>
      </c>
      <c r="M199" s="93">
        <f>SUM(M197:M198)</f>
        <v>3620698386</v>
      </c>
      <c r="N199" s="24"/>
      <c r="O199" s="94">
        <f>O197+O198</f>
        <v>0</v>
      </c>
      <c r="P199" s="24"/>
      <c r="Q199" s="29">
        <f>SUM(K199:O199)</f>
        <v>7731792032</v>
      </c>
      <c r="S199" s="22">
        <f t="shared" si="51"/>
        <v>-7731792032</v>
      </c>
    </row>
    <row r="200" spans="1:19" x14ac:dyDescent="0.25">
      <c r="A200" s="19" t="s">
        <v>409</v>
      </c>
      <c r="B200" s="17"/>
      <c r="C200" s="4">
        <f>SUM(C197:C199)</f>
        <v>4111093646.25</v>
      </c>
      <c r="E200" s="45">
        <f>SUM(E197:E199)</f>
        <v>3620698386.2000003</v>
      </c>
      <c r="G200" s="4">
        <f>SUM(G197:G199)</f>
        <v>0</v>
      </c>
      <c r="I200" s="4">
        <f>SUM(I197:I199)</f>
        <v>7731792032.4500008</v>
      </c>
      <c r="K200" s="18"/>
      <c r="M200" s="18"/>
      <c r="O200" s="18"/>
      <c r="Q200" s="18"/>
      <c r="S200" s="22">
        <f t="shared" si="51"/>
        <v>7731792032.4500008</v>
      </c>
    </row>
    <row r="201" spans="1:19" x14ac:dyDescent="0.25">
      <c r="A201" s="233" t="s">
        <v>413</v>
      </c>
      <c r="B201" s="95"/>
      <c r="D201" s="23"/>
      <c r="E201" s="45"/>
      <c r="G201" s="23"/>
      <c r="H201" s="23"/>
      <c r="I201" s="4"/>
      <c r="K201" s="31">
        <f>ROUND(C203,0)</f>
        <v>531282202</v>
      </c>
      <c r="L201" s="31">
        <f t="shared" ref="K201:O204" si="63">ROUND(D201,0)</f>
        <v>0</v>
      </c>
      <c r="M201" s="31">
        <f t="shared" si="63"/>
        <v>0</v>
      </c>
      <c r="N201" s="31">
        <f t="shared" si="63"/>
        <v>0</v>
      </c>
      <c r="O201" s="31">
        <f t="shared" si="63"/>
        <v>0</v>
      </c>
      <c r="P201" s="24"/>
      <c r="Q201" s="18">
        <f t="shared" ref="Q201" si="64">SUM(K201:O201)</f>
        <v>531282202</v>
      </c>
      <c r="S201" s="22">
        <f t="shared" si="51"/>
        <v>-531282202</v>
      </c>
    </row>
    <row r="202" spans="1:19" x14ac:dyDescent="0.25">
      <c r="A202" s="213" t="s">
        <v>390</v>
      </c>
      <c r="B202" s="17"/>
      <c r="C202" s="23">
        <v>0</v>
      </c>
      <c r="D202" s="23"/>
      <c r="E202" s="236">
        <v>0</v>
      </c>
      <c r="F202" s="23"/>
      <c r="G202" s="4">
        <v>0</v>
      </c>
      <c r="I202" s="4">
        <f>SUM(C202:G202)</f>
        <v>0</v>
      </c>
      <c r="K202" s="31">
        <f t="shared" si="63"/>
        <v>0</v>
      </c>
      <c r="L202" s="31">
        <f t="shared" si="63"/>
        <v>0</v>
      </c>
      <c r="M202" s="31">
        <f t="shared" si="63"/>
        <v>0</v>
      </c>
      <c r="N202" s="31">
        <f t="shared" si="63"/>
        <v>0</v>
      </c>
      <c r="O202" s="31">
        <f t="shared" si="63"/>
        <v>0</v>
      </c>
      <c r="Q202" s="18"/>
      <c r="S202" s="22">
        <f t="shared" si="51"/>
        <v>0</v>
      </c>
    </row>
    <row r="203" spans="1:19" x14ac:dyDescent="0.25">
      <c r="A203" s="213" t="s">
        <v>391</v>
      </c>
      <c r="B203" s="17"/>
      <c r="C203" s="23">
        <f>+'ANNEX B'!C230</f>
        <v>531282201.87000006</v>
      </c>
      <c r="D203" s="23"/>
      <c r="E203" s="23">
        <f>+'ANNEX B'!E230</f>
        <v>477058004.56999987</v>
      </c>
      <c r="F203" s="23"/>
      <c r="G203" s="23">
        <v>0</v>
      </c>
      <c r="H203" s="23"/>
      <c r="I203" s="4">
        <f>SUM(C203:G203)</f>
        <v>1008340206.4399999</v>
      </c>
      <c r="K203" s="31" t="e">
        <f>ROUND(#REF!,0)</f>
        <v>#REF!</v>
      </c>
      <c r="L203" s="31">
        <f t="shared" si="63"/>
        <v>0</v>
      </c>
      <c r="M203" s="31">
        <f t="shared" si="63"/>
        <v>477058005</v>
      </c>
      <c r="N203" s="31">
        <f t="shared" si="63"/>
        <v>0</v>
      </c>
      <c r="O203" s="31">
        <f t="shared" si="63"/>
        <v>0</v>
      </c>
      <c r="P203" s="24"/>
      <c r="Q203" s="18" t="e">
        <f t="shared" ref="Q203" si="65">SUM(K203:O203)</f>
        <v>#REF!</v>
      </c>
      <c r="S203" s="22" t="e">
        <f t="shared" si="51"/>
        <v>#REF!</v>
      </c>
    </row>
    <row r="204" spans="1:19" x14ac:dyDescent="0.25">
      <c r="A204" s="213" t="s">
        <v>410</v>
      </c>
      <c r="B204" s="17"/>
      <c r="C204" s="3">
        <v>-45810011.530000001</v>
      </c>
      <c r="D204" s="23"/>
      <c r="E204" s="45">
        <v>0</v>
      </c>
      <c r="G204" s="23">
        <v>0</v>
      </c>
      <c r="H204" s="23"/>
      <c r="I204" s="4">
        <f>SUM(C204:G204)</f>
        <v>-45810011.530000001</v>
      </c>
      <c r="K204" s="31">
        <f>ROUND(C199,0)</f>
        <v>0</v>
      </c>
      <c r="L204" s="31">
        <f t="shared" si="63"/>
        <v>0</v>
      </c>
      <c r="M204" s="31">
        <f t="shared" si="63"/>
        <v>0</v>
      </c>
      <c r="N204" s="31">
        <f t="shared" si="63"/>
        <v>0</v>
      </c>
      <c r="O204" s="31">
        <f t="shared" si="63"/>
        <v>0</v>
      </c>
      <c r="P204" s="24"/>
      <c r="Q204" s="18">
        <f>SUM(K204:O204)</f>
        <v>0</v>
      </c>
      <c r="S204" s="22">
        <f t="shared" si="51"/>
        <v>-45810011.530000001</v>
      </c>
    </row>
    <row r="205" spans="1:19" x14ac:dyDescent="0.25">
      <c r="A205" s="233" t="s">
        <v>156</v>
      </c>
      <c r="B205" s="17"/>
      <c r="C205" s="28">
        <f>SUM(C200:C204)</f>
        <v>4596565836.5900002</v>
      </c>
      <c r="E205" s="249">
        <f>SUM(E200:E204)</f>
        <v>4097756390.77</v>
      </c>
      <c r="G205" s="28">
        <f>SUM(G200:G204)</f>
        <v>0</v>
      </c>
      <c r="H205" s="23"/>
      <c r="I205" s="28">
        <f>SUM(I200:I204)</f>
        <v>8694322227.3600006</v>
      </c>
      <c r="K205" s="29" t="e">
        <f>SUM(K199:K204)</f>
        <v>#REF!</v>
      </c>
      <c r="M205" s="29">
        <f>SUM(M199:M204)</f>
        <v>4097756391</v>
      </c>
      <c r="O205" s="94">
        <f>SUM(O199:O204)</f>
        <v>0</v>
      </c>
      <c r="P205" s="24"/>
      <c r="Q205" s="29" t="e">
        <f>SUM(Q199:Q204)</f>
        <v>#REF!</v>
      </c>
      <c r="S205" s="22" t="e">
        <f t="shared" si="51"/>
        <v>#REF!</v>
      </c>
    </row>
    <row r="206" spans="1:19" ht="16.5" thickBot="1" x14ac:dyDescent="0.3">
      <c r="A206" s="2" t="s">
        <v>157</v>
      </c>
      <c r="B206" s="17"/>
      <c r="C206" s="69">
        <f>C205+C194</f>
        <v>12068970873.279999</v>
      </c>
      <c r="D206" s="4">
        <f>D205+D194</f>
        <v>0</v>
      </c>
      <c r="E206" s="250">
        <f>E205+E194</f>
        <v>6906426700.2299995</v>
      </c>
      <c r="F206" s="4">
        <f>F205+F194</f>
        <v>0</v>
      </c>
      <c r="G206" s="69">
        <f>G137</f>
        <v>819651416.7700001</v>
      </c>
      <c r="H206" s="4">
        <f>H205+H194</f>
        <v>0</v>
      </c>
      <c r="I206" s="69">
        <f>SUM(C206:H206)</f>
        <v>19795048990.279999</v>
      </c>
      <c r="K206" s="70" t="e">
        <f>K205+K194</f>
        <v>#REF!</v>
      </c>
      <c r="L206" s="8">
        <f t="shared" ref="L206:N206" si="66">L205+L194</f>
        <v>0</v>
      </c>
      <c r="M206" s="70">
        <f t="shared" si="66"/>
        <v>6906426701</v>
      </c>
      <c r="N206" s="8">
        <f t="shared" si="66"/>
        <v>0</v>
      </c>
      <c r="O206" s="70">
        <f>O137</f>
        <v>819651417</v>
      </c>
      <c r="P206" s="8">
        <f t="shared" ref="P206" si="67">P205+P194</f>
        <v>0</v>
      </c>
      <c r="Q206" s="70" t="e">
        <f>SUM(K206:P206)</f>
        <v>#REF!</v>
      </c>
      <c r="S206" s="22" t="e">
        <f t="shared" si="51"/>
        <v>#REF!</v>
      </c>
    </row>
    <row r="207" spans="1:19" ht="16.5" thickTop="1" x14ac:dyDescent="0.25">
      <c r="A207" s="234" t="s">
        <v>415</v>
      </c>
      <c r="C207" s="4">
        <f>C206-C137</f>
        <v>0</v>
      </c>
      <c r="E207" s="4">
        <f>E206-E137</f>
        <v>0</v>
      </c>
      <c r="G207" s="4">
        <f>G206-G137</f>
        <v>0</v>
      </c>
      <c r="I207" s="4">
        <f>I206-I137</f>
        <v>0</v>
      </c>
      <c r="K207" s="18"/>
      <c r="M207" s="18"/>
      <c r="O207" s="18"/>
    </row>
    <row r="208" spans="1:19" s="96" customFormat="1" x14ac:dyDescent="0.25">
      <c r="A208" s="607" t="s">
        <v>424</v>
      </c>
      <c r="B208" s="607"/>
      <c r="C208" s="607"/>
      <c r="D208" s="607"/>
      <c r="E208" s="607"/>
      <c r="F208" s="607"/>
      <c r="G208" s="607"/>
      <c r="H208" s="607"/>
      <c r="I208" s="607"/>
      <c r="J208" s="6"/>
      <c r="K208" s="6"/>
      <c r="L208" s="6"/>
      <c r="M208" s="1"/>
    </row>
    <row r="209" spans="1:17" s="96" customFormat="1" x14ac:dyDescent="0.25">
      <c r="A209" s="2"/>
      <c r="B209" s="2"/>
      <c r="C209" s="4"/>
      <c r="D209" s="4"/>
      <c r="E209" s="4"/>
      <c r="F209" s="4"/>
      <c r="G209" s="4"/>
      <c r="H209" s="4"/>
      <c r="I209" s="3"/>
      <c r="J209" s="6"/>
      <c r="K209" s="18"/>
      <c r="L209" s="8"/>
      <c r="M209" s="18"/>
      <c r="N209" s="8"/>
      <c r="O209" s="18"/>
      <c r="P209" s="8"/>
      <c r="Q209" s="7"/>
    </row>
    <row r="210" spans="1:17" s="96" customFormat="1" x14ac:dyDescent="0.25">
      <c r="A210" s="2"/>
      <c r="B210" s="2"/>
      <c r="C210" s="4"/>
      <c r="D210" s="4"/>
      <c r="E210" s="3" t="s">
        <v>158</v>
      </c>
      <c r="F210" s="4"/>
      <c r="G210" s="4"/>
      <c r="H210" s="4"/>
      <c r="I210" s="3"/>
      <c r="J210" s="6"/>
      <c r="K210" s="18"/>
      <c r="L210" s="8"/>
      <c r="M210" s="7" t="s">
        <v>158</v>
      </c>
      <c r="N210" s="8"/>
      <c r="O210" s="18"/>
      <c r="P210" s="8"/>
      <c r="Q210" s="7"/>
    </row>
    <row r="211" spans="1:17" s="96" customFormat="1" ht="26.25" customHeight="1" x14ac:dyDescent="0.25">
      <c r="A211" s="604"/>
      <c r="B211" s="604"/>
      <c r="C211" s="604"/>
      <c r="D211" s="4"/>
      <c r="E211" s="4"/>
      <c r="F211" s="4"/>
      <c r="G211" s="4"/>
      <c r="H211" s="4"/>
      <c r="I211" s="3"/>
      <c r="J211" s="6"/>
      <c r="K211" s="6"/>
      <c r="L211" s="8"/>
      <c r="M211" s="18"/>
      <c r="N211" s="8"/>
      <c r="O211" s="18"/>
      <c r="P211" s="8"/>
      <c r="Q211" s="7"/>
    </row>
    <row r="212" spans="1:17" s="96" customFormat="1" x14ac:dyDescent="0.25">
      <c r="A212" s="2"/>
      <c r="B212" s="2"/>
      <c r="C212" s="4"/>
      <c r="D212" s="4"/>
      <c r="E212" s="4"/>
      <c r="F212" s="4"/>
      <c r="G212" s="4"/>
      <c r="H212" s="4"/>
      <c r="I212" s="3"/>
      <c r="J212" s="6"/>
      <c r="K212" s="18"/>
      <c r="L212" s="8"/>
      <c r="M212" s="18"/>
      <c r="N212" s="8"/>
      <c r="O212" s="18"/>
      <c r="P212" s="8"/>
      <c r="Q212" s="7"/>
    </row>
    <row r="213" spans="1:17" s="96" customFormat="1" x14ac:dyDescent="0.25">
      <c r="A213" s="2"/>
      <c r="B213" s="2"/>
      <c r="C213" s="4"/>
      <c r="D213" s="4"/>
      <c r="E213" s="4"/>
      <c r="F213" s="4"/>
      <c r="G213" s="4"/>
      <c r="H213" s="4"/>
      <c r="I213" s="3"/>
      <c r="J213" s="6"/>
      <c r="K213" s="18"/>
      <c r="L213" s="8"/>
      <c r="M213" s="18"/>
      <c r="N213" s="8"/>
      <c r="O213" s="18"/>
      <c r="P213" s="8"/>
      <c r="Q213" s="7"/>
    </row>
    <row r="214" spans="1:17" s="96" customFormat="1" x14ac:dyDescent="0.25">
      <c r="A214" s="1"/>
      <c r="B214" s="2"/>
      <c r="C214" s="4"/>
      <c r="D214" s="4"/>
      <c r="E214" s="4"/>
      <c r="F214" s="4"/>
      <c r="G214" s="4"/>
      <c r="H214" s="4"/>
      <c r="I214" s="3"/>
      <c r="J214" s="6"/>
      <c r="K214" s="18"/>
      <c r="L214" s="8"/>
      <c r="M214" s="18"/>
      <c r="N214" s="8"/>
      <c r="O214" s="18"/>
      <c r="P214" s="8"/>
      <c r="Q214" s="7"/>
    </row>
    <row r="215" spans="1:17" s="96" customFormat="1" x14ac:dyDescent="0.25">
      <c r="A215" s="2"/>
      <c r="B215" s="2"/>
      <c r="C215" s="4"/>
      <c r="D215" s="4"/>
      <c r="E215" s="4"/>
      <c r="F215" s="4"/>
      <c r="G215" s="4"/>
      <c r="H215" s="4"/>
      <c r="I215" s="3"/>
      <c r="J215" s="6"/>
      <c r="K215" s="18"/>
      <c r="L215" s="8"/>
      <c r="M215" s="18"/>
      <c r="N215" s="8"/>
      <c r="O215" s="18"/>
      <c r="P215" s="8"/>
      <c r="Q215" s="7"/>
    </row>
    <row r="216" spans="1:17" s="96" customFormat="1" x14ac:dyDescent="0.25">
      <c r="A216" s="2"/>
      <c r="B216" s="2"/>
      <c r="C216" s="4"/>
      <c r="D216" s="4"/>
      <c r="E216" s="4"/>
      <c r="F216" s="4"/>
      <c r="G216" s="4"/>
      <c r="H216" s="4"/>
      <c r="I216" s="3"/>
      <c r="J216" s="6"/>
      <c r="K216" s="18"/>
      <c r="L216" s="8"/>
      <c r="M216" s="18"/>
      <c r="N216" s="8"/>
      <c r="O216" s="18"/>
      <c r="P216" s="8"/>
      <c r="Q216" s="7"/>
    </row>
    <row r="217" spans="1:17" s="96" customFormat="1" x14ac:dyDescent="0.25">
      <c r="A217" s="2"/>
      <c r="B217" s="2"/>
      <c r="C217" s="4"/>
      <c r="D217" s="4"/>
      <c r="E217" s="4"/>
      <c r="F217" s="4"/>
      <c r="G217" s="4"/>
      <c r="H217" s="4"/>
      <c r="I217" s="3"/>
      <c r="J217" s="6"/>
      <c r="K217" s="18"/>
      <c r="L217" s="8"/>
      <c r="M217" s="18"/>
      <c r="N217" s="8"/>
      <c r="O217" s="18"/>
      <c r="P217" s="8"/>
      <c r="Q217" s="7"/>
    </row>
    <row r="218" spans="1:17" s="96" customFormat="1" x14ac:dyDescent="0.25">
      <c r="A218" s="2"/>
      <c r="B218" s="2"/>
      <c r="C218" s="4"/>
      <c r="D218" s="4"/>
      <c r="E218" s="4"/>
      <c r="F218" s="4"/>
      <c r="G218" s="4"/>
      <c r="H218" s="4"/>
      <c r="I218" s="3"/>
      <c r="J218" s="6"/>
      <c r="K218" s="18"/>
      <c r="L218" s="8"/>
      <c r="M218" s="18"/>
      <c r="N218" s="8"/>
      <c r="O218" s="18"/>
      <c r="P218" s="8"/>
      <c r="Q218" s="7"/>
    </row>
    <row r="219" spans="1:17" s="96" customFormat="1" x14ac:dyDescent="0.25">
      <c r="A219" s="2"/>
      <c r="B219" s="2"/>
      <c r="C219" s="4"/>
      <c r="D219" s="4"/>
      <c r="E219" s="4"/>
      <c r="F219" s="4"/>
      <c r="G219" s="4"/>
      <c r="H219" s="4"/>
      <c r="I219" s="3"/>
      <c r="J219" s="6"/>
      <c r="K219" s="18"/>
      <c r="L219" s="8"/>
      <c r="M219" s="18"/>
      <c r="N219" s="8"/>
      <c r="O219" s="18"/>
      <c r="P219" s="8"/>
      <c r="Q219" s="7"/>
    </row>
    <row r="220" spans="1:17" s="96" customFormat="1" x14ac:dyDescent="0.25">
      <c r="A220" s="2"/>
      <c r="B220" s="2"/>
      <c r="C220" s="4"/>
      <c r="D220" s="4"/>
      <c r="E220" s="4"/>
      <c r="F220" s="4"/>
      <c r="G220" s="4"/>
      <c r="H220" s="4"/>
      <c r="I220" s="3"/>
      <c r="J220" s="6"/>
      <c r="K220" s="18"/>
      <c r="L220" s="8"/>
      <c r="M220" s="18"/>
      <c r="N220" s="8"/>
      <c r="O220" s="18"/>
      <c r="P220" s="8"/>
      <c r="Q220" s="7"/>
    </row>
    <row r="221" spans="1:17" s="96" customFormat="1" x14ac:dyDescent="0.25">
      <c r="A221" s="2"/>
      <c r="B221" s="2"/>
      <c r="C221" s="4"/>
      <c r="D221" s="4"/>
      <c r="E221" s="4"/>
      <c r="F221" s="4"/>
      <c r="G221" s="4"/>
      <c r="H221" s="4"/>
      <c r="I221" s="3"/>
      <c r="J221" s="6"/>
      <c r="K221" s="18"/>
      <c r="L221" s="8"/>
      <c r="M221" s="18"/>
      <c r="N221" s="8"/>
      <c r="O221" s="18"/>
      <c r="P221" s="8"/>
      <c r="Q221" s="7"/>
    </row>
  </sheetData>
  <mergeCells count="7">
    <mergeCell ref="A211:C211"/>
    <mergeCell ref="A3:I3"/>
    <mergeCell ref="A4:I4"/>
    <mergeCell ref="A5:I5"/>
    <mergeCell ref="A6:I6"/>
    <mergeCell ref="A164:B164"/>
    <mergeCell ref="A208:I208"/>
  </mergeCells>
  <conditionalFormatting sqref="S137:S1048576 S1:S135">
    <cfRule type="cellIs" dxfId="3" priority="3" operator="greaterThan">
      <formula>0.49</formula>
    </cfRule>
    <cfRule type="cellIs" dxfId="2" priority="4" operator="equal">
      <formula>1</formula>
    </cfRule>
  </conditionalFormatting>
  <conditionalFormatting sqref="S136">
    <cfRule type="cellIs" dxfId="1" priority="1" operator="greaterThan">
      <formula>0.49</formula>
    </cfRule>
    <cfRule type="cellIs" dxfId="0" priority="2" operator="equal">
      <formula>1</formula>
    </cfRule>
  </conditionalFormatting>
  <pageMargins left="1.34" right="0.24" top="0.66" bottom="0.66" header="0.21" footer="0.42"/>
  <pageSetup scale="62" orientation="portrait" useFirstPageNumber="1" verticalDpi="300" r:id="rId1"/>
  <headerFooter alignWithMargins="0">
    <oddFooter>&amp;C&amp;P</oddFooter>
  </headerFooter>
  <rowBreaks count="3" manualBreakCount="3">
    <brk id="71" max="8" man="1"/>
    <brk id="132" max="8" man="1"/>
    <brk id="195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245"/>
  <sheetViews>
    <sheetView view="pageBreakPreview" topLeftCell="A28" zoomScale="85" zoomScaleSheetLayoutView="85" workbookViewId="0">
      <selection activeCell="G64" sqref="G64"/>
    </sheetView>
  </sheetViews>
  <sheetFormatPr defaultRowHeight="15.75" x14ac:dyDescent="0.25"/>
  <cols>
    <col min="1" max="1" width="36.42578125" style="97" customWidth="1"/>
    <col min="2" max="2" width="5.5703125" style="98" customWidth="1"/>
    <col min="3" max="3" width="20.140625" style="100" customWidth="1"/>
    <col min="4" max="4" width="1.7109375" style="113" customWidth="1"/>
    <col min="5" max="5" width="19.85546875" style="100" customWidth="1"/>
    <col min="6" max="6" width="1.85546875" style="113" customWidth="1"/>
    <col min="7" max="7" width="19.85546875" style="100" customWidth="1"/>
    <col min="8" max="8" width="6.42578125" style="99" customWidth="1"/>
    <col min="9" max="9" width="20.140625" style="114" hidden="1" customWidth="1"/>
    <col min="10" max="10" width="2.42578125" style="99" hidden="1" customWidth="1"/>
    <col min="11" max="11" width="20.140625" style="114" hidden="1" customWidth="1"/>
    <col min="12" max="12" width="2.42578125" style="99" hidden="1" customWidth="1"/>
    <col min="13" max="13" width="20.140625" style="114" hidden="1" customWidth="1"/>
    <col min="14" max="14" width="4.28515625" style="99" hidden="1" customWidth="1"/>
    <col min="15" max="15" width="0" style="105" hidden="1" customWidth="1"/>
    <col min="16" max="16" width="0" style="99" hidden="1" customWidth="1"/>
    <col min="17" max="17" width="9.140625" style="99"/>
    <col min="18" max="256" width="9.140625" style="97"/>
    <col min="257" max="257" width="58.140625" style="97" customWidth="1"/>
    <col min="258" max="258" width="2" style="97" customWidth="1"/>
    <col min="259" max="259" width="18.28515625" style="97" customWidth="1"/>
    <col min="260" max="260" width="2.5703125" style="97" customWidth="1"/>
    <col min="261" max="261" width="18.28515625" style="97" customWidth="1"/>
    <col min="262" max="262" width="2.140625" style="97" customWidth="1"/>
    <col min="263" max="263" width="18.28515625" style="97" customWidth="1"/>
    <col min="264" max="512" width="9.140625" style="97"/>
    <col min="513" max="513" width="58.140625" style="97" customWidth="1"/>
    <col min="514" max="514" width="2" style="97" customWidth="1"/>
    <col min="515" max="515" width="18.28515625" style="97" customWidth="1"/>
    <col min="516" max="516" width="2.5703125" style="97" customWidth="1"/>
    <col min="517" max="517" width="18.28515625" style="97" customWidth="1"/>
    <col min="518" max="518" width="2.140625" style="97" customWidth="1"/>
    <col min="519" max="519" width="18.28515625" style="97" customWidth="1"/>
    <col min="520" max="768" width="9.140625" style="97"/>
    <col min="769" max="769" width="58.140625" style="97" customWidth="1"/>
    <col min="770" max="770" width="2" style="97" customWidth="1"/>
    <col min="771" max="771" width="18.28515625" style="97" customWidth="1"/>
    <col min="772" max="772" width="2.5703125" style="97" customWidth="1"/>
    <col min="773" max="773" width="18.28515625" style="97" customWidth="1"/>
    <col min="774" max="774" width="2.140625" style="97" customWidth="1"/>
    <col min="775" max="775" width="18.28515625" style="97" customWidth="1"/>
    <col min="776" max="1024" width="9.140625" style="97"/>
    <col min="1025" max="1025" width="58.140625" style="97" customWidth="1"/>
    <col min="1026" max="1026" width="2" style="97" customWidth="1"/>
    <col min="1027" max="1027" width="18.28515625" style="97" customWidth="1"/>
    <col min="1028" max="1028" width="2.5703125" style="97" customWidth="1"/>
    <col min="1029" max="1029" width="18.28515625" style="97" customWidth="1"/>
    <col min="1030" max="1030" width="2.140625" style="97" customWidth="1"/>
    <col min="1031" max="1031" width="18.28515625" style="97" customWidth="1"/>
    <col min="1032" max="1280" width="9.140625" style="97"/>
    <col min="1281" max="1281" width="58.140625" style="97" customWidth="1"/>
    <col min="1282" max="1282" width="2" style="97" customWidth="1"/>
    <col min="1283" max="1283" width="18.28515625" style="97" customWidth="1"/>
    <col min="1284" max="1284" width="2.5703125" style="97" customWidth="1"/>
    <col min="1285" max="1285" width="18.28515625" style="97" customWidth="1"/>
    <col min="1286" max="1286" width="2.140625" style="97" customWidth="1"/>
    <col min="1287" max="1287" width="18.28515625" style="97" customWidth="1"/>
    <col min="1288" max="1536" width="9.140625" style="97"/>
    <col min="1537" max="1537" width="58.140625" style="97" customWidth="1"/>
    <col min="1538" max="1538" width="2" style="97" customWidth="1"/>
    <col min="1539" max="1539" width="18.28515625" style="97" customWidth="1"/>
    <col min="1540" max="1540" width="2.5703125" style="97" customWidth="1"/>
    <col min="1541" max="1541" width="18.28515625" style="97" customWidth="1"/>
    <col min="1542" max="1542" width="2.140625" style="97" customWidth="1"/>
    <col min="1543" max="1543" width="18.28515625" style="97" customWidth="1"/>
    <col min="1544" max="1792" width="9.140625" style="97"/>
    <col min="1793" max="1793" width="58.140625" style="97" customWidth="1"/>
    <col min="1794" max="1794" width="2" style="97" customWidth="1"/>
    <col min="1795" max="1795" width="18.28515625" style="97" customWidth="1"/>
    <col min="1796" max="1796" width="2.5703125" style="97" customWidth="1"/>
    <col min="1797" max="1797" width="18.28515625" style="97" customWidth="1"/>
    <col min="1798" max="1798" width="2.140625" style="97" customWidth="1"/>
    <col min="1799" max="1799" width="18.28515625" style="97" customWidth="1"/>
    <col min="1800" max="2048" width="9.140625" style="97"/>
    <col min="2049" max="2049" width="58.140625" style="97" customWidth="1"/>
    <col min="2050" max="2050" width="2" style="97" customWidth="1"/>
    <col min="2051" max="2051" width="18.28515625" style="97" customWidth="1"/>
    <col min="2052" max="2052" width="2.5703125" style="97" customWidth="1"/>
    <col min="2053" max="2053" width="18.28515625" style="97" customWidth="1"/>
    <col min="2054" max="2054" width="2.140625" style="97" customWidth="1"/>
    <col min="2055" max="2055" width="18.28515625" style="97" customWidth="1"/>
    <col min="2056" max="2304" width="9.140625" style="97"/>
    <col min="2305" max="2305" width="58.140625" style="97" customWidth="1"/>
    <col min="2306" max="2306" width="2" style="97" customWidth="1"/>
    <col min="2307" max="2307" width="18.28515625" style="97" customWidth="1"/>
    <col min="2308" max="2308" width="2.5703125" style="97" customWidth="1"/>
    <col min="2309" max="2309" width="18.28515625" style="97" customWidth="1"/>
    <col min="2310" max="2310" width="2.140625" style="97" customWidth="1"/>
    <col min="2311" max="2311" width="18.28515625" style="97" customWidth="1"/>
    <col min="2312" max="2560" width="9.140625" style="97"/>
    <col min="2561" max="2561" width="58.140625" style="97" customWidth="1"/>
    <col min="2562" max="2562" width="2" style="97" customWidth="1"/>
    <col min="2563" max="2563" width="18.28515625" style="97" customWidth="1"/>
    <col min="2564" max="2564" width="2.5703125" style="97" customWidth="1"/>
    <col min="2565" max="2565" width="18.28515625" style="97" customWidth="1"/>
    <col min="2566" max="2566" width="2.140625" style="97" customWidth="1"/>
    <col min="2567" max="2567" width="18.28515625" style="97" customWidth="1"/>
    <col min="2568" max="2816" width="9.140625" style="97"/>
    <col min="2817" max="2817" width="58.140625" style="97" customWidth="1"/>
    <col min="2818" max="2818" width="2" style="97" customWidth="1"/>
    <col min="2819" max="2819" width="18.28515625" style="97" customWidth="1"/>
    <col min="2820" max="2820" width="2.5703125" style="97" customWidth="1"/>
    <col min="2821" max="2821" width="18.28515625" style="97" customWidth="1"/>
    <col min="2822" max="2822" width="2.140625" style="97" customWidth="1"/>
    <col min="2823" max="2823" width="18.28515625" style="97" customWidth="1"/>
    <col min="2824" max="3072" width="9.140625" style="97"/>
    <col min="3073" max="3073" width="58.140625" style="97" customWidth="1"/>
    <col min="3074" max="3074" width="2" style="97" customWidth="1"/>
    <col min="3075" max="3075" width="18.28515625" style="97" customWidth="1"/>
    <col min="3076" max="3076" width="2.5703125" style="97" customWidth="1"/>
    <col min="3077" max="3077" width="18.28515625" style="97" customWidth="1"/>
    <col min="3078" max="3078" width="2.140625" style="97" customWidth="1"/>
    <col min="3079" max="3079" width="18.28515625" style="97" customWidth="1"/>
    <col min="3080" max="3328" width="9.140625" style="97"/>
    <col min="3329" max="3329" width="58.140625" style="97" customWidth="1"/>
    <col min="3330" max="3330" width="2" style="97" customWidth="1"/>
    <col min="3331" max="3331" width="18.28515625" style="97" customWidth="1"/>
    <col min="3332" max="3332" width="2.5703125" style="97" customWidth="1"/>
    <col min="3333" max="3333" width="18.28515625" style="97" customWidth="1"/>
    <col min="3334" max="3334" width="2.140625" style="97" customWidth="1"/>
    <col min="3335" max="3335" width="18.28515625" style="97" customWidth="1"/>
    <col min="3336" max="3584" width="9.140625" style="97"/>
    <col min="3585" max="3585" width="58.140625" style="97" customWidth="1"/>
    <col min="3586" max="3586" width="2" style="97" customWidth="1"/>
    <col min="3587" max="3587" width="18.28515625" style="97" customWidth="1"/>
    <col min="3588" max="3588" width="2.5703125" style="97" customWidth="1"/>
    <col min="3589" max="3589" width="18.28515625" style="97" customWidth="1"/>
    <col min="3590" max="3590" width="2.140625" style="97" customWidth="1"/>
    <col min="3591" max="3591" width="18.28515625" style="97" customWidth="1"/>
    <col min="3592" max="3840" width="9.140625" style="97"/>
    <col min="3841" max="3841" width="58.140625" style="97" customWidth="1"/>
    <col min="3842" max="3842" width="2" style="97" customWidth="1"/>
    <col min="3843" max="3843" width="18.28515625" style="97" customWidth="1"/>
    <col min="3844" max="3844" width="2.5703125" style="97" customWidth="1"/>
    <col min="3845" max="3845" width="18.28515625" style="97" customWidth="1"/>
    <col min="3846" max="3846" width="2.140625" style="97" customWidth="1"/>
    <col min="3847" max="3847" width="18.28515625" style="97" customWidth="1"/>
    <col min="3848" max="4096" width="9.140625" style="97"/>
    <col min="4097" max="4097" width="58.140625" style="97" customWidth="1"/>
    <col min="4098" max="4098" width="2" style="97" customWidth="1"/>
    <col min="4099" max="4099" width="18.28515625" style="97" customWidth="1"/>
    <col min="4100" max="4100" width="2.5703125" style="97" customWidth="1"/>
    <col min="4101" max="4101" width="18.28515625" style="97" customWidth="1"/>
    <col min="4102" max="4102" width="2.140625" style="97" customWidth="1"/>
    <col min="4103" max="4103" width="18.28515625" style="97" customWidth="1"/>
    <col min="4104" max="4352" width="9.140625" style="97"/>
    <col min="4353" max="4353" width="58.140625" style="97" customWidth="1"/>
    <col min="4354" max="4354" width="2" style="97" customWidth="1"/>
    <col min="4355" max="4355" width="18.28515625" style="97" customWidth="1"/>
    <col min="4356" max="4356" width="2.5703125" style="97" customWidth="1"/>
    <col min="4357" max="4357" width="18.28515625" style="97" customWidth="1"/>
    <col min="4358" max="4358" width="2.140625" style="97" customWidth="1"/>
    <col min="4359" max="4359" width="18.28515625" style="97" customWidth="1"/>
    <col min="4360" max="4608" width="9.140625" style="97"/>
    <col min="4609" max="4609" width="58.140625" style="97" customWidth="1"/>
    <col min="4610" max="4610" width="2" style="97" customWidth="1"/>
    <col min="4611" max="4611" width="18.28515625" style="97" customWidth="1"/>
    <col min="4612" max="4612" width="2.5703125" style="97" customWidth="1"/>
    <col min="4613" max="4613" width="18.28515625" style="97" customWidth="1"/>
    <col min="4614" max="4614" width="2.140625" style="97" customWidth="1"/>
    <col min="4615" max="4615" width="18.28515625" style="97" customWidth="1"/>
    <col min="4616" max="4864" width="9.140625" style="97"/>
    <col min="4865" max="4865" width="58.140625" style="97" customWidth="1"/>
    <col min="4866" max="4866" width="2" style="97" customWidth="1"/>
    <col min="4867" max="4867" width="18.28515625" style="97" customWidth="1"/>
    <col min="4868" max="4868" width="2.5703125" style="97" customWidth="1"/>
    <col min="4869" max="4869" width="18.28515625" style="97" customWidth="1"/>
    <col min="4870" max="4870" width="2.140625" style="97" customWidth="1"/>
    <col min="4871" max="4871" width="18.28515625" style="97" customWidth="1"/>
    <col min="4872" max="5120" width="9.140625" style="97"/>
    <col min="5121" max="5121" width="58.140625" style="97" customWidth="1"/>
    <col min="5122" max="5122" width="2" style="97" customWidth="1"/>
    <col min="5123" max="5123" width="18.28515625" style="97" customWidth="1"/>
    <col min="5124" max="5124" width="2.5703125" style="97" customWidth="1"/>
    <col min="5125" max="5125" width="18.28515625" style="97" customWidth="1"/>
    <col min="5126" max="5126" width="2.140625" style="97" customWidth="1"/>
    <col min="5127" max="5127" width="18.28515625" style="97" customWidth="1"/>
    <col min="5128" max="5376" width="9.140625" style="97"/>
    <col min="5377" max="5377" width="58.140625" style="97" customWidth="1"/>
    <col min="5378" max="5378" width="2" style="97" customWidth="1"/>
    <col min="5379" max="5379" width="18.28515625" style="97" customWidth="1"/>
    <col min="5380" max="5380" width="2.5703125" style="97" customWidth="1"/>
    <col min="5381" max="5381" width="18.28515625" style="97" customWidth="1"/>
    <col min="5382" max="5382" width="2.140625" style="97" customWidth="1"/>
    <col min="5383" max="5383" width="18.28515625" style="97" customWidth="1"/>
    <col min="5384" max="5632" width="9.140625" style="97"/>
    <col min="5633" max="5633" width="58.140625" style="97" customWidth="1"/>
    <col min="5634" max="5634" width="2" style="97" customWidth="1"/>
    <col min="5635" max="5635" width="18.28515625" style="97" customWidth="1"/>
    <col min="5636" max="5636" width="2.5703125" style="97" customWidth="1"/>
    <col min="5637" max="5637" width="18.28515625" style="97" customWidth="1"/>
    <col min="5638" max="5638" width="2.140625" style="97" customWidth="1"/>
    <col min="5639" max="5639" width="18.28515625" style="97" customWidth="1"/>
    <col min="5640" max="5888" width="9.140625" style="97"/>
    <col min="5889" max="5889" width="58.140625" style="97" customWidth="1"/>
    <col min="5890" max="5890" width="2" style="97" customWidth="1"/>
    <col min="5891" max="5891" width="18.28515625" style="97" customWidth="1"/>
    <col min="5892" max="5892" width="2.5703125" style="97" customWidth="1"/>
    <col min="5893" max="5893" width="18.28515625" style="97" customWidth="1"/>
    <col min="5894" max="5894" width="2.140625" style="97" customWidth="1"/>
    <col min="5895" max="5895" width="18.28515625" style="97" customWidth="1"/>
    <col min="5896" max="6144" width="9.140625" style="97"/>
    <col min="6145" max="6145" width="58.140625" style="97" customWidth="1"/>
    <col min="6146" max="6146" width="2" style="97" customWidth="1"/>
    <col min="6147" max="6147" width="18.28515625" style="97" customWidth="1"/>
    <col min="6148" max="6148" width="2.5703125" style="97" customWidth="1"/>
    <col min="6149" max="6149" width="18.28515625" style="97" customWidth="1"/>
    <col min="6150" max="6150" width="2.140625" style="97" customWidth="1"/>
    <col min="6151" max="6151" width="18.28515625" style="97" customWidth="1"/>
    <col min="6152" max="6400" width="9.140625" style="97"/>
    <col min="6401" max="6401" width="58.140625" style="97" customWidth="1"/>
    <col min="6402" max="6402" width="2" style="97" customWidth="1"/>
    <col min="6403" max="6403" width="18.28515625" style="97" customWidth="1"/>
    <col min="6404" max="6404" width="2.5703125" style="97" customWidth="1"/>
    <col min="6405" max="6405" width="18.28515625" style="97" customWidth="1"/>
    <col min="6406" max="6406" width="2.140625" style="97" customWidth="1"/>
    <col min="6407" max="6407" width="18.28515625" style="97" customWidth="1"/>
    <col min="6408" max="6656" width="9.140625" style="97"/>
    <col min="6657" max="6657" width="58.140625" style="97" customWidth="1"/>
    <col min="6658" max="6658" width="2" style="97" customWidth="1"/>
    <col min="6659" max="6659" width="18.28515625" style="97" customWidth="1"/>
    <col min="6660" max="6660" width="2.5703125" style="97" customWidth="1"/>
    <col min="6661" max="6661" width="18.28515625" style="97" customWidth="1"/>
    <col min="6662" max="6662" width="2.140625" style="97" customWidth="1"/>
    <col min="6663" max="6663" width="18.28515625" style="97" customWidth="1"/>
    <col min="6664" max="6912" width="9.140625" style="97"/>
    <col min="6913" max="6913" width="58.140625" style="97" customWidth="1"/>
    <col min="6914" max="6914" width="2" style="97" customWidth="1"/>
    <col min="6915" max="6915" width="18.28515625" style="97" customWidth="1"/>
    <col min="6916" max="6916" width="2.5703125" style="97" customWidth="1"/>
    <col min="6917" max="6917" width="18.28515625" style="97" customWidth="1"/>
    <col min="6918" max="6918" width="2.140625" style="97" customWidth="1"/>
    <col min="6919" max="6919" width="18.28515625" style="97" customWidth="1"/>
    <col min="6920" max="7168" width="9.140625" style="97"/>
    <col min="7169" max="7169" width="58.140625" style="97" customWidth="1"/>
    <col min="7170" max="7170" width="2" style="97" customWidth="1"/>
    <col min="7171" max="7171" width="18.28515625" style="97" customWidth="1"/>
    <col min="7172" max="7172" width="2.5703125" style="97" customWidth="1"/>
    <col min="7173" max="7173" width="18.28515625" style="97" customWidth="1"/>
    <col min="7174" max="7174" width="2.140625" style="97" customWidth="1"/>
    <col min="7175" max="7175" width="18.28515625" style="97" customWidth="1"/>
    <col min="7176" max="7424" width="9.140625" style="97"/>
    <col min="7425" max="7425" width="58.140625" style="97" customWidth="1"/>
    <col min="7426" max="7426" width="2" style="97" customWidth="1"/>
    <col min="7427" max="7427" width="18.28515625" style="97" customWidth="1"/>
    <col min="7428" max="7428" width="2.5703125" style="97" customWidth="1"/>
    <col min="7429" max="7429" width="18.28515625" style="97" customWidth="1"/>
    <col min="7430" max="7430" width="2.140625" style="97" customWidth="1"/>
    <col min="7431" max="7431" width="18.28515625" style="97" customWidth="1"/>
    <col min="7432" max="7680" width="9.140625" style="97"/>
    <col min="7681" max="7681" width="58.140625" style="97" customWidth="1"/>
    <col min="7682" max="7682" width="2" style="97" customWidth="1"/>
    <col min="7683" max="7683" width="18.28515625" style="97" customWidth="1"/>
    <col min="7684" max="7684" width="2.5703125" style="97" customWidth="1"/>
    <col min="7685" max="7685" width="18.28515625" style="97" customWidth="1"/>
    <col min="7686" max="7686" width="2.140625" style="97" customWidth="1"/>
    <col min="7687" max="7687" width="18.28515625" style="97" customWidth="1"/>
    <col min="7688" max="7936" width="9.140625" style="97"/>
    <col min="7937" max="7937" width="58.140625" style="97" customWidth="1"/>
    <col min="7938" max="7938" width="2" style="97" customWidth="1"/>
    <col min="7939" max="7939" width="18.28515625" style="97" customWidth="1"/>
    <col min="7940" max="7940" width="2.5703125" style="97" customWidth="1"/>
    <col min="7941" max="7941" width="18.28515625" style="97" customWidth="1"/>
    <col min="7942" max="7942" width="2.140625" style="97" customWidth="1"/>
    <col min="7943" max="7943" width="18.28515625" style="97" customWidth="1"/>
    <col min="7944" max="8192" width="9.140625" style="97"/>
    <col min="8193" max="8193" width="58.140625" style="97" customWidth="1"/>
    <col min="8194" max="8194" width="2" style="97" customWidth="1"/>
    <col min="8195" max="8195" width="18.28515625" style="97" customWidth="1"/>
    <col min="8196" max="8196" width="2.5703125" style="97" customWidth="1"/>
    <col min="8197" max="8197" width="18.28515625" style="97" customWidth="1"/>
    <col min="8198" max="8198" width="2.140625" style="97" customWidth="1"/>
    <col min="8199" max="8199" width="18.28515625" style="97" customWidth="1"/>
    <col min="8200" max="8448" width="9.140625" style="97"/>
    <col min="8449" max="8449" width="58.140625" style="97" customWidth="1"/>
    <col min="8450" max="8450" width="2" style="97" customWidth="1"/>
    <col min="8451" max="8451" width="18.28515625" style="97" customWidth="1"/>
    <col min="8452" max="8452" width="2.5703125" style="97" customWidth="1"/>
    <col min="8453" max="8453" width="18.28515625" style="97" customWidth="1"/>
    <col min="8454" max="8454" width="2.140625" style="97" customWidth="1"/>
    <col min="8455" max="8455" width="18.28515625" style="97" customWidth="1"/>
    <col min="8456" max="8704" width="9.140625" style="97"/>
    <col min="8705" max="8705" width="58.140625" style="97" customWidth="1"/>
    <col min="8706" max="8706" width="2" style="97" customWidth="1"/>
    <col min="8707" max="8707" width="18.28515625" style="97" customWidth="1"/>
    <col min="8708" max="8708" width="2.5703125" style="97" customWidth="1"/>
    <col min="8709" max="8709" width="18.28515625" style="97" customWidth="1"/>
    <col min="8710" max="8710" width="2.140625" style="97" customWidth="1"/>
    <col min="8711" max="8711" width="18.28515625" style="97" customWidth="1"/>
    <col min="8712" max="8960" width="9.140625" style="97"/>
    <col min="8961" max="8961" width="58.140625" style="97" customWidth="1"/>
    <col min="8962" max="8962" width="2" style="97" customWidth="1"/>
    <col min="8963" max="8963" width="18.28515625" style="97" customWidth="1"/>
    <col min="8964" max="8964" width="2.5703125" style="97" customWidth="1"/>
    <col min="8965" max="8965" width="18.28515625" style="97" customWidth="1"/>
    <col min="8966" max="8966" width="2.140625" style="97" customWidth="1"/>
    <col min="8967" max="8967" width="18.28515625" style="97" customWidth="1"/>
    <col min="8968" max="9216" width="9.140625" style="97"/>
    <col min="9217" max="9217" width="58.140625" style="97" customWidth="1"/>
    <col min="9218" max="9218" width="2" style="97" customWidth="1"/>
    <col min="9219" max="9219" width="18.28515625" style="97" customWidth="1"/>
    <col min="9220" max="9220" width="2.5703125" style="97" customWidth="1"/>
    <col min="9221" max="9221" width="18.28515625" style="97" customWidth="1"/>
    <col min="9222" max="9222" width="2.140625" style="97" customWidth="1"/>
    <col min="9223" max="9223" width="18.28515625" style="97" customWidth="1"/>
    <col min="9224" max="9472" width="9.140625" style="97"/>
    <col min="9473" max="9473" width="58.140625" style="97" customWidth="1"/>
    <col min="9474" max="9474" width="2" style="97" customWidth="1"/>
    <col min="9475" max="9475" width="18.28515625" style="97" customWidth="1"/>
    <col min="9476" max="9476" width="2.5703125" style="97" customWidth="1"/>
    <col min="9477" max="9477" width="18.28515625" style="97" customWidth="1"/>
    <col min="9478" max="9478" width="2.140625" style="97" customWidth="1"/>
    <col min="9479" max="9479" width="18.28515625" style="97" customWidth="1"/>
    <col min="9480" max="9728" width="9.140625" style="97"/>
    <col min="9729" max="9729" width="58.140625" style="97" customWidth="1"/>
    <col min="9730" max="9730" width="2" style="97" customWidth="1"/>
    <col min="9731" max="9731" width="18.28515625" style="97" customWidth="1"/>
    <col min="9732" max="9732" width="2.5703125" style="97" customWidth="1"/>
    <col min="9733" max="9733" width="18.28515625" style="97" customWidth="1"/>
    <col min="9734" max="9734" width="2.140625" style="97" customWidth="1"/>
    <col min="9735" max="9735" width="18.28515625" style="97" customWidth="1"/>
    <col min="9736" max="9984" width="9.140625" style="97"/>
    <col min="9985" max="9985" width="58.140625" style="97" customWidth="1"/>
    <col min="9986" max="9986" width="2" style="97" customWidth="1"/>
    <col min="9987" max="9987" width="18.28515625" style="97" customWidth="1"/>
    <col min="9988" max="9988" width="2.5703125" style="97" customWidth="1"/>
    <col min="9989" max="9989" width="18.28515625" style="97" customWidth="1"/>
    <col min="9990" max="9990" width="2.140625" style="97" customWidth="1"/>
    <col min="9991" max="9991" width="18.28515625" style="97" customWidth="1"/>
    <col min="9992" max="10240" width="9.140625" style="97"/>
    <col min="10241" max="10241" width="58.140625" style="97" customWidth="1"/>
    <col min="10242" max="10242" width="2" style="97" customWidth="1"/>
    <col min="10243" max="10243" width="18.28515625" style="97" customWidth="1"/>
    <col min="10244" max="10244" width="2.5703125" style="97" customWidth="1"/>
    <col min="10245" max="10245" width="18.28515625" style="97" customWidth="1"/>
    <col min="10246" max="10246" width="2.140625" style="97" customWidth="1"/>
    <col min="10247" max="10247" width="18.28515625" style="97" customWidth="1"/>
    <col min="10248" max="10496" width="9.140625" style="97"/>
    <col min="10497" max="10497" width="58.140625" style="97" customWidth="1"/>
    <col min="10498" max="10498" width="2" style="97" customWidth="1"/>
    <col min="10499" max="10499" width="18.28515625" style="97" customWidth="1"/>
    <col min="10500" max="10500" width="2.5703125" style="97" customWidth="1"/>
    <col min="10501" max="10501" width="18.28515625" style="97" customWidth="1"/>
    <col min="10502" max="10502" width="2.140625" style="97" customWidth="1"/>
    <col min="10503" max="10503" width="18.28515625" style="97" customWidth="1"/>
    <col min="10504" max="10752" width="9.140625" style="97"/>
    <col min="10753" max="10753" width="58.140625" style="97" customWidth="1"/>
    <col min="10754" max="10754" width="2" style="97" customWidth="1"/>
    <col min="10755" max="10755" width="18.28515625" style="97" customWidth="1"/>
    <col min="10756" max="10756" width="2.5703125" style="97" customWidth="1"/>
    <col min="10757" max="10757" width="18.28515625" style="97" customWidth="1"/>
    <col min="10758" max="10758" width="2.140625" style="97" customWidth="1"/>
    <col min="10759" max="10759" width="18.28515625" style="97" customWidth="1"/>
    <col min="10760" max="11008" width="9.140625" style="97"/>
    <col min="11009" max="11009" width="58.140625" style="97" customWidth="1"/>
    <col min="11010" max="11010" width="2" style="97" customWidth="1"/>
    <col min="11011" max="11011" width="18.28515625" style="97" customWidth="1"/>
    <col min="11012" max="11012" width="2.5703125" style="97" customWidth="1"/>
    <col min="11013" max="11013" width="18.28515625" style="97" customWidth="1"/>
    <col min="11014" max="11014" width="2.140625" style="97" customWidth="1"/>
    <col min="11015" max="11015" width="18.28515625" style="97" customWidth="1"/>
    <col min="11016" max="11264" width="9.140625" style="97"/>
    <col min="11265" max="11265" width="58.140625" style="97" customWidth="1"/>
    <col min="11266" max="11266" width="2" style="97" customWidth="1"/>
    <col min="11267" max="11267" width="18.28515625" style="97" customWidth="1"/>
    <col min="11268" max="11268" width="2.5703125" style="97" customWidth="1"/>
    <col min="11269" max="11269" width="18.28515625" style="97" customWidth="1"/>
    <col min="11270" max="11270" width="2.140625" style="97" customWidth="1"/>
    <col min="11271" max="11271" width="18.28515625" style="97" customWidth="1"/>
    <col min="11272" max="11520" width="9.140625" style="97"/>
    <col min="11521" max="11521" width="58.140625" style="97" customWidth="1"/>
    <col min="11522" max="11522" width="2" style="97" customWidth="1"/>
    <col min="11523" max="11523" width="18.28515625" style="97" customWidth="1"/>
    <col min="11524" max="11524" width="2.5703125" style="97" customWidth="1"/>
    <col min="11525" max="11525" width="18.28515625" style="97" customWidth="1"/>
    <col min="11526" max="11526" width="2.140625" style="97" customWidth="1"/>
    <col min="11527" max="11527" width="18.28515625" style="97" customWidth="1"/>
    <col min="11528" max="11776" width="9.140625" style="97"/>
    <col min="11777" max="11777" width="58.140625" style="97" customWidth="1"/>
    <col min="11778" max="11778" width="2" style="97" customWidth="1"/>
    <col min="11779" max="11779" width="18.28515625" style="97" customWidth="1"/>
    <col min="11780" max="11780" width="2.5703125" style="97" customWidth="1"/>
    <col min="11781" max="11781" width="18.28515625" style="97" customWidth="1"/>
    <col min="11782" max="11782" width="2.140625" style="97" customWidth="1"/>
    <col min="11783" max="11783" width="18.28515625" style="97" customWidth="1"/>
    <col min="11784" max="12032" width="9.140625" style="97"/>
    <col min="12033" max="12033" width="58.140625" style="97" customWidth="1"/>
    <col min="12034" max="12034" width="2" style="97" customWidth="1"/>
    <col min="12035" max="12035" width="18.28515625" style="97" customWidth="1"/>
    <col min="12036" max="12036" width="2.5703125" style="97" customWidth="1"/>
    <col min="12037" max="12037" width="18.28515625" style="97" customWidth="1"/>
    <col min="12038" max="12038" width="2.140625" style="97" customWidth="1"/>
    <col min="12039" max="12039" width="18.28515625" style="97" customWidth="1"/>
    <col min="12040" max="12288" width="9.140625" style="97"/>
    <col min="12289" max="12289" width="58.140625" style="97" customWidth="1"/>
    <col min="12290" max="12290" width="2" style="97" customWidth="1"/>
    <col min="12291" max="12291" width="18.28515625" style="97" customWidth="1"/>
    <col min="12292" max="12292" width="2.5703125" style="97" customWidth="1"/>
    <col min="12293" max="12293" width="18.28515625" style="97" customWidth="1"/>
    <col min="12294" max="12294" width="2.140625" style="97" customWidth="1"/>
    <col min="12295" max="12295" width="18.28515625" style="97" customWidth="1"/>
    <col min="12296" max="12544" width="9.140625" style="97"/>
    <col min="12545" max="12545" width="58.140625" style="97" customWidth="1"/>
    <col min="12546" max="12546" width="2" style="97" customWidth="1"/>
    <col min="12547" max="12547" width="18.28515625" style="97" customWidth="1"/>
    <col min="12548" max="12548" width="2.5703125" style="97" customWidth="1"/>
    <col min="12549" max="12549" width="18.28515625" style="97" customWidth="1"/>
    <col min="12550" max="12550" width="2.140625" style="97" customWidth="1"/>
    <col min="12551" max="12551" width="18.28515625" style="97" customWidth="1"/>
    <col min="12552" max="12800" width="9.140625" style="97"/>
    <col min="12801" max="12801" width="58.140625" style="97" customWidth="1"/>
    <col min="12802" max="12802" width="2" style="97" customWidth="1"/>
    <col min="12803" max="12803" width="18.28515625" style="97" customWidth="1"/>
    <col min="12804" max="12804" width="2.5703125" style="97" customWidth="1"/>
    <col min="12805" max="12805" width="18.28515625" style="97" customWidth="1"/>
    <col min="12806" max="12806" width="2.140625" style="97" customWidth="1"/>
    <col min="12807" max="12807" width="18.28515625" style="97" customWidth="1"/>
    <col min="12808" max="13056" width="9.140625" style="97"/>
    <col min="13057" max="13057" width="58.140625" style="97" customWidth="1"/>
    <col min="13058" max="13058" width="2" style="97" customWidth="1"/>
    <col min="13059" max="13059" width="18.28515625" style="97" customWidth="1"/>
    <col min="13060" max="13060" width="2.5703125" style="97" customWidth="1"/>
    <col min="13061" max="13061" width="18.28515625" style="97" customWidth="1"/>
    <col min="13062" max="13062" width="2.140625" style="97" customWidth="1"/>
    <col min="13063" max="13063" width="18.28515625" style="97" customWidth="1"/>
    <col min="13064" max="13312" width="9.140625" style="97"/>
    <col min="13313" max="13313" width="58.140625" style="97" customWidth="1"/>
    <col min="13314" max="13314" width="2" style="97" customWidth="1"/>
    <col min="13315" max="13315" width="18.28515625" style="97" customWidth="1"/>
    <col min="13316" max="13316" width="2.5703125" style="97" customWidth="1"/>
    <col min="13317" max="13317" width="18.28515625" style="97" customWidth="1"/>
    <col min="13318" max="13318" width="2.140625" style="97" customWidth="1"/>
    <col min="13319" max="13319" width="18.28515625" style="97" customWidth="1"/>
    <col min="13320" max="13568" width="9.140625" style="97"/>
    <col min="13569" max="13569" width="58.140625" style="97" customWidth="1"/>
    <col min="13570" max="13570" width="2" style="97" customWidth="1"/>
    <col min="13571" max="13571" width="18.28515625" style="97" customWidth="1"/>
    <col min="13572" max="13572" width="2.5703125" style="97" customWidth="1"/>
    <col min="13573" max="13573" width="18.28515625" style="97" customWidth="1"/>
    <col min="13574" max="13574" width="2.140625" style="97" customWidth="1"/>
    <col min="13575" max="13575" width="18.28515625" style="97" customWidth="1"/>
    <col min="13576" max="13824" width="9.140625" style="97"/>
    <col min="13825" max="13825" width="58.140625" style="97" customWidth="1"/>
    <col min="13826" max="13826" width="2" style="97" customWidth="1"/>
    <col min="13827" max="13827" width="18.28515625" style="97" customWidth="1"/>
    <col min="13828" max="13828" width="2.5703125" style="97" customWidth="1"/>
    <col min="13829" max="13829" width="18.28515625" style="97" customWidth="1"/>
    <col min="13830" max="13830" width="2.140625" style="97" customWidth="1"/>
    <col min="13831" max="13831" width="18.28515625" style="97" customWidth="1"/>
    <col min="13832" max="14080" width="9.140625" style="97"/>
    <col min="14081" max="14081" width="58.140625" style="97" customWidth="1"/>
    <col min="14082" max="14082" width="2" style="97" customWidth="1"/>
    <col min="14083" max="14083" width="18.28515625" style="97" customWidth="1"/>
    <col min="14084" max="14084" width="2.5703125" style="97" customWidth="1"/>
    <col min="14085" max="14085" width="18.28515625" style="97" customWidth="1"/>
    <col min="14086" max="14086" width="2.140625" style="97" customWidth="1"/>
    <col min="14087" max="14087" width="18.28515625" style="97" customWidth="1"/>
    <col min="14088" max="14336" width="9.140625" style="97"/>
    <col min="14337" max="14337" width="58.140625" style="97" customWidth="1"/>
    <col min="14338" max="14338" width="2" style="97" customWidth="1"/>
    <col min="14339" max="14339" width="18.28515625" style="97" customWidth="1"/>
    <col min="14340" max="14340" width="2.5703125" style="97" customWidth="1"/>
    <col min="14341" max="14341" width="18.28515625" style="97" customWidth="1"/>
    <col min="14342" max="14342" width="2.140625" style="97" customWidth="1"/>
    <col min="14343" max="14343" width="18.28515625" style="97" customWidth="1"/>
    <col min="14344" max="14592" width="9.140625" style="97"/>
    <col min="14593" max="14593" width="58.140625" style="97" customWidth="1"/>
    <col min="14594" max="14594" width="2" style="97" customWidth="1"/>
    <col min="14595" max="14595" width="18.28515625" style="97" customWidth="1"/>
    <col min="14596" max="14596" width="2.5703125" style="97" customWidth="1"/>
    <col min="14597" max="14597" width="18.28515625" style="97" customWidth="1"/>
    <col min="14598" max="14598" width="2.140625" style="97" customWidth="1"/>
    <col min="14599" max="14599" width="18.28515625" style="97" customWidth="1"/>
    <col min="14600" max="14848" width="9.140625" style="97"/>
    <col min="14849" max="14849" width="58.140625" style="97" customWidth="1"/>
    <col min="14850" max="14850" width="2" style="97" customWidth="1"/>
    <col min="14851" max="14851" width="18.28515625" style="97" customWidth="1"/>
    <col min="14852" max="14852" width="2.5703125" style="97" customWidth="1"/>
    <col min="14853" max="14853" width="18.28515625" style="97" customWidth="1"/>
    <col min="14854" max="14854" width="2.140625" style="97" customWidth="1"/>
    <col min="14855" max="14855" width="18.28515625" style="97" customWidth="1"/>
    <col min="14856" max="15104" width="9.140625" style="97"/>
    <col min="15105" max="15105" width="58.140625" style="97" customWidth="1"/>
    <col min="15106" max="15106" width="2" style="97" customWidth="1"/>
    <col min="15107" max="15107" width="18.28515625" style="97" customWidth="1"/>
    <col min="15108" max="15108" width="2.5703125" style="97" customWidth="1"/>
    <col min="15109" max="15109" width="18.28515625" style="97" customWidth="1"/>
    <col min="15110" max="15110" width="2.140625" style="97" customWidth="1"/>
    <col min="15111" max="15111" width="18.28515625" style="97" customWidth="1"/>
    <col min="15112" max="15360" width="9.140625" style="97"/>
    <col min="15361" max="15361" width="58.140625" style="97" customWidth="1"/>
    <col min="15362" max="15362" width="2" style="97" customWidth="1"/>
    <col min="15363" max="15363" width="18.28515625" style="97" customWidth="1"/>
    <col min="15364" max="15364" width="2.5703125" style="97" customWidth="1"/>
    <col min="15365" max="15365" width="18.28515625" style="97" customWidth="1"/>
    <col min="15366" max="15366" width="2.140625" style="97" customWidth="1"/>
    <col min="15367" max="15367" width="18.28515625" style="97" customWidth="1"/>
    <col min="15368" max="15616" width="9.140625" style="97"/>
    <col min="15617" max="15617" width="58.140625" style="97" customWidth="1"/>
    <col min="15618" max="15618" width="2" style="97" customWidth="1"/>
    <col min="15619" max="15619" width="18.28515625" style="97" customWidth="1"/>
    <col min="15620" max="15620" width="2.5703125" style="97" customWidth="1"/>
    <col min="15621" max="15621" width="18.28515625" style="97" customWidth="1"/>
    <col min="15622" max="15622" width="2.140625" style="97" customWidth="1"/>
    <col min="15623" max="15623" width="18.28515625" style="97" customWidth="1"/>
    <col min="15624" max="15872" width="9.140625" style="97"/>
    <col min="15873" max="15873" width="58.140625" style="97" customWidth="1"/>
    <col min="15874" max="15874" width="2" style="97" customWidth="1"/>
    <col min="15875" max="15875" width="18.28515625" style="97" customWidth="1"/>
    <col min="15876" max="15876" width="2.5703125" style="97" customWidth="1"/>
    <col min="15877" max="15877" width="18.28515625" style="97" customWidth="1"/>
    <col min="15878" max="15878" width="2.140625" style="97" customWidth="1"/>
    <col min="15879" max="15879" width="18.28515625" style="97" customWidth="1"/>
    <col min="15880" max="16128" width="9.140625" style="97"/>
    <col min="16129" max="16129" width="58.140625" style="97" customWidth="1"/>
    <col min="16130" max="16130" width="2" style="97" customWidth="1"/>
    <col min="16131" max="16131" width="18.28515625" style="97" customWidth="1"/>
    <col min="16132" max="16132" width="2.5703125" style="97" customWidth="1"/>
    <col min="16133" max="16133" width="18.28515625" style="97" customWidth="1"/>
    <col min="16134" max="16134" width="2.140625" style="97" customWidth="1"/>
    <col min="16135" max="16135" width="18.28515625" style="97" customWidth="1"/>
    <col min="16136" max="16384" width="9.140625" style="97"/>
  </cols>
  <sheetData>
    <row r="1" spans="1:15" x14ac:dyDescent="0.25">
      <c r="G1" s="241" t="s">
        <v>182</v>
      </c>
      <c r="J1" s="99" t="s">
        <v>158</v>
      </c>
    </row>
    <row r="3" spans="1:15" x14ac:dyDescent="0.25">
      <c r="A3" s="546" t="s">
        <v>1</v>
      </c>
      <c r="B3" s="546"/>
      <c r="C3" s="546"/>
      <c r="D3" s="546"/>
      <c r="E3" s="546"/>
      <c r="F3" s="546"/>
      <c r="G3" s="546"/>
    </row>
    <row r="4" spans="1:15" x14ac:dyDescent="0.25">
      <c r="A4" s="546" t="s">
        <v>183</v>
      </c>
      <c r="B4" s="546"/>
      <c r="C4" s="546"/>
      <c r="D4" s="546"/>
      <c r="E4" s="546"/>
      <c r="F4" s="546"/>
      <c r="G4" s="546"/>
    </row>
    <row r="5" spans="1:15" x14ac:dyDescent="0.25">
      <c r="A5" s="546" t="s">
        <v>397</v>
      </c>
      <c r="B5" s="546"/>
      <c r="C5" s="546"/>
      <c r="D5" s="546"/>
      <c r="E5" s="546"/>
      <c r="F5" s="546"/>
      <c r="G5" s="546"/>
    </row>
    <row r="6" spans="1:15" x14ac:dyDescent="0.25">
      <c r="A6" s="608" t="s">
        <v>3</v>
      </c>
      <c r="B6" s="608"/>
      <c r="C6" s="608"/>
      <c r="D6" s="608"/>
      <c r="E6" s="608"/>
      <c r="F6" s="608"/>
      <c r="G6" s="608"/>
    </row>
    <row r="8" spans="1:15" hidden="1" x14ac:dyDescent="0.25"/>
    <row r="9" spans="1:15" hidden="1" x14ac:dyDescent="0.25"/>
    <row r="10" spans="1:15" x14ac:dyDescent="0.25">
      <c r="A10" s="102"/>
      <c r="B10" s="101"/>
      <c r="C10" s="115" t="s">
        <v>4</v>
      </c>
      <c r="D10" s="116"/>
      <c r="E10" s="117" t="s">
        <v>5</v>
      </c>
      <c r="F10" s="116"/>
      <c r="G10" s="117" t="s">
        <v>7</v>
      </c>
      <c r="I10" s="118" t="s">
        <v>4</v>
      </c>
      <c r="J10" s="116"/>
      <c r="K10" s="119" t="s">
        <v>5</v>
      </c>
      <c r="L10" s="116"/>
      <c r="M10" s="119" t="s">
        <v>7</v>
      </c>
    </row>
    <row r="11" spans="1:15" x14ac:dyDescent="0.25">
      <c r="A11" s="102" t="s">
        <v>184</v>
      </c>
      <c r="B11" s="101"/>
      <c r="C11" s="120"/>
      <c r="E11" s="120"/>
      <c r="G11" s="120"/>
    </row>
    <row r="12" spans="1:15" x14ac:dyDescent="0.25">
      <c r="A12" s="104" t="s">
        <v>185</v>
      </c>
      <c r="B12" s="101"/>
      <c r="C12" s="120"/>
      <c r="E12" s="120"/>
      <c r="G12" s="120"/>
    </row>
    <row r="13" spans="1:15" x14ac:dyDescent="0.25">
      <c r="A13" s="109" t="s">
        <v>186</v>
      </c>
      <c r="B13" s="110"/>
      <c r="C13" s="121">
        <v>1332442.5</v>
      </c>
      <c r="D13" s="121"/>
      <c r="E13" s="121">
        <v>0</v>
      </c>
      <c r="F13" s="122"/>
      <c r="G13" s="122">
        <f>C13+E13</f>
        <v>1332442.5</v>
      </c>
      <c r="I13" s="114">
        <f>ROUND(C13,0)</f>
        <v>1332443</v>
      </c>
      <c r="K13" s="114">
        <f>ROUND(E13,0)</f>
        <v>0</v>
      </c>
      <c r="M13" s="114">
        <f>I13+K13</f>
        <v>1332443</v>
      </c>
      <c r="O13" s="105">
        <f>G13-M13</f>
        <v>-0.5</v>
      </c>
    </row>
    <row r="14" spans="1:15" x14ac:dyDescent="0.25">
      <c r="A14" s="109" t="s">
        <v>187</v>
      </c>
      <c r="B14" s="101"/>
      <c r="C14" s="124">
        <v>23622326.379999999</v>
      </c>
      <c r="D14" s="124"/>
      <c r="E14" s="127">
        <v>0</v>
      </c>
      <c r="F14" s="125"/>
      <c r="G14" s="122">
        <f>C14+E14</f>
        <v>23622326.379999999</v>
      </c>
      <c r="I14" s="114">
        <f t="shared" ref="I14:I76" si="0">ROUND(C14,0)</f>
        <v>23622326</v>
      </c>
      <c r="K14" s="114">
        <f t="shared" ref="K14:K76" si="1">ROUND(E14,0)</f>
        <v>0</v>
      </c>
      <c r="M14" s="114">
        <f t="shared" ref="M14:M31" si="2">I14+K14</f>
        <v>23622326</v>
      </c>
      <c r="O14" s="105">
        <f t="shared" ref="O14:O37" si="3">G14-M14</f>
        <v>0.37999999895691872</v>
      </c>
    </row>
    <row r="15" spans="1:15" x14ac:dyDescent="0.25">
      <c r="A15" s="106" t="s">
        <v>188</v>
      </c>
      <c r="B15" s="101"/>
      <c r="C15" s="120"/>
      <c r="D15" s="120"/>
      <c r="E15" s="239"/>
      <c r="F15" s="126"/>
      <c r="G15" s="122"/>
      <c r="I15" s="114">
        <f t="shared" si="0"/>
        <v>0</v>
      </c>
      <c r="K15" s="114">
        <f t="shared" si="1"/>
        <v>0</v>
      </c>
      <c r="M15" s="114">
        <f t="shared" si="2"/>
        <v>0</v>
      </c>
      <c r="O15" s="105">
        <f t="shared" si="3"/>
        <v>0</v>
      </c>
    </row>
    <row r="16" spans="1:15" x14ac:dyDescent="0.25">
      <c r="A16" s="109" t="s">
        <v>189</v>
      </c>
      <c r="B16" s="101"/>
      <c r="C16" s="121">
        <v>1792934409.9200001</v>
      </c>
      <c r="D16" s="121"/>
      <c r="E16" s="121">
        <v>0</v>
      </c>
      <c r="F16" s="122"/>
      <c r="G16" s="122">
        <f>C16+E16</f>
        <v>1792934409.9200001</v>
      </c>
      <c r="I16" s="114">
        <f t="shared" si="0"/>
        <v>1792934410</v>
      </c>
      <c r="K16" s="114">
        <f t="shared" si="1"/>
        <v>0</v>
      </c>
      <c r="M16" s="114">
        <f t="shared" si="2"/>
        <v>1792934410</v>
      </c>
      <c r="O16" s="105">
        <f t="shared" si="3"/>
        <v>-7.9999923706054688E-2</v>
      </c>
    </row>
    <row r="17" spans="1:15" x14ac:dyDescent="0.25">
      <c r="A17" s="109" t="s">
        <v>190</v>
      </c>
      <c r="B17" s="101"/>
      <c r="C17" s="121">
        <v>-226405712.81999999</v>
      </c>
      <c r="D17" s="121"/>
      <c r="E17" s="121">
        <v>0</v>
      </c>
      <c r="F17" s="122"/>
      <c r="G17" s="122">
        <f>C17+E17</f>
        <v>-226405712.81999999</v>
      </c>
      <c r="I17" s="114">
        <f t="shared" si="0"/>
        <v>-226405713</v>
      </c>
      <c r="K17" s="114">
        <f t="shared" si="1"/>
        <v>0</v>
      </c>
      <c r="M17" s="114">
        <f t="shared" si="2"/>
        <v>-226405713</v>
      </c>
      <c r="O17" s="105">
        <f t="shared" si="3"/>
        <v>0.18000000715255737</v>
      </c>
    </row>
    <row r="18" spans="1:15" x14ac:dyDescent="0.25">
      <c r="A18" s="109" t="s">
        <v>191</v>
      </c>
      <c r="B18" s="101"/>
      <c r="C18" s="121">
        <v>0</v>
      </c>
      <c r="D18" s="121"/>
      <c r="E18" s="251">
        <v>1364478750.27</v>
      </c>
      <c r="F18" s="121"/>
      <c r="G18" s="122">
        <f>C18+E18</f>
        <v>1364478750.27</v>
      </c>
      <c r="I18" s="114">
        <f t="shared" si="0"/>
        <v>0</v>
      </c>
      <c r="K18" s="114">
        <f t="shared" si="1"/>
        <v>1364478750</v>
      </c>
      <c r="M18" s="114">
        <f t="shared" si="2"/>
        <v>1364478750</v>
      </c>
      <c r="O18" s="105">
        <f t="shared" si="3"/>
        <v>0.26999998092651367</v>
      </c>
    </row>
    <row r="19" spans="1:15" x14ac:dyDescent="0.25">
      <c r="A19" s="109" t="s">
        <v>192</v>
      </c>
      <c r="B19" s="101"/>
      <c r="C19" s="121">
        <v>0</v>
      </c>
      <c r="D19" s="121"/>
      <c r="E19" s="251">
        <v>-170207918.28999999</v>
      </c>
      <c r="F19" s="121"/>
      <c r="G19" s="122">
        <f>SUM(C19:F19)</f>
        <v>-170207918.28999999</v>
      </c>
      <c r="I19" s="114">
        <f t="shared" si="0"/>
        <v>0</v>
      </c>
      <c r="K19" s="114">
        <f t="shared" si="1"/>
        <v>-170207918</v>
      </c>
      <c r="M19" s="114">
        <f t="shared" si="2"/>
        <v>-170207918</v>
      </c>
      <c r="O19" s="105">
        <f t="shared" si="3"/>
        <v>-0.28999999165534973</v>
      </c>
    </row>
    <row r="20" spans="1:15" x14ac:dyDescent="0.25">
      <c r="A20" s="109" t="s">
        <v>193</v>
      </c>
      <c r="B20" s="101"/>
      <c r="C20" s="121">
        <v>244548369.46000001</v>
      </c>
      <c r="D20" s="121"/>
      <c r="E20" s="121">
        <v>0</v>
      </c>
      <c r="F20" s="121"/>
      <c r="G20" s="122">
        <f>C20+E20</f>
        <v>244548369.46000001</v>
      </c>
      <c r="I20" s="114">
        <f t="shared" si="0"/>
        <v>244548369</v>
      </c>
      <c r="K20" s="114">
        <f t="shared" si="1"/>
        <v>0</v>
      </c>
      <c r="M20" s="114">
        <f t="shared" si="2"/>
        <v>244548369</v>
      </c>
      <c r="O20" s="105">
        <f t="shared" si="3"/>
        <v>0.46000000834465027</v>
      </c>
    </row>
    <row r="21" spans="1:15" x14ac:dyDescent="0.25">
      <c r="A21" s="104" t="s">
        <v>194</v>
      </c>
      <c r="B21" s="101"/>
      <c r="C21" s="120"/>
      <c r="D21" s="120"/>
      <c r="E21" s="126"/>
      <c r="F21" s="126"/>
      <c r="G21" s="122"/>
      <c r="I21" s="114">
        <f t="shared" si="0"/>
        <v>0</v>
      </c>
      <c r="K21" s="114">
        <f t="shared" si="1"/>
        <v>0</v>
      </c>
      <c r="M21" s="114">
        <f t="shared" si="2"/>
        <v>0</v>
      </c>
      <c r="O21" s="105">
        <f t="shared" si="3"/>
        <v>0</v>
      </c>
    </row>
    <row r="22" spans="1:15" x14ac:dyDescent="0.25">
      <c r="A22" s="109" t="s">
        <v>195</v>
      </c>
      <c r="B22" s="101"/>
      <c r="C22" s="121">
        <v>1888537319.8900001</v>
      </c>
      <c r="D22" s="121"/>
      <c r="E22" s="121">
        <v>0</v>
      </c>
      <c r="F22" s="121"/>
      <c r="G22" s="122">
        <f>C22+E22</f>
        <v>1888537319.8900001</v>
      </c>
      <c r="I22" s="114">
        <f t="shared" si="0"/>
        <v>1888537320</v>
      </c>
      <c r="K22" s="114">
        <f t="shared" si="1"/>
        <v>0</v>
      </c>
      <c r="M22" s="114">
        <f t="shared" si="2"/>
        <v>1888537320</v>
      </c>
      <c r="O22" s="105">
        <f t="shared" si="3"/>
        <v>-0.1099998950958252</v>
      </c>
    </row>
    <row r="23" spans="1:15" x14ac:dyDescent="0.25">
      <c r="A23" s="109" t="s">
        <v>196</v>
      </c>
      <c r="B23" s="101"/>
      <c r="C23" s="121">
        <v>877600</v>
      </c>
      <c r="D23" s="121"/>
      <c r="E23" s="121">
        <v>0</v>
      </c>
      <c r="F23" s="121"/>
      <c r="G23" s="122">
        <f>C23+E23</f>
        <v>877600</v>
      </c>
      <c r="I23" s="114">
        <f t="shared" si="0"/>
        <v>877600</v>
      </c>
      <c r="K23" s="114">
        <f t="shared" si="1"/>
        <v>0</v>
      </c>
      <c r="M23" s="114">
        <f t="shared" si="2"/>
        <v>877600</v>
      </c>
      <c r="O23" s="105">
        <f t="shared" si="3"/>
        <v>0</v>
      </c>
    </row>
    <row r="24" spans="1:15" x14ac:dyDescent="0.25">
      <c r="A24" s="109" t="s">
        <v>197</v>
      </c>
      <c r="B24" s="101"/>
      <c r="C24" s="121">
        <v>61672258.68</v>
      </c>
      <c r="D24" s="121"/>
      <c r="E24" s="121">
        <v>0</v>
      </c>
      <c r="F24" s="121"/>
      <c r="G24" s="122">
        <f>C24+E24</f>
        <v>61672258.68</v>
      </c>
      <c r="I24" s="114">
        <f t="shared" si="0"/>
        <v>61672259</v>
      </c>
      <c r="K24" s="114">
        <f t="shared" si="1"/>
        <v>0</v>
      </c>
      <c r="M24" s="114">
        <f t="shared" si="2"/>
        <v>61672259</v>
      </c>
      <c r="O24" s="105">
        <f t="shared" si="3"/>
        <v>-0.32000000029802322</v>
      </c>
    </row>
    <row r="25" spans="1:15" x14ac:dyDescent="0.25">
      <c r="A25" s="109" t="s">
        <v>198</v>
      </c>
      <c r="B25" s="101"/>
      <c r="C25" s="121">
        <v>68710267.150000006</v>
      </c>
      <c r="D25" s="121"/>
      <c r="E25" s="121">
        <v>0</v>
      </c>
      <c r="F25" s="121"/>
      <c r="G25" s="122">
        <f>C25+E25</f>
        <v>68710267.150000006</v>
      </c>
      <c r="I25" s="114">
        <f t="shared" si="0"/>
        <v>68710267</v>
      </c>
      <c r="K25" s="114">
        <f t="shared" si="1"/>
        <v>0</v>
      </c>
      <c r="M25" s="114">
        <f t="shared" si="2"/>
        <v>68710267</v>
      </c>
      <c r="O25" s="105">
        <f t="shared" si="3"/>
        <v>0.15000000596046448</v>
      </c>
    </row>
    <row r="26" spans="1:15" x14ac:dyDescent="0.25">
      <c r="A26" s="109" t="s">
        <v>417</v>
      </c>
      <c r="B26" s="231"/>
      <c r="C26" s="121">
        <v>19900.02</v>
      </c>
      <c r="D26" s="121"/>
      <c r="E26" s="121">
        <v>0</v>
      </c>
      <c r="F26" s="121"/>
      <c r="G26" s="122">
        <f>C26+E26</f>
        <v>19900.02</v>
      </c>
      <c r="K26" s="114">
        <f t="shared" si="1"/>
        <v>0</v>
      </c>
    </row>
    <row r="27" spans="1:15" x14ac:dyDescent="0.25">
      <c r="A27" s="104" t="s">
        <v>199</v>
      </c>
      <c r="B27" s="110"/>
      <c r="C27" s="120"/>
      <c r="D27" s="120"/>
      <c r="E27" s="120"/>
      <c r="F27" s="120"/>
      <c r="G27" s="122"/>
      <c r="I27" s="114">
        <f t="shared" si="0"/>
        <v>0</v>
      </c>
      <c r="K27" s="114">
        <f t="shared" si="1"/>
        <v>0</v>
      </c>
      <c r="M27" s="114">
        <f t="shared" si="2"/>
        <v>0</v>
      </c>
      <c r="O27" s="105">
        <f t="shared" si="3"/>
        <v>0</v>
      </c>
    </row>
    <row r="28" spans="1:15" x14ac:dyDescent="0.25">
      <c r="A28" s="109" t="s">
        <v>200</v>
      </c>
      <c r="B28" s="101"/>
      <c r="C28" s="127">
        <v>3068586.76</v>
      </c>
      <c r="D28" s="127"/>
      <c r="E28" s="127">
        <v>0</v>
      </c>
      <c r="F28" s="127"/>
      <c r="G28" s="122">
        <f>C28+E28</f>
        <v>3068586.76</v>
      </c>
      <c r="I28" s="114">
        <f t="shared" si="0"/>
        <v>3068587</v>
      </c>
      <c r="K28" s="114">
        <f t="shared" si="1"/>
        <v>0</v>
      </c>
      <c r="M28" s="114">
        <f t="shared" si="2"/>
        <v>3068587</v>
      </c>
      <c r="O28" s="105">
        <f t="shared" si="3"/>
        <v>-0.24000000022351742</v>
      </c>
    </row>
    <row r="29" spans="1:15" x14ac:dyDescent="0.25">
      <c r="A29" s="104" t="s">
        <v>201</v>
      </c>
      <c r="B29" s="110"/>
      <c r="C29" s="127"/>
      <c r="D29" s="127"/>
      <c r="E29" s="127"/>
      <c r="F29" s="127"/>
      <c r="G29" s="122"/>
      <c r="I29" s="114">
        <f t="shared" si="0"/>
        <v>0</v>
      </c>
      <c r="K29" s="114">
        <f t="shared" si="1"/>
        <v>0</v>
      </c>
      <c r="M29" s="114">
        <f t="shared" si="2"/>
        <v>0</v>
      </c>
      <c r="O29" s="105">
        <f t="shared" si="3"/>
        <v>0</v>
      </c>
    </row>
    <row r="30" spans="1:15" x14ac:dyDescent="0.25">
      <c r="A30" s="109" t="s">
        <v>202</v>
      </c>
      <c r="B30" s="101"/>
      <c r="C30" s="127">
        <v>18849473.710000001</v>
      </c>
      <c r="D30" s="127"/>
      <c r="E30" s="252">
        <v>16480220.109999999</v>
      </c>
      <c r="F30" s="127"/>
      <c r="G30" s="122">
        <f>C30+E30</f>
        <v>35329693.82</v>
      </c>
      <c r="I30" s="114">
        <f t="shared" si="0"/>
        <v>18849474</v>
      </c>
      <c r="K30" s="114">
        <f t="shared" si="1"/>
        <v>16480220</v>
      </c>
      <c r="M30" s="114">
        <f t="shared" si="2"/>
        <v>35329694</v>
      </c>
      <c r="O30" s="105">
        <f t="shared" si="3"/>
        <v>-0.17999999970197678</v>
      </c>
    </row>
    <row r="31" spans="1:15" x14ac:dyDescent="0.25">
      <c r="A31" s="109" t="s">
        <v>203</v>
      </c>
      <c r="B31" s="110"/>
      <c r="C31" s="128">
        <v>7896281.8600000003</v>
      </c>
      <c r="D31" s="127"/>
      <c r="E31" s="129">
        <v>0</v>
      </c>
      <c r="F31" s="130"/>
      <c r="G31" s="165">
        <f>C31+E31</f>
        <v>7896281.8600000003</v>
      </c>
      <c r="I31" s="131">
        <f t="shared" si="0"/>
        <v>7896282</v>
      </c>
      <c r="K31" s="131">
        <f t="shared" si="1"/>
        <v>0</v>
      </c>
      <c r="M31" s="114">
        <f t="shared" si="2"/>
        <v>7896282</v>
      </c>
      <c r="O31" s="105">
        <f t="shared" si="3"/>
        <v>-0.13999999966472387</v>
      </c>
    </row>
    <row r="32" spans="1:15" x14ac:dyDescent="0.25">
      <c r="A32" s="132" t="s">
        <v>204</v>
      </c>
      <c r="B32" s="101"/>
      <c r="C32" s="133">
        <f>SUM(C13:C31)</f>
        <v>3885663523.5100007</v>
      </c>
      <c r="D32" s="134">
        <f t="shared" ref="D32:F32" si="4">SUM(D13:D31)</f>
        <v>0</v>
      </c>
      <c r="E32" s="133">
        <f>SUM(E13:E31)</f>
        <v>1210751052.0899999</v>
      </c>
      <c r="F32" s="134">
        <f t="shared" si="4"/>
        <v>0</v>
      </c>
      <c r="G32" s="150">
        <f>SUM(C32:F32)</f>
        <v>5096414575.6000004</v>
      </c>
      <c r="H32" s="136"/>
      <c r="I32" s="137">
        <f>SUM(I13:I31)</f>
        <v>3885643624</v>
      </c>
      <c r="J32" s="114">
        <f>SUM(I32)</f>
        <v>3885643624</v>
      </c>
      <c r="K32" s="137">
        <f>SUM(K13:K31)</f>
        <v>1210751052</v>
      </c>
      <c r="M32" s="137">
        <f>SUM(M13:M31)</f>
        <v>5096394676</v>
      </c>
      <c r="O32" s="105">
        <f t="shared" si="3"/>
        <v>19899.60000038147</v>
      </c>
    </row>
    <row r="33" spans="1:15" x14ac:dyDescent="0.25">
      <c r="A33" s="132" t="s">
        <v>205</v>
      </c>
      <c r="B33" s="101"/>
      <c r="C33" s="138">
        <v>913650369</v>
      </c>
      <c r="D33" s="139"/>
      <c r="E33" s="140">
        <v>0</v>
      </c>
      <c r="F33" s="141"/>
      <c r="G33" s="158">
        <f>C33+E33</f>
        <v>913650369</v>
      </c>
      <c r="I33" s="137">
        <f>ROUND(C33,0)</f>
        <v>913650369</v>
      </c>
      <c r="K33" s="137">
        <f>ROUND(E33,0)</f>
        <v>0</v>
      </c>
      <c r="M33" s="137">
        <f>ROUND(G33,0)</f>
        <v>913650369</v>
      </c>
      <c r="O33" s="105">
        <f t="shared" si="3"/>
        <v>0</v>
      </c>
    </row>
    <row r="34" spans="1:15" x14ac:dyDescent="0.25">
      <c r="A34" s="112" t="s">
        <v>206</v>
      </c>
      <c r="B34" s="101"/>
      <c r="C34" s="120"/>
      <c r="E34" s="126"/>
      <c r="F34" s="142"/>
      <c r="G34" s="122"/>
    </row>
    <row r="35" spans="1:15" x14ac:dyDescent="0.25">
      <c r="A35" s="109" t="s">
        <v>207</v>
      </c>
      <c r="B35" s="101"/>
      <c r="C35" s="143">
        <v>0</v>
      </c>
      <c r="D35" s="144"/>
      <c r="E35" s="145">
        <v>0</v>
      </c>
      <c r="F35" s="146"/>
      <c r="G35" s="122">
        <f>C35+E35</f>
        <v>0</v>
      </c>
      <c r="I35" s="114">
        <f t="shared" si="0"/>
        <v>0</v>
      </c>
      <c r="K35" s="114">
        <f t="shared" si="1"/>
        <v>0</v>
      </c>
      <c r="M35" s="114">
        <f t="shared" ref="M35:M36" si="5">I35+K35</f>
        <v>0</v>
      </c>
      <c r="O35" s="105">
        <f t="shared" si="3"/>
        <v>0</v>
      </c>
    </row>
    <row r="36" spans="1:15" x14ac:dyDescent="0.25">
      <c r="A36" s="109" t="s">
        <v>208</v>
      </c>
      <c r="B36" s="101"/>
      <c r="C36" s="147">
        <v>142537180.16999999</v>
      </c>
      <c r="D36" s="144"/>
      <c r="E36" s="148">
        <v>0</v>
      </c>
      <c r="F36" s="146"/>
      <c r="G36" s="165">
        <f>C36+E36</f>
        <v>142537180.16999999</v>
      </c>
      <c r="I36" s="131">
        <f t="shared" si="0"/>
        <v>142537180</v>
      </c>
      <c r="K36" s="131">
        <f t="shared" si="1"/>
        <v>0</v>
      </c>
      <c r="M36" s="114">
        <f t="shared" si="5"/>
        <v>142537180</v>
      </c>
      <c r="O36" s="105">
        <f t="shared" si="3"/>
        <v>0.16999998688697815</v>
      </c>
    </row>
    <row r="37" spans="1:15" x14ac:dyDescent="0.25">
      <c r="A37" s="149" t="s">
        <v>209</v>
      </c>
      <c r="B37" s="110"/>
      <c r="C37" s="150">
        <f>SUM(C35:C36)</f>
        <v>142537180.16999999</v>
      </c>
      <c r="D37" s="151">
        <f>SUM(D36:D36)</f>
        <v>0</v>
      </c>
      <c r="E37" s="133">
        <f>SUM(E36:E36)</f>
        <v>0</v>
      </c>
      <c r="F37" s="151">
        <f>SUM(F36:F36)</f>
        <v>0</v>
      </c>
      <c r="G37" s="150">
        <f>SUM(G35:G36)</f>
        <v>142537180.16999999</v>
      </c>
      <c r="I37" s="131">
        <f>SUM(I35:I36)</f>
        <v>142537180</v>
      </c>
      <c r="K37" s="131">
        <f>SUM(K35:K36)</f>
        <v>0</v>
      </c>
      <c r="M37" s="137">
        <f>SUM(M35:M36)</f>
        <v>142537180</v>
      </c>
      <c r="O37" s="105">
        <f t="shared" si="3"/>
        <v>0.16999998688697815</v>
      </c>
    </row>
    <row r="38" spans="1:15" x14ac:dyDescent="0.25">
      <c r="A38" s="112" t="s">
        <v>210</v>
      </c>
      <c r="B38" s="101"/>
      <c r="C38" s="120"/>
      <c r="E38" s="120"/>
      <c r="G38" s="122"/>
    </row>
    <row r="39" spans="1:15" x14ac:dyDescent="0.25">
      <c r="A39" s="104" t="s">
        <v>211</v>
      </c>
      <c r="B39" s="110"/>
      <c r="C39" s="120"/>
      <c r="E39" s="126"/>
      <c r="F39" s="142"/>
      <c r="G39" s="122"/>
    </row>
    <row r="40" spans="1:15" x14ac:dyDescent="0.25">
      <c r="A40" s="109" t="s">
        <v>212</v>
      </c>
      <c r="B40" s="110"/>
      <c r="C40" s="143">
        <v>103936110.64</v>
      </c>
      <c r="D40" s="144"/>
      <c r="E40" s="145">
        <v>0</v>
      </c>
      <c r="F40" s="146"/>
      <c r="G40" s="122">
        <f t="shared" ref="G40:G49" si="6">C40+E40</f>
        <v>103936110.64</v>
      </c>
      <c r="I40" s="114">
        <f>ROUND(C40,0)</f>
        <v>103936111</v>
      </c>
      <c r="K40" s="114">
        <f t="shared" si="1"/>
        <v>0</v>
      </c>
      <c r="M40" s="114">
        <f t="shared" ref="M40:M49" si="7">I40+K40</f>
        <v>103936111</v>
      </c>
      <c r="O40" s="105">
        <f t="shared" ref="O40:O50" si="8">G40-M40</f>
        <v>-0.35999999940395355</v>
      </c>
    </row>
    <row r="41" spans="1:15" x14ac:dyDescent="0.25">
      <c r="A41" s="109" t="s">
        <v>213</v>
      </c>
      <c r="B41" s="101"/>
      <c r="C41" s="143">
        <v>6433181</v>
      </c>
      <c r="D41" s="144"/>
      <c r="E41" s="145">
        <v>0</v>
      </c>
      <c r="F41" s="146"/>
      <c r="G41" s="122">
        <f t="shared" si="6"/>
        <v>6433181</v>
      </c>
      <c r="I41" s="114">
        <f t="shared" si="0"/>
        <v>6433181</v>
      </c>
      <c r="K41" s="114">
        <f t="shared" si="1"/>
        <v>0</v>
      </c>
      <c r="M41" s="114">
        <f t="shared" si="7"/>
        <v>6433181</v>
      </c>
      <c r="O41" s="105">
        <f t="shared" si="8"/>
        <v>0</v>
      </c>
    </row>
    <row r="42" spans="1:15" x14ac:dyDescent="0.25">
      <c r="A42" s="109" t="s">
        <v>214</v>
      </c>
      <c r="B42" s="101"/>
      <c r="C42" s="127">
        <v>7308171.4100000001</v>
      </c>
      <c r="D42" s="152"/>
      <c r="E42" s="130">
        <v>0</v>
      </c>
      <c r="F42" s="153"/>
      <c r="G42" s="122">
        <f t="shared" si="6"/>
        <v>7308171.4100000001</v>
      </c>
      <c r="I42" s="114">
        <f t="shared" si="0"/>
        <v>7308171</v>
      </c>
      <c r="K42" s="114">
        <f t="shared" si="1"/>
        <v>0</v>
      </c>
      <c r="M42" s="114">
        <f t="shared" si="7"/>
        <v>7308171</v>
      </c>
      <c r="O42" s="105">
        <f t="shared" si="8"/>
        <v>0.41000000014901161</v>
      </c>
    </row>
    <row r="43" spans="1:15" x14ac:dyDescent="0.25">
      <c r="A43" s="109" t="s">
        <v>215</v>
      </c>
      <c r="B43" s="101"/>
      <c r="C43" s="143">
        <v>27865466.399999999</v>
      </c>
      <c r="D43" s="146">
        <v>0</v>
      </c>
      <c r="E43" s="130">
        <v>0</v>
      </c>
      <c r="F43" s="153"/>
      <c r="G43" s="122">
        <f t="shared" si="6"/>
        <v>27865466.399999999</v>
      </c>
      <c r="I43" s="114">
        <f t="shared" si="0"/>
        <v>27865466</v>
      </c>
      <c r="K43" s="114">
        <f t="shared" si="1"/>
        <v>0</v>
      </c>
      <c r="M43" s="114">
        <f t="shared" si="7"/>
        <v>27865466</v>
      </c>
      <c r="O43" s="105">
        <f t="shared" si="8"/>
        <v>0.39999999850988388</v>
      </c>
    </row>
    <row r="44" spans="1:15" x14ac:dyDescent="0.25">
      <c r="A44" s="109" t="s">
        <v>216</v>
      </c>
      <c r="B44" s="101"/>
      <c r="C44" s="143">
        <v>20476245.030000001</v>
      </c>
      <c r="D44" s="146">
        <v>0</v>
      </c>
      <c r="E44" s="145">
        <v>0</v>
      </c>
      <c r="F44" s="146"/>
      <c r="G44" s="122">
        <f t="shared" si="6"/>
        <v>20476245.030000001</v>
      </c>
      <c r="I44" s="114">
        <f t="shared" si="0"/>
        <v>20476245</v>
      </c>
      <c r="K44" s="114">
        <f t="shared" si="1"/>
        <v>0</v>
      </c>
      <c r="M44" s="114">
        <f t="shared" si="7"/>
        <v>20476245</v>
      </c>
      <c r="O44" s="105">
        <f t="shared" si="8"/>
        <v>3.0000001192092896E-2</v>
      </c>
    </row>
    <row r="45" spans="1:15" x14ac:dyDescent="0.25">
      <c r="A45" s="109" t="s">
        <v>217</v>
      </c>
      <c r="B45" s="101"/>
      <c r="C45" s="143">
        <v>44998305.270000003</v>
      </c>
      <c r="D45" s="146">
        <v>0</v>
      </c>
      <c r="E45" s="145">
        <v>0</v>
      </c>
      <c r="F45" s="146"/>
      <c r="G45" s="122">
        <f t="shared" si="6"/>
        <v>44998305.270000003</v>
      </c>
      <c r="I45" s="114">
        <f t="shared" si="0"/>
        <v>44998305</v>
      </c>
      <c r="K45" s="114">
        <f t="shared" si="1"/>
        <v>0</v>
      </c>
      <c r="M45" s="114">
        <f t="shared" si="7"/>
        <v>44998305</v>
      </c>
      <c r="O45" s="105">
        <f t="shared" si="8"/>
        <v>0.27000000327825546</v>
      </c>
    </row>
    <row r="46" spans="1:15" x14ac:dyDescent="0.25">
      <c r="A46" s="109" t="s">
        <v>218</v>
      </c>
      <c r="B46" s="101"/>
      <c r="C46" s="143">
        <v>5368698.04</v>
      </c>
      <c r="D46" s="146">
        <v>0</v>
      </c>
      <c r="E46" s="145">
        <v>0</v>
      </c>
      <c r="F46" s="146"/>
      <c r="G46" s="122">
        <f t="shared" si="6"/>
        <v>5368698.04</v>
      </c>
      <c r="I46" s="114">
        <f t="shared" si="0"/>
        <v>5368698</v>
      </c>
      <c r="K46" s="114">
        <f t="shared" si="1"/>
        <v>0</v>
      </c>
      <c r="M46" s="114">
        <f t="shared" si="7"/>
        <v>5368698</v>
      </c>
      <c r="O46" s="105">
        <f t="shared" si="8"/>
        <v>4.0000000037252903E-2</v>
      </c>
    </row>
    <row r="47" spans="1:15" x14ac:dyDescent="0.25">
      <c r="A47" s="109" t="s">
        <v>219</v>
      </c>
      <c r="B47" s="101"/>
      <c r="C47" s="143">
        <v>606828.53</v>
      </c>
      <c r="D47" s="146">
        <v>0</v>
      </c>
      <c r="E47" s="145">
        <v>0</v>
      </c>
      <c r="F47" s="146"/>
      <c r="G47" s="122">
        <f t="shared" si="6"/>
        <v>606828.53</v>
      </c>
      <c r="I47" s="114">
        <f>ROUND(C47,0)</f>
        <v>606829</v>
      </c>
      <c r="K47" s="114">
        <f t="shared" si="1"/>
        <v>0</v>
      </c>
      <c r="M47" s="114">
        <f t="shared" si="7"/>
        <v>606829</v>
      </c>
      <c r="O47" s="105">
        <f t="shared" si="8"/>
        <v>-0.46999999997206032</v>
      </c>
    </row>
    <row r="48" spans="1:15" x14ac:dyDescent="0.25">
      <c r="A48" s="109" t="s">
        <v>220</v>
      </c>
      <c r="B48" s="110"/>
      <c r="C48" s="143">
        <v>9952297.8200000003</v>
      </c>
      <c r="D48" s="609">
        <v>0</v>
      </c>
      <c r="E48" s="145">
        <v>0</v>
      </c>
      <c r="F48" s="146"/>
      <c r="G48" s="122">
        <f t="shared" si="6"/>
        <v>9952297.8200000003</v>
      </c>
      <c r="I48" s="114">
        <f t="shared" si="0"/>
        <v>9952298</v>
      </c>
      <c r="K48" s="114">
        <f t="shared" si="1"/>
        <v>0</v>
      </c>
      <c r="M48" s="114">
        <f t="shared" si="7"/>
        <v>9952298</v>
      </c>
      <c r="O48" s="105">
        <f t="shared" si="8"/>
        <v>-0.17999999970197678</v>
      </c>
    </row>
    <row r="49" spans="1:15" x14ac:dyDescent="0.25">
      <c r="A49" s="109" t="s">
        <v>221</v>
      </c>
      <c r="B49" s="110"/>
      <c r="C49" s="128">
        <v>5744195</v>
      </c>
      <c r="D49" s="609"/>
      <c r="E49" s="129">
        <v>0</v>
      </c>
      <c r="F49" s="154"/>
      <c r="G49" s="165">
        <f t="shared" si="6"/>
        <v>5744195</v>
      </c>
      <c r="I49" s="114">
        <f t="shared" si="0"/>
        <v>5744195</v>
      </c>
      <c r="K49" s="114">
        <f t="shared" si="1"/>
        <v>0</v>
      </c>
      <c r="M49" s="114">
        <f t="shared" si="7"/>
        <v>5744195</v>
      </c>
      <c r="O49" s="105">
        <f t="shared" si="8"/>
        <v>0</v>
      </c>
    </row>
    <row r="50" spans="1:15" ht="17.25" customHeight="1" x14ac:dyDescent="0.25">
      <c r="A50" s="155" t="s">
        <v>222</v>
      </c>
      <c r="B50" s="110"/>
      <c r="C50" s="156">
        <f>SUM(C40:C49)</f>
        <v>232689499.13999999</v>
      </c>
      <c r="D50" s="157">
        <f t="shared" ref="D50:G50" si="9">SUM(D40:D49)</f>
        <v>0</v>
      </c>
      <c r="E50" s="158">
        <f t="shared" si="9"/>
        <v>0</v>
      </c>
      <c r="F50" s="157"/>
      <c r="G50" s="156">
        <f t="shared" si="9"/>
        <v>232689499.13999999</v>
      </c>
      <c r="I50" s="137">
        <f>SUM(I40:I49)</f>
        <v>232689499</v>
      </c>
      <c r="J50" s="114"/>
      <c r="K50" s="137">
        <f>SUM(K40:K49)</f>
        <v>0</v>
      </c>
      <c r="M50" s="137">
        <f>SUM(M40:M49)</f>
        <v>232689499</v>
      </c>
      <c r="O50" s="105">
        <f t="shared" si="8"/>
        <v>0.13999998569488525</v>
      </c>
    </row>
    <row r="51" spans="1:15" x14ac:dyDescent="0.25">
      <c r="A51" s="104" t="s">
        <v>223</v>
      </c>
      <c r="B51" s="101"/>
      <c r="C51" s="120"/>
      <c r="E51" s="120"/>
      <c r="G51" s="122"/>
    </row>
    <row r="52" spans="1:15" x14ac:dyDescent="0.25">
      <c r="A52" s="109" t="s">
        <v>224</v>
      </c>
      <c r="B52" s="110"/>
      <c r="C52" s="127">
        <v>23256255.5</v>
      </c>
      <c r="D52" s="159"/>
      <c r="E52" s="126">
        <v>0</v>
      </c>
      <c r="F52" s="142"/>
      <c r="G52" s="122">
        <f t="shared" ref="G52:G64" si="10">C52+E52</f>
        <v>23256255.5</v>
      </c>
      <c r="I52" s="114">
        <f t="shared" si="0"/>
        <v>23256256</v>
      </c>
      <c r="K52" s="114">
        <f t="shared" si="1"/>
        <v>0</v>
      </c>
      <c r="M52" s="114">
        <f t="shared" ref="M52:M64" si="11">I52+K52</f>
        <v>23256256</v>
      </c>
      <c r="O52" s="105">
        <f t="shared" ref="O52:O65" si="12">G52-M52</f>
        <v>-0.5</v>
      </c>
    </row>
    <row r="53" spans="1:15" x14ac:dyDescent="0.25">
      <c r="A53" s="109" t="s">
        <v>225</v>
      </c>
      <c r="B53" s="101"/>
      <c r="C53" s="143">
        <v>25758160.960000001</v>
      </c>
      <c r="D53" s="144"/>
      <c r="E53" s="145">
        <v>0</v>
      </c>
      <c r="F53" s="146"/>
      <c r="G53" s="122">
        <f t="shared" si="10"/>
        <v>25758160.960000001</v>
      </c>
      <c r="I53" s="114">
        <f t="shared" si="0"/>
        <v>25758161</v>
      </c>
      <c r="K53" s="114">
        <f t="shared" si="1"/>
        <v>0</v>
      </c>
      <c r="M53" s="114">
        <f t="shared" si="11"/>
        <v>25758161</v>
      </c>
      <c r="O53" s="105">
        <f t="shared" si="12"/>
        <v>-3.9999999105930328E-2</v>
      </c>
    </row>
    <row r="54" spans="1:15" x14ac:dyDescent="0.25">
      <c r="A54" s="109" t="s">
        <v>226</v>
      </c>
      <c r="B54" s="101"/>
      <c r="C54" s="143">
        <v>4522820</v>
      </c>
      <c r="D54" s="144"/>
      <c r="E54" s="145">
        <v>0</v>
      </c>
      <c r="F54" s="146"/>
      <c r="G54" s="122">
        <f t="shared" si="10"/>
        <v>4522820</v>
      </c>
      <c r="I54" s="114">
        <f t="shared" si="0"/>
        <v>4522820</v>
      </c>
      <c r="K54" s="114">
        <f t="shared" si="1"/>
        <v>0</v>
      </c>
      <c r="M54" s="114">
        <f t="shared" si="11"/>
        <v>4522820</v>
      </c>
      <c r="O54" s="105">
        <f t="shared" si="12"/>
        <v>0</v>
      </c>
    </row>
    <row r="55" spans="1:15" x14ac:dyDescent="0.25">
      <c r="A55" s="109" t="s">
        <v>227</v>
      </c>
      <c r="B55" s="101"/>
      <c r="C55" s="143">
        <v>50576720.950000003</v>
      </c>
      <c r="D55" s="144"/>
      <c r="E55" s="145">
        <v>0</v>
      </c>
      <c r="F55" s="146"/>
      <c r="G55" s="122">
        <f t="shared" si="10"/>
        <v>50576720.950000003</v>
      </c>
      <c r="I55" s="114">
        <f t="shared" si="0"/>
        <v>50576721</v>
      </c>
      <c r="K55" s="114">
        <f t="shared" si="1"/>
        <v>0</v>
      </c>
      <c r="M55" s="114">
        <f t="shared" si="11"/>
        <v>50576721</v>
      </c>
      <c r="O55" s="105">
        <f t="shared" si="12"/>
        <v>-4.9999997019767761E-2</v>
      </c>
    </row>
    <row r="56" spans="1:15" x14ac:dyDescent="0.25">
      <c r="A56" s="109" t="s">
        <v>228</v>
      </c>
      <c r="B56" s="101"/>
      <c r="C56" s="143">
        <v>2187500</v>
      </c>
      <c r="D56" s="144"/>
      <c r="E56" s="145">
        <v>0</v>
      </c>
      <c r="F56" s="146"/>
      <c r="G56" s="122">
        <f t="shared" si="10"/>
        <v>2187500</v>
      </c>
      <c r="I56" s="114">
        <f t="shared" si="0"/>
        <v>2187500</v>
      </c>
      <c r="K56" s="114">
        <f t="shared" si="1"/>
        <v>0</v>
      </c>
      <c r="M56" s="114">
        <f t="shared" si="11"/>
        <v>2187500</v>
      </c>
      <c r="O56" s="105">
        <f t="shared" si="12"/>
        <v>0</v>
      </c>
    </row>
    <row r="57" spans="1:15" x14ac:dyDescent="0.25">
      <c r="A57" s="109" t="s">
        <v>229</v>
      </c>
      <c r="B57" s="101"/>
      <c r="C57" s="143">
        <v>2359559.44</v>
      </c>
      <c r="D57" s="144"/>
      <c r="E57" s="145">
        <v>0</v>
      </c>
      <c r="F57" s="146"/>
      <c r="G57" s="122">
        <f t="shared" si="10"/>
        <v>2359559.44</v>
      </c>
      <c r="I57" s="114">
        <f t="shared" si="0"/>
        <v>2359559</v>
      </c>
      <c r="K57" s="114">
        <f t="shared" si="1"/>
        <v>0</v>
      </c>
      <c r="M57" s="114">
        <f t="shared" si="11"/>
        <v>2359559</v>
      </c>
      <c r="O57" s="105">
        <f t="shared" si="12"/>
        <v>0.43999999994412065</v>
      </c>
    </row>
    <row r="58" spans="1:15" x14ac:dyDescent="0.25">
      <c r="A58" s="109" t="s">
        <v>230</v>
      </c>
      <c r="B58" s="101"/>
      <c r="C58" s="143">
        <v>16628789.449999999</v>
      </c>
      <c r="D58" s="144"/>
      <c r="E58" s="145">
        <v>0</v>
      </c>
      <c r="F58" s="146"/>
      <c r="G58" s="122">
        <f t="shared" si="10"/>
        <v>16628789.449999999</v>
      </c>
      <c r="I58" s="114">
        <f t="shared" si="0"/>
        <v>16628789</v>
      </c>
      <c r="K58" s="114">
        <f t="shared" si="1"/>
        <v>0</v>
      </c>
      <c r="M58" s="114">
        <f t="shared" si="11"/>
        <v>16628789</v>
      </c>
      <c r="O58" s="105">
        <f t="shared" si="12"/>
        <v>0.44999999925494194</v>
      </c>
    </row>
    <row r="59" spans="1:15" x14ac:dyDescent="0.25">
      <c r="A59" s="109" t="s">
        <v>231</v>
      </c>
      <c r="B59" s="110"/>
      <c r="C59" s="143">
        <v>33665088.450000003</v>
      </c>
      <c r="D59" s="144"/>
      <c r="E59" s="145">
        <v>0</v>
      </c>
      <c r="F59" s="146"/>
      <c r="G59" s="122">
        <f t="shared" si="10"/>
        <v>33665088.450000003</v>
      </c>
      <c r="I59" s="114">
        <f t="shared" si="0"/>
        <v>33665088</v>
      </c>
      <c r="K59" s="114">
        <f t="shared" si="1"/>
        <v>0</v>
      </c>
      <c r="M59" s="114">
        <f t="shared" si="11"/>
        <v>33665088</v>
      </c>
      <c r="O59" s="105">
        <f t="shared" si="12"/>
        <v>0.45000000298023224</v>
      </c>
    </row>
    <row r="60" spans="1:15" x14ac:dyDescent="0.25">
      <c r="A60" s="109" t="s">
        <v>232</v>
      </c>
      <c r="B60" s="101"/>
      <c r="C60" s="143">
        <v>17929967.420000002</v>
      </c>
      <c r="D60" s="144"/>
      <c r="E60" s="253">
        <v>12833334.75</v>
      </c>
      <c r="F60" s="144"/>
      <c r="G60" s="122">
        <f t="shared" si="10"/>
        <v>30763302.170000002</v>
      </c>
      <c r="I60" s="114">
        <f t="shared" si="0"/>
        <v>17929967</v>
      </c>
      <c r="K60" s="114">
        <f t="shared" si="1"/>
        <v>12833335</v>
      </c>
      <c r="M60" s="114">
        <f t="shared" si="11"/>
        <v>30763302</v>
      </c>
      <c r="O60" s="105">
        <f t="shared" si="12"/>
        <v>0.17000000178813934</v>
      </c>
    </row>
    <row r="61" spans="1:15" x14ac:dyDescent="0.25">
      <c r="A61" s="109" t="s">
        <v>233</v>
      </c>
      <c r="B61" s="101"/>
      <c r="C61" s="143">
        <v>123424.07</v>
      </c>
      <c r="D61" s="144"/>
      <c r="E61" s="145">
        <v>0</v>
      </c>
      <c r="F61" s="144"/>
      <c r="G61" s="122">
        <f t="shared" si="10"/>
        <v>123424.07</v>
      </c>
      <c r="I61" s="114">
        <f>ROUND(C61,0)</f>
        <v>123424</v>
      </c>
      <c r="K61" s="114">
        <f t="shared" si="1"/>
        <v>0</v>
      </c>
      <c r="M61" s="114">
        <f t="shared" si="11"/>
        <v>123424</v>
      </c>
      <c r="O61" s="105">
        <f t="shared" si="12"/>
        <v>7.0000000006984919E-2</v>
      </c>
    </row>
    <row r="62" spans="1:15" x14ac:dyDescent="0.25">
      <c r="A62" s="109" t="s">
        <v>234</v>
      </c>
      <c r="B62" s="101"/>
      <c r="C62" s="143">
        <v>95076951.609999999</v>
      </c>
      <c r="D62" s="144"/>
      <c r="E62" s="145">
        <v>0</v>
      </c>
      <c r="F62" s="144"/>
      <c r="G62" s="122">
        <f t="shared" si="10"/>
        <v>95076951.609999999</v>
      </c>
      <c r="I62" s="114">
        <f t="shared" si="0"/>
        <v>95076952</v>
      </c>
      <c r="K62" s="114">
        <f t="shared" si="1"/>
        <v>0</v>
      </c>
      <c r="M62" s="114">
        <f t="shared" si="11"/>
        <v>95076952</v>
      </c>
      <c r="O62" s="105">
        <f t="shared" si="12"/>
        <v>-0.39000000059604645</v>
      </c>
    </row>
    <row r="63" spans="1:15" x14ac:dyDescent="0.25">
      <c r="A63" s="109" t="s">
        <v>235</v>
      </c>
      <c r="B63" s="101"/>
      <c r="C63" s="143">
        <v>173683.52</v>
      </c>
      <c r="D63" s="144"/>
      <c r="E63" s="145">
        <v>0</v>
      </c>
      <c r="F63" s="146"/>
      <c r="G63" s="122">
        <f t="shared" si="10"/>
        <v>173683.52</v>
      </c>
      <c r="I63" s="114">
        <f t="shared" si="0"/>
        <v>173684</v>
      </c>
      <c r="K63" s="114">
        <f t="shared" si="1"/>
        <v>0</v>
      </c>
      <c r="M63" s="114">
        <f t="shared" si="11"/>
        <v>173684</v>
      </c>
      <c r="O63" s="105">
        <f t="shared" si="12"/>
        <v>-0.48000000001047738</v>
      </c>
    </row>
    <row r="64" spans="1:15" x14ac:dyDescent="0.25">
      <c r="A64" s="109" t="s">
        <v>236</v>
      </c>
      <c r="B64" s="101"/>
      <c r="C64" s="147">
        <v>3042615.03</v>
      </c>
      <c r="D64" s="144"/>
      <c r="E64" s="145">
        <v>0</v>
      </c>
      <c r="F64" s="146"/>
      <c r="G64" s="165">
        <f t="shared" si="10"/>
        <v>3042615.03</v>
      </c>
      <c r="I64" s="114">
        <f t="shared" si="0"/>
        <v>3042615</v>
      </c>
      <c r="K64" s="114">
        <f t="shared" si="1"/>
        <v>0</v>
      </c>
      <c r="M64" s="114">
        <f t="shared" si="11"/>
        <v>3042615</v>
      </c>
      <c r="O64" s="105">
        <f t="shared" si="12"/>
        <v>2.9999999795109034E-2</v>
      </c>
    </row>
    <row r="65" spans="1:15" x14ac:dyDescent="0.25">
      <c r="A65" s="149" t="s">
        <v>237</v>
      </c>
      <c r="B65" s="101"/>
      <c r="C65" s="133">
        <f>SUM(C52:C64)</f>
        <v>275301536.39999998</v>
      </c>
      <c r="D65" s="151">
        <f>SUM(D52:D63)</f>
        <v>0</v>
      </c>
      <c r="E65" s="150">
        <f>SUM(E52:E63)</f>
        <v>12833334.75</v>
      </c>
      <c r="F65" s="151">
        <f>SUM(F52:F63)</f>
        <v>0</v>
      </c>
      <c r="G65" s="133">
        <f>SUM(G52:G64)</f>
        <v>288134871.14999998</v>
      </c>
      <c r="H65" s="161"/>
      <c r="I65" s="137">
        <f>SUM(I52:I64)</f>
        <v>275301536</v>
      </c>
      <c r="K65" s="137">
        <f>SUM(K52:K64)</f>
        <v>12833335</v>
      </c>
      <c r="M65" s="137">
        <f>SUM(M52:M64)</f>
        <v>288134871</v>
      </c>
      <c r="O65" s="105">
        <f t="shared" si="12"/>
        <v>0.14999997615814209</v>
      </c>
    </row>
    <row r="66" spans="1:15" x14ac:dyDescent="0.25">
      <c r="A66" s="112" t="s">
        <v>238</v>
      </c>
      <c r="B66" s="101"/>
      <c r="C66" s="120"/>
      <c r="E66" s="126"/>
      <c r="F66" s="142"/>
      <c r="G66" s="122"/>
      <c r="H66" s="136"/>
    </row>
    <row r="67" spans="1:15" x14ac:dyDescent="0.25">
      <c r="A67" s="104" t="s">
        <v>239</v>
      </c>
      <c r="B67" s="101"/>
      <c r="C67" s="120"/>
      <c r="E67" s="126"/>
      <c r="F67" s="142"/>
      <c r="G67" s="122"/>
      <c r="H67" s="162"/>
    </row>
    <row r="68" spans="1:15" x14ac:dyDescent="0.25">
      <c r="A68" s="109" t="s">
        <v>240</v>
      </c>
      <c r="B68" s="110"/>
      <c r="C68" s="143">
        <v>51000000</v>
      </c>
      <c r="D68" s="144"/>
      <c r="E68" s="145">
        <v>0</v>
      </c>
      <c r="F68" s="146"/>
      <c r="G68" s="122">
        <f>C68+E68</f>
        <v>51000000</v>
      </c>
      <c r="I68" s="114">
        <f t="shared" si="0"/>
        <v>51000000</v>
      </c>
      <c r="K68" s="114">
        <f t="shared" si="1"/>
        <v>0</v>
      </c>
      <c r="M68" s="114">
        <f t="shared" ref="M68:M72" si="13">I68+K68</f>
        <v>51000000</v>
      </c>
      <c r="O68" s="105">
        <f t="shared" ref="O68:O73" si="14">G68-M68</f>
        <v>0</v>
      </c>
    </row>
    <row r="69" spans="1:15" x14ac:dyDescent="0.25">
      <c r="A69" s="109" t="s">
        <v>241</v>
      </c>
      <c r="B69" s="110"/>
      <c r="C69" s="143">
        <v>3479608.48</v>
      </c>
      <c r="D69" s="144"/>
      <c r="E69" s="145">
        <v>0</v>
      </c>
      <c r="F69" s="146"/>
      <c r="G69" s="122">
        <f>C69+E69</f>
        <v>3479608.48</v>
      </c>
      <c r="I69" s="114">
        <f>ROUND(C69,0)</f>
        <v>3479608</v>
      </c>
      <c r="K69" s="114">
        <f t="shared" si="1"/>
        <v>0</v>
      </c>
      <c r="M69" s="114">
        <f t="shared" si="13"/>
        <v>3479608</v>
      </c>
      <c r="O69" s="105">
        <f t="shared" si="14"/>
        <v>0.47999999998137355</v>
      </c>
    </row>
    <row r="70" spans="1:15" x14ac:dyDescent="0.25">
      <c r="A70" s="104" t="s">
        <v>242</v>
      </c>
      <c r="B70" s="101"/>
      <c r="C70" s="120"/>
      <c r="E70" s="126"/>
      <c r="F70" s="142"/>
      <c r="G70" s="122"/>
      <c r="I70" s="114">
        <f t="shared" si="0"/>
        <v>0</v>
      </c>
      <c r="K70" s="114">
        <f t="shared" si="1"/>
        <v>0</v>
      </c>
      <c r="M70" s="114">
        <f t="shared" si="13"/>
        <v>0</v>
      </c>
      <c r="O70" s="105">
        <f t="shared" si="14"/>
        <v>0</v>
      </c>
    </row>
    <row r="71" spans="1:15" x14ac:dyDescent="0.25">
      <c r="A71" s="109" t="s">
        <v>243</v>
      </c>
      <c r="B71" s="101"/>
      <c r="C71" s="143">
        <v>265860</v>
      </c>
      <c r="D71" s="144"/>
      <c r="E71" s="145">
        <v>0</v>
      </c>
      <c r="F71" s="146"/>
      <c r="G71" s="122">
        <f>C71+E71</f>
        <v>265860</v>
      </c>
      <c r="I71" s="114">
        <f t="shared" si="0"/>
        <v>265860</v>
      </c>
      <c r="K71" s="114">
        <f t="shared" si="1"/>
        <v>0</v>
      </c>
      <c r="M71" s="114">
        <f t="shared" si="13"/>
        <v>265860</v>
      </c>
      <c r="O71" s="105">
        <f t="shared" si="14"/>
        <v>0</v>
      </c>
    </row>
    <row r="72" spans="1:15" x14ac:dyDescent="0.25">
      <c r="A72" s="109" t="s">
        <v>244</v>
      </c>
      <c r="B72" s="101"/>
      <c r="C72" s="143">
        <v>21488858.890000001</v>
      </c>
      <c r="D72" s="144"/>
      <c r="E72" s="145">
        <v>0</v>
      </c>
      <c r="F72" s="146"/>
      <c r="G72" s="165">
        <f>C72+E72</f>
        <v>21488858.890000001</v>
      </c>
      <c r="I72" s="114">
        <f t="shared" si="0"/>
        <v>21488859</v>
      </c>
      <c r="K72" s="114">
        <f t="shared" si="1"/>
        <v>0</v>
      </c>
      <c r="M72" s="114">
        <f t="shared" si="13"/>
        <v>21488859</v>
      </c>
      <c r="O72" s="105">
        <f t="shared" si="14"/>
        <v>-0.10999999940395355</v>
      </c>
    </row>
    <row r="73" spans="1:15" x14ac:dyDescent="0.25">
      <c r="A73" s="104" t="s">
        <v>245</v>
      </c>
      <c r="B73" s="101"/>
      <c r="C73" s="108">
        <f>SUM(C68:C72)</f>
        <v>76234327.370000005</v>
      </c>
      <c r="E73" s="108">
        <f t="shared" ref="E73" si="15">SUM(E68:E71)</f>
        <v>0</v>
      </c>
      <c r="G73" s="169">
        <f>SUM(G68:G72)</f>
        <v>76234327.370000005</v>
      </c>
      <c r="I73" s="137">
        <f>SUM(I68:I72)</f>
        <v>76234327</v>
      </c>
      <c r="K73" s="137">
        <f>SUM(K68:K72)</f>
        <v>0</v>
      </c>
      <c r="M73" s="137">
        <f>SUM(M68:M72)</f>
        <v>76234327</v>
      </c>
      <c r="O73" s="105">
        <f t="shared" si="14"/>
        <v>0.37000000476837158</v>
      </c>
    </row>
    <row r="74" spans="1:15" x14ac:dyDescent="0.25">
      <c r="A74" s="112" t="s">
        <v>246</v>
      </c>
      <c r="B74" s="101"/>
      <c r="C74" s="120"/>
      <c r="E74" s="126"/>
      <c r="F74" s="142"/>
      <c r="G74" s="122"/>
    </row>
    <row r="75" spans="1:15" x14ac:dyDescent="0.25">
      <c r="A75" s="104" t="s">
        <v>247</v>
      </c>
      <c r="B75" s="101"/>
      <c r="C75" s="127">
        <v>0</v>
      </c>
      <c r="D75" s="159"/>
      <c r="E75" s="130">
        <v>0</v>
      </c>
      <c r="F75" s="154"/>
      <c r="G75" s="122">
        <f>C75+E75</f>
        <v>0</v>
      </c>
      <c r="I75" s="114">
        <f t="shared" si="0"/>
        <v>0</v>
      </c>
      <c r="K75" s="114">
        <f t="shared" si="1"/>
        <v>0</v>
      </c>
      <c r="M75" s="114">
        <f t="shared" ref="M75:M76" si="16">I75+K75</f>
        <v>0</v>
      </c>
      <c r="O75" s="105">
        <f t="shared" ref="O75:O77" si="17">G75-M75</f>
        <v>0</v>
      </c>
    </row>
    <row r="76" spans="1:15" ht="32.25" customHeight="1" x14ac:dyDescent="0.25">
      <c r="A76" s="163" t="s">
        <v>248</v>
      </c>
      <c r="B76" s="101"/>
      <c r="C76" s="164">
        <v>400</v>
      </c>
      <c r="D76" s="144"/>
      <c r="E76" s="165">
        <v>0</v>
      </c>
      <c r="F76" s="123"/>
      <c r="G76" s="165">
        <f>C76+E76</f>
        <v>400</v>
      </c>
      <c r="I76" s="114">
        <f t="shared" si="0"/>
        <v>400</v>
      </c>
      <c r="K76" s="114">
        <f t="shared" si="1"/>
        <v>0</v>
      </c>
      <c r="M76" s="114">
        <f t="shared" si="16"/>
        <v>400</v>
      </c>
      <c r="O76" s="105">
        <f t="shared" si="17"/>
        <v>0</v>
      </c>
    </row>
    <row r="77" spans="1:15" x14ac:dyDescent="0.25">
      <c r="A77" s="163" t="s">
        <v>249</v>
      </c>
      <c r="B77" s="101"/>
      <c r="C77" s="166">
        <f>SUM(C75:C76)</f>
        <v>400</v>
      </c>
      <c r="D77" s="167">
        <f t="shared" ref="D77:G77" si="18">SUM(D75:D76)</f>
        <v>0</v>
      </c>
      <c r="E77" s="166">
        <f t="shared" si="18"/>
        <v>0</v>
      </c>
      <c r="F77" s="167"/>
      <c r="G77" s="166">
        <f t="shared" si="18"/>
        <v>400</v>
      </c>
      <c r="I77" s="137">
        <f>SUM(I75:I76)</f>
        <v>400</v>
      </c>
      <c r="K77" s="137">
        <f>SUM(K75:K76)</f>
        <v>0</v>
      </c>
      <c r="M77" s="137">
        <f>SUM(M75:M76)</f>
        <v>400</v>
      </c>
      <c r="O77" s="105">
        <f t="shared" si="17"/>
        <v>0</v>
      </c>
    </row>
    <row r="78" spans="1:15" x14ac:dyDescent="0.25">
      <c r="A78" s="112" t="s">
        <v>250</v>
      </c>
      <c r="B78" s="101"/>
      <c r="C78" s="120"/>
      <c r="E78" s="126"/>
      <c r="F78" s="142"/>
      <c r="G78" s="122"/>
    </row>
    <row r="79" spans="1:15" x14ac:dyDescent="0.25">
      <c r="A79" s="109" t="s">
        <v>251</v>
      </c>
      <c r="B79" s="101"/>
      <c r="C79" s="148">
        <v>1592914.53</v>
      </c>
      <c r="D79" s="144"/>
      <c r="E79" s="254">
        <v>0.01</v>
      </c>
      <c r="F79" s="146"/>
      <c r="G79" s="165">
        <f>SUM(C79:F79)</f>
        <v>1592914.54</v>
      </c>
      <c r="I79" s="114">
        <f t="shared" ref="I79:I144" si="19">ROUND(C79,0)</f>
        <v>1592915</v>
      </c>
      <c r="K79" s="114">
        <f>ROUND(E79,0)</f>
        <v>0</v>
      </c>
      <c r="M79" s="114">
        <f t="shared" ref="M79" si="20">I79+K79</f>
        <v>1592915</v>
      </c>
      <c r="O79" s="105">
        <f t="shared" ref="O79:O81" si="21">G79-M79</f>
        <v>-0.4599999999627471</v>
      </c>
    </row>
    <row r="80" spans="1:15" x14ac:dyDescent="0.25">
      <c r="A80" s="149" t="s">
        <v>252</v>
      </c>
      <c r="B80" s="110"/>
      <c r="C80" s="133">
        <f>C79</f>
        <v>1592914.53</v>
      </c>
      <c r="D80" s="151">
        <f>D79+D76</f>
        <v>0</v>
      </c>
      <c r="E80" s="145">
        <f>SUM(E79)</f>
        <v>0.01</v>
      </c>
      <c r="F80" s="151">
        <f>F79+F76</f>
        <v>0</v>
      </c>
      <c r="G80" s="133">
        <f>G79</f>
        <v>1592914.54</v>
      </c>
      <c r="I80" s="137">
        <f>SUM(I79)</f>
        <v>1592915</v>
      </c>
      <c r="K80" s="137">
        <f>SUM(K79)</f>
        <v>0</v>
      </c>
      <c r="M80" s="137">
        <f>SUM(M79)</f>
        <v>1592915</v>
      </c>
      <c r="O80" s="105">
        <f t="shared" si="21"/>
        <v>-0.4599999999627471</v>
      </c>
    </row>
    <row r="81" spans="1:15" x14ac:dyDescent="0.25">
      <c r="A81" s="107" t="s">
        <v>253</v>
      </c>
      <c r="B81" s="110"/>
      <c r="C81" s="150">
        <f>C32+C33+C37+C50+C65+C73+C77+C80</f>
        <v>5527669750.1199999</v>
      </c>
      <c r="D81" s="151">
        <f>D32+D37+D50+D65+D80+D33+D73+D77</f>
        <v>0</v>
      </c>
      <c r="E81" s="150">
        <f>E32+E37+E50+E65+E80+E33+E73+E77</f>
        <v>1223584386.8499999</v>
      </c>
      <c r="F81" s="151">
        <f>F32+F37+F50+F65+F80+F33+F73+F77</f>
        <v>0</v>
      </c>
      <c r="G81" s="150">
        <f>G32+G37+G50+G65+G80+G33+G73+G77</f>
        <v>6751254136.9700003</v>
      </c>
      <c r="H81" s="162"/>
      <c r="I81" s="135">
        <f>I32+I33+I37+I50+I65+I73+I77+I80</f>
        <v>5527649850</v>
      </c>
      <c r="K81" s="135">
        <f>K32+K33+K37+K50+K65+K73+K77+K80</f>
        <v>1223584387</v>
      </c>
      <c r="M81" s="135">
        <f>M32+M33+M37+M50+M65+M73+M77+M80</f>
        <v>6751234237</v>
      </c>
      <c r="O81" s="105">
        <f t="shared" si="21"/>
        <v>19899.970000267029</v>
      </c>
    </row>
    <row r="82" spans="1:15" x14ac:dyDescent="0.25">
      <c r="A82" s="107"/>
      <c r="B82" s="110"/>
      <c r="C82" s="120"/>
      <c r="E82" s="120"/>
      <c r="G82" s="122"/>
      <c r="H82" s="114"/>
    </row>
    <row r="83" spans="1:15" x14ac:dyDescent="0.25">
      <c r="A83" s="102" t="s">
        <v>254</v>
      </c>
      <c r="B83" s="101"/>
      <c r="C83" s="120"/>
      <c r="E83" s="120"/>
      <c r="G83" s="122"/>
    </row>
    <row r="84" spans="1:15" x14ac:dyDescent="0.25">
      <c r="A84" s="104" t="s">
        <v>255</v>
      </c>
      <c r="B84" s="101"/>
      <c r="C84" s="120"/>
      <c r="E84" s="120"/>
      <c r="G84" s="122"/>
    </row>
    <row r="85" spans="1:15" x14ac:dyDescent="0.25">
      <c r="A85" s="109" t="s">
        <v>256</v>
      </c>
      <c r="B85" s="101"/>
      <c r="C85" s="120"/>
      <c r="E85" s="120"/>
      <c r="G85" s="122"/>
    </row>
    <row r="86" spans="1:15" x14ac:dyDescent="0.25">
      <c r="A86" s="168" t="s">
        <v>257</v>
      </c>
      <c r="B86" s="110"/>
      <c r="C86" s="120">
        <v>514818759.06</v>
      </c>
      <c r="D86" s="146"/>
      <c r="E86" s="145">
        <v>0</v>
      </c>
      <c r="F86" s="146"/>
      <c r="G86" s="122">
        <f>C86+E86</f>
        <v>514818759.06</v>
      </c>
      <c r="I86" s="114">
        <f t="shared" si="19"/>
        <v>514818759</v>
      </c>
      <c r="K86" s="114">
        <f t="shared" ref="K86:K144" si="22">ROUND(E86,0)</f>
        <v>0</v>
      </c>
      <c r="M86" s="114">
        <f t="shared" ref="M86:M87" si="23">I86+K86</f>
        <v>514818759</v>
      </c>
      <c r="O86" s="105">
        <f t="shared" ref="O86:O88" si="24">G86-M86</f>
        <v>6.0000002384185791E-2</v>
      </c>
    </row>
    <row r="87" spans="1:15" x14ac:dyDescent="0.25">
      <c r="A87" s="168" t="s">
        <v>258</v>
      </c>
      <c r="B87" s="101"/>
      <c r="C87" s="169">
        <v>338758997.18000001</v>
      </c>
      <c r="D87" s="154"/>
      <c r="E87" s="255">
        <v>24406559.93</v>
      </c>
      <c r="F87" s="154"/>
      <c r="G87" s="165">
        <f>C87+E87</f>
        <v>363165557.11000001</v>
      </c>
      <c r="I87" s="114">
        <f t="shared" si="19"/>
        <v>338758997</v>
      </c>
      <c r="K87" s="114">
        <f t="shared" si="22"/>
        <v>24406560</v>
      </c>
      <c r="M87" s="114">
        <f t="shared" si="23"/>
        <v>363165557</v>
      </c>
      <c r="O87" s="105">
        <f t="shared" si="24"/>
        <v>0.11000001430511475</v>
      </c>
    </row>
    <row r="88" spans="1:15" ht="15" customHeight="1" x14ac:dyDescent="0.25">
      <c r="A88" s="170" t="s">
        <v>259</v>
      </c>
      <c r="B88" s="101"/>
      <c r="C88" s="171">
        <f>SUM(C86:C87)</f>
        <v>853577756.24000001</v>
      </c>
      <c r="D88" s="172">
        <f t="shared" ref="D88:G88" si="25">SUM(D86:D87)</f>
        <v>0</v>
      </c>
      <c r="E88" s="173">
        <f t="shared" si="25"/>
        <v>24406559.93</v>
      </c>
      <c r="F88" s="172">
        <f t="shared" si="25"/>
        <v>0</v>
      </c>
      <c r="G88" s="171">
        <f t="shared" si="25"/>
        <v>877984316.17000008</v>
      </c>
      <c r="I88" s="137">
        <f>SUM(I86:I87)</f>
        <v>853577756</v>
      </c>
      <c r="K88" s="137">
        <f>SUM(K86:K87)</f>
        <v>24406560</v>
      </c>
      <c r="M88" s="137">
        <f>SUM(M86:M87)</f>
        <v>877984316</v>
      </c>
      <c r="O88" s="105">
        <f t="shared" si="24"/>
        <v>0.17000007629394531</v>
      </c>
    </row>
    <row r="89" spans="1:15" x14ac:dyDescent="0.25">
      <c r="A89" s="109" t="s">
        <v>260</v>
      </c>
      <c r="B89" s="101"/>
      <c r="C89" s="120"/>
      <c r="E89" s="120"/>
      <c r="G89" s="122"/>
    </row>
    <row r="90" spans="1:15" x14ac:dyDescent="0.25">
      <c r="A90" s="168" t="s">
        <v>261</v>
      </c>
      <c r="B90" s="101"/>
      <c r="C90" s="120">
        <v>104718889.79000001</v>
      </c>
      <c r="D90" s="154"/>
      <c r="E90" s="256">
        <v>3120562.04</v>
      </c>
      <c r="F90" s="154"/>
      <c r="G90" s="122">
        <f t="shared" ref="G90:G103" si="26">C90+E90</f>
        <v>107839451.83000001</v>
      </c>
      <c r="I90" s="114">
        <f t="shared" si="19"/>
        <v>104718890</v>
      </c>
      <c r="K90" s="114">
        <f t="shared" si="22"/>
        <v>3120562</v>
      </c>
      <c r="M90" s="114">
        <f t="shared" ref="M90:M103" si="27">I90+K90</f>
        <v>107839452</v>
      </c>
      <c r="O90" s="105">
        <f t="shared" ref="O90:O104" si="28">G90-M90</f>
        <v>-0.16999998688697815</v>
      </c>
    </row>
    <row r="91" spans="1:15" x14ac:dyDescent="0.25">
      <c r="A91" s="168" t="s">
        <v>262</v>
      </c>
      <c r="B91" s="101"/>
      <c r="C91" s="120">
        <v>4523375</v>
      </c>
      <c r="D91" s="146"/>
      <c r="E91" s="257">
        <v>0</v>
      </c>
      <c r="F91" s="146"/>
      <c r="G91" s="122">
        <f t="shared" si="26"/>
        <v>4523375</v>
      </c>
      <c r="I91" s="114">
        <f t="shared" si="19"/>
        <v>4523375</v>
      </c>
      <c r="K91" s="114">
        <f t="shared" si="22"/>
        <v>0</v>
      </c>
      <c r="M91" s="114">
        <f t="shared" si="27"/>
        <v>4523375</v>
      </c>
      <c r="O91" s="105">
        <f t="shared" si="28"/>
        <v>0</v>
      </c>
    </row>
    <row r="92" spans="1:15" x14ac:dyDescent="0.25">
      <c r="A92" s="168" t="s">
        <v>263</v>
      </c>
      <c r="B92" s="101"/>
      <c r="C92" s="120">
        <v>1031000</v>
      </c>
      <c r="D92" s="146"/>
      <c r="E92" s="258">
        <v>0</v>
      </c>
      <c r="F92" s="175"/>
      <c r="G92" s="122">
        <f t="shared" si="26"/>
        <v>1031000</v>
      </c>
      <c r="I92" s="114">
        <f t="shared" si="19"/>
        <v>1031000</v>
      </c>
      <c r="K92" s="114">
        <f t="shared" si="22"/>
        <v>0</v>
      </c>
      <c r="M92" s="114">
        <f t="shared" si="27"/>
        <v>1031000</v>
      </c>
      <c r="O92" s="105">
        <f t="shared" si="28"/>
        <v>0</v>
      </c>
    </row>
    <row r="93" spans="1:15" x14ac:dyDescent="0.25">
      <c r="A93" s="168" t="s">
        <v>264</v>
      </c>
      <c r="B93" s="101"/>
      <c r="C93" s="120">
        <v>12216000</v>
      </c>
      <c r="D93" s="146"/>
      <c r="E93" s="258">
        <v>714000</v>
      </c>
      <c r="F93" s="175"/>
      <c r="G93" s="122">
        <f t="shared" si="26"/>
        <v>12930000</v>
      </c>
      <c r="I93" s="114">
        <f t="shared" si="19"/>
        <v>12216000</v>
      </c>
      <c r="K93" s="114">
        <f t="shared" si="22"/>
        <v>714000</v>
      </c>
      <c r="M93" s="114">
        <f t="shared" si="27"/>
        <v>12930000</v>
      </c>
      <c r="O93" s="105">
        <f t="shared" si="28"/>
        <v>0</v>
      </c>
    </row>
    <row r="94" spans="1:15" x14ac:dyDescent="0.25">
      <c r="A94" s="168" t="s">
        <v>265</v>
      </c>
      <c r="B94" s="101"/>
      <c r="C94" s="120">
        <v>9485592.5</v>
      </c>
      <c r="D94" s="176"/>
      <c r="E94" s="259">
        <v>385700</v>
      </c>
      <c r="F94" s="176"/>
      <c r="G94" s="122">
        <f t="shared" si="26"/>
        <v>9871292.5</v>
      </c>
      <c r="I94" s="114">
        <f t="shared" si="19"/>
        <v>9485593</v>
      </c>
      <c r="K94" s="114">
        <f t="shared" si="22"/>
        <v>385700</v>
      </c>
      <c r="M94" s="114">
        <f t="shared" si="27"/>
        <v>9871293</v>
      </c>
      <c r="O94" s="105">
        <f t="shared" si="28"/>
        <v>-0.5</v>
      </c>
    </row>
    <row r="95" spans="1:15" x14ac:dyDescent="0.25">
      <c r="A95" s="168" t="s">
        <v>266</v>
      </c>
      <c r="B95" s="101"/>
      <c r="C95" s="120">
        <v>968475</v>
      </c>
      <c r="D95" s="175"/>
      <c r="E95" s="258">
        <v>40350</v>
      </c>
      <c r="F95" s="175"/>
      <c r="G95" s="122">
        <f t="shared" si="26"/>
        <v>1008825</v>
      </c>
      <c r="H95" s="136"/>
      <c r="I95" s="114">
        <f t="shared" si="19"/>
        <v>968475</v>
      </c>
      <c r="K95" s="114">
        <f t="shared" si="22"/>
        <v>40350</v>
      </c>
      <c r="M95" s="114">
        <f t="shared" si="27"/>
        <v>1008825</v>
      </c>
      <c r="O95" s="105">
        <f t="shared" si="28"/>
        <v>0</v>
      </c>
    </row>
    <row r="96" spans="1:15" x14ac:dyDescent="0.25">
      <c r="A96" s="168" t="s">
        <v>267</v>
      </c>
      <c r="B96" s="101"/>
      <c r="C96" s="174">
        <v>0</v>
      </c>
      <c r="D96" s="175"/>
      <c r="E96" s="174">
        <v>0</v>
      </c>
      <c r="F96" s="175"/>
      <c r="G96" s="122">
        <f t="shared" si="26"/>
        <v>0</v>
      </c>
      <c r="I96" s="114">
        <f t="shared" si="19"/>
        <v>0</v>
      </c>
      <c r="K96" s="114">
        <f t="shared" si="22"/>
        <v>0</v>
      </c>
      <c r="M96" s="114">
        <f t="shared" si="27"/>
        <v>0</v>
      </c>
      <c r="O96" s="105">
        <f t="shared" si="28"/>
        <v>0</v>
      </c>
    </row>
    <row r="97" spans="1:15" x14ac:dyDescent="0.25">
      <c r="A97" s="168" t="s">
        <v>268</v>
      </c>
      <c r="B97" s="101"/>
      <c r="C97" s="120">
        <v>2564000</v>
      </c>
      <c r="D97" s="175"/>
      <c r="E97" s="258">
        <v>13813144.58</v>
      </c>
      <c r="F97" s="175"/>
      <c r="G97" s="122">
        <f t="shared" si="26"/>
        <v>16377144.58</v>
      </c>
      <c r="I97" s="114">
        <f t="shared" si="19"/>
        <v>2564000</v>
      </c>
      <c r="K97" s="114">
        <f t="shared" si="22"/>
        <v>13813145</v>
      </c>
      <c r="M97" s="114">
        <f t="shared" si="27"/>
        <v>16377145</v>
      </c>
      <c r="O97" s="105">
        <f t="shared" si="28"/>
        <v>-0.41999999992549419</v>
      </c>
    </row>
    <row r="98" spans="1:15" x14ac:dyDescent="0.25">
      <c r="A98" s="168" t="s">
        <v>269</v>
      </c>
      <c r="B98" s="101"/>
      <c r="C98" s="120">
        <v>39783674.340000004</v>
      </c>
      <c r="D98" s="146"/>
      <c r="E98" s="258">
        <v>2235732.75</v>
      </c>
      <c r="F98" s="175"/>
      <c r="G98" s="122">
        <f t="shared" si="26"/>
        <v>42019407.090000004</v>
      </c>
      <c r="I98" s="114">
        <f t="shared" si="19"/>
        <v>39783674</v>
      </c>
      <c r="K98" s="114">
        <f t="shared" si="22"/>
        <v>2235733</v>
      </c>
      <c r="M98" s="114">
        <f t="shared" si="27"/>
        <v>42019407</v>
      </c>
      <c r="O98" s="105">
        <f t="shared" si="28"/>
        <v>9.0000003576278687E-2</v>
      </c>
    </row>
    <row r="99" spans="1:15" x14ac:dyDescent="0.25">
      <c r="A99" s="168" t="s">
        <v>270</v>
      </c>
      <c r="B99" s="101"/>
      <c r="C99" s="120"/>
      <c r="D99" s="146"/>
      <c r="E99" s="174">
        <v>0</v>
      </c>
      <c r="F99" s="175"/>
      <c r="G99" s="122">
        <f t="shared" si="26"/>
        <v>0</v>
      </c>
      <c r="I99" s="114">
        <f t="shared" si="19"/>
        <v>0</v>
      </c>
      <c r="K99" s="114">
        <f t="shared" si="22"/>
        <v>0</v>
      </c>
      <c r="M99" s="114">
        <f t="shared" si="27"/>
        <v>0</v>
      </c>
      <c r="O99" s="105">
        <f t="shared" si="28"/>
        <v>0</v>
      </c>
    </row>
    <row r="100" spans="1:15" x14ac:dyDescent="0.25">
      <c r="A100" s="168" t="s">
        <v>271</v>
      </c>
      <c r="B100" s="101"/>
      <c r="C100" s="120">
        <v>40186886.840000004</v>
      </c>
      <c r="D100" s="146"/>
      <c r="E100" s="145">
        <v>0</v>
      </c>
      <c r="F100" s="146"/>
      <c r="G100" s="122">
        <f t="shared" si="26"/>
        <v>40186886.840000004</v>
      </c>
      <c r="I100" s="114">
        <f t="shared" si="19"/>
        <v>40186887</v>
      </c>
      <c r="K100" s="114">
        <f t="shared" si="22"/>
        <v>0</v>
      </c>
      <c r="M100" s="114">
        <f t="shared" si="27"/>
        <v>40186887</v>
      </c>
      <c r="O100" s="105">
        <f t="shared" si="28"/>
        <v>-0.15999999642372131</v>
      </c>
    </row>
    <row r="101" spans="1:15" x14ac:dyDescent="0.25">
      <c r="A101" s="168" t="s">
        <v>272</v>
      </c>
      <c r="B101" s="101"/>
      <c r="C101" s="120">
        <v>72962773</v>
      </c>
      <c r="D101" s="146"/>
      <c r="E101" s="258">
        <v>3921779.8</v>
      </c>
      <c r="F101" s="175"/>
      <c r="G101" s="122">
        <f t="shared" si="26"/>
        <v>76884552.799999997</v>
      </c>
      <c r="I101" s="114">
        <f t="shared" si="19"/>
        <v>72962773</v>
      </c>
      <c r="K101" s="114">
        <f t="shared" si="22"/>
        <v>3921780</v>
      </c>
      <c r="M101" s="114">
        <f t="shared" si="27"/>
        <v>76884553</v>
      </c>
      <c r="O101" s="105">
        <f t="shared" si="28"/>
        <v>-0.20000000298023224</v>
      </c>
    </row>
    <row r="102" spans="1:15" x14ac:dyDescent="0.25">
      <c r="A102" s="168" t="s">
        <v>273</v>
      </c>
      <c r="B102" s="101"/>
      <c r="C102" s="120">
        <v>21482750</v>
      </c>
      <c r="D102" s="146"/>
      <c r="E102" s="258">
        <v>645000</v>
      </c>
      <c r="F102" s="175"/>
      <c r="G102" s="122">
        <f t="shared" si="26"/>
        <v>22127750</v>
      </c>
      <c r="I102" s="114">
        <f t="shared" si="19"/>
        <v>21482750</v>
      </c>
      <c r="K102" s="114">
        <f t="shared" si="22"/>
        <v>645000</v>
      </c>
      <c r="M102" s="114">
        <f t="shared" si="27"/>
        <v>22127750</v>
      </c>
      <c r="O102" s="105">
        <f t="shared" si="28"/>
        <v>0</v>
      </c>
    </row>
    <row r="103" spans="1:15" x14ac:dyDescent="0.25">
      <c r="A103" s="168" t="s">
        <v>274</v>
      </c>
      <c r="B103" s="101"/>
      <c r="C103" s="169">
        <v>92420203</v>
      </c>
      <c r="D103" s="146"/>
      <c r="E103" s="260">
        <v>642000</v>
      </c>
      <c r="F103" s="175"/>
      <c r="G103" s="165">
        <f t="shared" si="26"/>
        <v>93062203</v>
      </c>
      <c r="I103" s="114">
        <f t="shared" si="19"/>
        <v>92420203</v>
      </c>
      <c r="K103" s="114">
        <f t="shared" si="22"/>
        <v>642000</v>
      </c>
      <c r="M103" s="114">
        <f t="shared" si="27"/>
        <v>93062203</v>
      </c>
      <c r="O103" s="105">
        <f t="shared" si="28"/>
        <v>0</v>
      </c>
    </row>
    <row r="104" spans="1:15" x14ac:dyDescent="0.25">
      <c r="A104" s="170" t="s">
        <v>275</v>
      </c>
      <c r="B104" s="101"/>
      <c r="C104" s="133">
        <f>SUM(C90:C103)</f>
        <v>402343619.47000003</v>
      </c>
      <c r="D104" s="151">
        <f t="shared" ref="D104:G104" si="29">SUM(D90:D103)</f>
        <v>0</v>
      </c>
      <c r="E104" s="179">
        <f>SUM(E90:E103)</f>
        <v>25518269.170000002</v>
      </c>
      <c r="F104" s="151">
        <f t="shared" si="29"/>
        <v>0</v>
      </c>
      <c r="G104" s="150">
        <f t="shared" si="29"/>
        <v>427861888.64000005</v>
      </c>
      <c r="H104" s="162"/>
      <c r="I104" s="137">
        <f>SUM(I90:I103)</f>
        <v>402343620</v>
      </c>
      <c r="K104" s="137">
        <f>SUM(K90:K103)</f>
        <v>25518270</v>
      </c>
      <c r="M104" s="137">
        <f>SUM(M90:M103)</f>
        <v>427861890</v>
      </c>
      <c r="O104" s="105">
        <f t="shared" si="28"/>
        <v>-1.35999995470047</v>
      </c>
    </row>
    <row r="105" spans="1:15" x14ac:dyDescent="0.25">
      <c r="A105" s="109" t="s">
        <v>276</v>
      </c>
      <c r="B105" s="101"/>
      <c r="C105" s="120"/>
      <c r="E105" s="120"/>
      <c r="G105" s="122"/>
      <c r="H105" s="162"/>
    </row>
    <row r="106" spans="1:15" x14ac:dyDescent="0.25">
      <c r="A106" s="168" t="s">
        <v>277</v>
      </c>
      <c r="B106" s="101"/>
      <c r="C106" s="120">
        <v>105192785.48999999</v>
      </c>
      <c r="D106" s="154"/>
      <c r="E106" s="259">
        <v>2932128.31</v>
      </c>
      <c r="F106" s="176"/>
      <c r="G106" s="122">
        <f>C106+E106</f>
        <v>108124913.8</v>
      </c>
      <c r="I106" s="114">
        <f t="shared" si="19"/>
        <v>105192785</v>
      </c>
      <c r="K106" s="114">
        <f t="shared" si="22"/>
        <v>2932128</v>
      </c>
      <c r="M106" s="114">
        <f t="shared" ref="M106:M109" si="30">I106+K106</f>
        <v>108124913</v>
      </c>
      <c r="O106" s="105">
        <f t="shared" ref="O106:O110" si="31">G106-M106</f>
        <v>0.79999999701976776</v>
      </c>
    </row>
    <row r="107" spans="1:15" x14ac:dyDescent="0.25">
      <c r="A107" s="168" t="s">
        <v>278</v>
      </c>
      <c r="B107" s="101"/>
      <c r="C107" s="120">
        <v>5239100</v>
      </c>
      <c r="D107" s="146"/>
      <c r="E107" s="257">
        <v>156800</v>
      </c>
      <c r="F107" s="146"/>
      <c r="G107" s="122">
        <f>C107+E107</f>
        <v>5395900</v>
      </c>
      <c r="I107" s="114">
        <f t="shared" si="19"/>
        <v>5239100</v>
      </c>
      <c r="K107" s="114">
        <f t="shared" si="22"/>
        <v>156800</v>
      </c>
      <c r="M107" s="114">
        <f t="shared" si="30"/>
        <v>5395900</v>
      </c>
      <c r="O107" s="105">
        <f t="shared" si="31"/>
        <v>0</v>
      </c>
    </row>
    <row r="108" spans="1:15" x14ac:dyDescent="0.25">
      <c r="A108" s="168" t="s">
        <v>279</v>
      </c>
      <c r="B108" s="101"/>
      <c r="C108" s="120">
        <v>11141343.82</v>
      </c>
      <c r="D108" s="146"/>
      <c r="E108" s="257">
        <v>390506.18</v>
      </c>
      <c r="F108" s="146"/>
      <c r="G108" s="122">
        <f>C108+E108</f>
        <v>11531850</v>
      </c>
      <c r="I108" s="114">
        <f t="shared" si="19"/>
        <v>11141344</v>
      </c>
      <c r="K108" s="114">
        <f t="shared" si="22"/>
        <v>390506</v>
      </c>
      <c r="M108" s="114">
        <f t="shared" si="30"/>
        <v>11531850</v>
      </c>
      <c r="O108" s="105">
        <f t="shared" si="31"/>
        <v>0</v>
      </c>
    </row>
    <row r="109" spans="1:15" x14ac:dyDescent="0.25">
      <c r="A109" s="168" t="s">
        <v>280</v>
      </c>
      <c r="B109" s="101"/>
      <c r="C109" s="169">
        <v>6009375</v>
      </c>
      <c r="D109" s="146"/>
      <c r="E109" s="254">
        <v>156800</v>
      </c>
      <c r="F109" s="146"/>
      <c r="G109" s="165">
        <f>C109+E109</f>
        <v>6166175</v>
      </c>
      <c r="I109" s="114">
        <f t="shared" si="19"/>
        <v>6009375</v>
      </c>
      <c r="K109" s="114">
        <f>ROUND(E109,0)</f>
        <v>156800</v>
      </c>
      <c r="M109" s="114">
        <f t="shared" si="30"/>
        <v>6166175</v>
      </c>
      <c r="O109" s="105">
        <f t="shared" si="31"/>
        <v>0</v>
      </c>
    </row>
    <row r="110" spans="1:15" x14ac:dyDescent="0.25">
      <c r="A110" s="170" t="s">
        <v>281</v>
      </c>
      <c r="B110" s="101"/>
      <c r="C110" s="133">
        <f>SUM(C106:C109)</f>
        <v>127582604.31</v>
      </c>
      <c r="D110" s="151">
        <f t="shared" ref="D110:G110" si="32">SUM(D106:D109)</f>
        <v>0</v>
      </c>
      <c r="E110" s="150">
        <f t="shared" si="32"/>
        <v>3636234.49</v>
      </c>
      <c r="F110" s="151">
        <f t="shared" si="32"/>
        <v>0</v>
      </c>
      <c r="G110" s="133">
        <f t="shared" si="32"/>
        <v>131218838.8</v>
      </c>
      <c r="I110" s="137">
        <f>SUM(I106:I109)</f>
        <v>127582604</v>
      </c>
      <c r="K110" s="137">
        <f>SUM(K106:K109)</f>
        <v>3636234</v>
      </c>
      <c r="M110" s="137">
        <f>SUM(M106:M109)</f>
        <v>131218838</v>
      </c>
      <c r="O110" s="105">
        <f t="shared" si="31"/>
        <v>0.79999999701976776</v>
      </c>
    </row>
    <row r="111" spans="1:15" x14ac:dyDescent="0.25">
      <c r="A111" s="109" t="s">
        <v>282</v>
      </c>
      <c r="B111" s="101"/>
      <c r="C111" s="120"/>
      <c r="E111" s="126"/>
      <c r="F111" s="142"/>
      <c r="G111" s="122"/>
    </row>
    <row r="112" spans="1:15" x14ac:dyDescent="0.25">
      <c r="A112" s="168" t="s">
        <v>283</v>
      </c>
      <c r="B112" s="110"/>
      <c r="C112" s="120">
        <v>31701961.969999999</v>
      </c>
      <c r="D112" s="146"/>
      <c r="E112" s="145">
        <v>0</v>
      </c>
      <c r="F112" s="146"/>
      <c r="G112" s="122">
        <f>C112+E112</f>
        <v>31701961.969999999</v>
      </c>
      <c r="I112" s="114">
        <f t="shared" si="19"/>
        <v>31701962</v>
      </c>
      <c r="K112" s="114">
        <f t="shared" si="22"/>
        <v>0</v>
      </c>
      <c r="M112" s="114">
        <f t="shared" ref="M112:M113" si="33">I112+K112</f>
        <v>31701962</v>
      </c>
      <c r="O112" s="105">
        <f t="shared" ref="O112:O115" si="34">G112-M112</f>
        <v>-3.0000001192092896E-2</v>
      </c>
    </row>
    <row r="113" spans="1:15" x14ac:dyDescent="0.25">
      <c r="A113" s="168" t="s">
        <v>282</v>
      </c>
      <c r="B113" s="110"/>
      <c r="C113" s="169">
        <v>72710138.640000001</v>
      </c>
      <c r="D113" s="146"/>
      <c r="E113" s="148">
        <v>0</v>
      </c>
      <c r="F113" s="146"/>
      <c r="G113" s="165">
        <f>C113+E113</f>
        <v>72710138.640000001</v>
      </c>
      <c r="I113" s="114">
        <f t="shared" si="19"/>
        <v>72710139</v>
      </c>
      <c r="K113" s="114">
        <f t="shared" si="22"/>
        <v>0</v>
      </c>
      <c r="M113" s="114">
        <f t="shared" si="33"/>
        <v>72710139</v>
      </c>
      <c r="O113" s="105">
        <f t="shared" si="34"/>
        <v>-0.35999999940395355</v>
      </c>
    </row>
    <row r="114" spans="1:15" x14ac:dyDescent="0.25">
      <c r="A114" s="170" t="s">
        <v>284</v>
      </c>
      <c r="B114" s="110"/>
      <c r="C114" s="133">
        <f>SUM(C112:C113)</f>
        <v>104412100.61</v>
      </c>
      <c r="D114" s="151">
        <f t="shared" ref="D114:G114" si="35">SUM(D112:D113)</f>
        <v>0</v>
      </c>
      <c r="E114" s="150">
        <f t="shared" si="35"/>
        <v>0</v>
      </c>
      <c r="F114" s="151">
        <f t="shared" si="35"/>
        <v>0</v>
      </c>
      <c r="G114" s="133">
        <f t="shared" si="35"/>
        <v>104412100.61</v>
      </c>
      <c r="I114" s="137">
        <f>SUM(I112:I113)</f>
        <v>104412101</v>
      </c>
      <c r="K114" s="137">
        <f>SUM(K112:K113)</f>
        <v>0</v>
      </c>
      <c r="M114" s="137">
        <f>SUM(M112:M113)</f>
        <v>104412101</v>
      </c>
      <c r="O114" s="105">
        <f t="shared" si="34"/>
        <v>-0.39000000059604645</v>
      </c>
    </row>
    <row r="115" spans="1:15" x14ac:dyDescent="0.25">
      <c r="A115" s="132" t="s">
        <v>285</v>
      </c>
      <c r="B115" s="110"/>
      <c r="C115" s="133">
        <f>C114+C110+C104+C88</f>
        <v>1487916080.6300001</v>
      </c>
      <c r="E115" s="133">
        <f>E114+E110+E104+E88</f>
        <v>53561063.590000004</v>
      </c>
      <c r="G115" s="242">
        <f>G114+G110+G104+G88</f>
        <v>1541477144.2200003</v>
      </c>
      <c r="I115" s="160">
        <f>I114+I110+I104+I88</f>
        <v>1487916081</v>
      </c>
      <c r="K115" s="160">
        <f>K114+K110+K104+K88</f>
        <v>53561064</v>
      </c>
      <c r="M115" s="160">
        <f>M114+M110+M104+M88</f>
        <v>1541477145</v>
      </c>
      <c r="O115" s="105">
        <f t="shared" si="34"/>
        <v>-0.77999973297119141</v>
      </c>
    </row>
    <row r="116" spans="1:15" x14ac:dyDescent="0.25">
      <c r="A116" s="104" t="s">
        <v>286</v>
      </c>
      <c r="B116" s="101"/>
      <c r="C116" s="120"/>
      <c r="E116" s="120"/>
      <c r="G116" s="122"/>
    </row>
    <row r="117" spans="1:15" x14ac:dyDescent="0.25">
      <c r="A117" s="109" t="s">
        <v>287</v>
      </c>
      <c r="B117" s="101"/>
      <c r="C117" s="120"/>
      <c r="E117" s="120"/>
      <c r="G117" s="122"/>
    </row>
    <row r="118" spans="1:15" x14ac:dyDescent="0.25">
      <c r="A118" s="168" t="s">
        <v>288</v>
      </c>
      <c r="B118" s="110"/>
      <c r="C118" s="148">
        <v>539611.76</v>
      </c>
      <c r="D118" s="146"/>
      <c r="E118" s="260">
        <v>665431</v>
      </c>
      <c r="F118" s="175"/>
      <c r="G118" s="165">
        <f>C118+E118</f>
        <v>1205042.76</v>
      </c>
      <c r="I118" s="114">
        <f t="shared" si="19"/>
        <v>539612</v>
      </c>
      <c r="K118" s="114">
        <f t="shared" si="22"/>
        <v>665431</v>
      </c>
      <c r="M118" s="114">
        <f t="shared" ref="M118" si="36">I118+K118</f>
        <v>1205043</v>
      </c>
      <c r="O118" s="105">
        <f t="shared" ref="O118:O119" si="37">G118-M118</f>
        <v>-0.23999999999068677</v>
      </c>
    </row>
    <row r="119" spans="1:15" x14ac:dyDescent="0.25">
      <c r="A119" s="170" t="s">
        <v>289</v>
      </c>
      <c r="B119" s="110"/>
      <c r="C119" s="140">
        <f>C118</f>
        <v>539611.76</v>
      </c>
      <c r="D119" s="146"/>
      <c r="E119" s="180">
        <f>E118</f>
        <v>665431</v>
      </c>
      <c r="F119" s="181"/>
      <c r="G119" s="158">
        <f>G118</f>
        <v>1205042.76</v>
      </c>
      <c r="I119" s="137">
        <f>SUM(I118)</f>
        <v>539612</v>
      </c>
      <c r="K119" s="137">
        <f>SUM(K118)</f>
        <v>665431</v>
      </c>
      <c r="M119" s="137">
        <f>SUM(M118)</f>
        <v>1205043</v>
      </c>
      <c r="O119" s="105">
        <f t="shared" si="37"/>
        <v>-0.23999999999068677</v>
      </c>
    </row>
    <row r="120" spans="1:15" x14ac:dyDescent="0.25">
      <c r="A120" s="109" t="s">
        <v>290</v>
      </c>
      <c r="B120" s="101"/>
      <c r="C120" s="120"/>
      <c r="E120" s="120"/>
      <c r="G120" s="122"/>
    </row>
    <row r="121" spans="1:15" x14ac:dyDescent="0.25">
      <c r="A121" s="168" t="s">
        <v>291</v>
      </c>
      <c r="B121" s="101"/>
      <c r="C121" s="120">
        <v>31978072.710000001</v>
      </c>
      <c r="D121" s="146"/>
      <c r="E121" s="258">
        <v>5768000</v>
      </c>
      <c r="F121" s="175"/>
      <c r="G121" s="122">
        <f>C121+E121</f>
        <v>37746072.710000001</v>
      </c>
      <c r="I121" s="114">
        <f t="shared" si="19"/>
        <v>31978073</v>
      </c>
      <c r="K121" s="114">
        <f t="shared" si="22"/>
        <v>5768000</v>
      </c>
      <c r="M121" s="114">
        <f t="shared" ref="M121:M122" si="38">I121+K121</f>
        <v>37746073</v>
      </c>
      <c r="O121" s="105">
        <f t="shared" ref="O121:O123" si="39">G121-M121</f>
        <v>-0.28999999910593033</v>
      </c>
    </row>
    <row r="122" spans="1:15" x14ac:dyDescent="0.25">
      <c r="A122" s="168" t="s">
        <v>292</v>
      </c>
      <c r="B122" s="101"/>
      <c r="C122" s="169">
        <v>0</v>
      </c>
      <c r="D122" s="146"/>
      <c r="E122" s="178">
        <v>0</v>
      </c>
      <c r="F122" s="175"/>
      <c r="G122" s="165">
        <f>C122+E122</f>
        <v>0</v>
      </c>
      <c r="I122" s="114">
        <f t="shared" si="19"/>
        <v>0</v>
      </c>
      <c r="K122" s="114">
        <f t="shared" si="22"/>
        <v>0</v>
      </c>
      <c r="M122" s="114">
        <f t="shared" si="38"/>
        <v>0</v>
      </c>
      <c r="O122" s="105">
        <f t="shared" si="39"/>
        <v>0</v>
      </c>
    </row>
    <row r="123" spans="1:15" x14ac:dyDescent="0.25">
      <c r="A123" s="170" t="s">
        <v>293</v>
      </c>
      <c r="B123" s="101"/>
      <c r="C123" s="133">
        <f>SUM(C121:C122)</f>
        <v>31978072.710000001</v>
      </c>
      <c r="D123" s="151">
        <f t="shared" ref="D123:G123" si="40">SUM(D121:D122)</f>
        <v>0</v>
      </c>
      <c r="E123" s="150">
        <f t="shared" si="40"/>
        <v>5768000</v>
      </c>
      <c r="F123" s="151">
        <f t="shared" si="40"/>
        <v>0</v>
      </c>
      <c r="G123" s="133">
        <f t="shared" si="40"/>
        <v>37746072.710000001</v>
      </c>
      <c r="I123" s="137">
        <f>SUM(I121:I122)</f>
        <v>31978073</v>
      </c>
      <c r="K123" s="137">
        <f>SUM(K121:K122)</f>
        <v>5768000</v>
      </c>
      <c r="M123" s="137">
        <f>SUM(M121:M122)</f>
        <v>37746073</v>
      </c>
      <c r="O123" s="105">
        <f t="shared" si="39"/>
        <v>-0.28999999910593033</v>
      </c>
    </row>
    <row r="124" spans="1:15" x14ac:dyDescent="0.25">
      <c r="A124" s="109" t="s">
        <v>294</v>
      </c>
      <c r="B124" s="101"/>
      <c r="C124" s="120"/>
      <c r="E124" s="120"/>
      <c r="G124" s="122"/>
    </row>
    <row r="125" spans="1:15" x14ac:dyDescent="0.25">
      <c r="A125" s="168" t="s">
        <v>295</v>
      </c>
      <c r="B125" s="101"/>
      <c r="C125" s="120">
        <v>47870925.909999996</v>
      </c>
      <c r="D125" s="146"/>
      <c r="E125" s="145">
        <v>0</v>
      </c>
      <c r="F125" s="146"/>
      <c r="G125" s="122">
        <f t="shared" ref="G125:G134" si="41">C125+E125</f>
        <v>47870925.909999996</v>
      </c>
      <c r="I125" s="114">
        <f t="shared" si="19"/>
        <v>47870926</v>
      </c>
      <c r="K125" s="114">
        <f t="shared" si="22"/>
        <v>0</v>
      </c>
      <c r="M125" s="114">
        <f t="shared" ref="M125:M134" si="42">I125+K125</f>
        <v>47870926</v>
      </c>
      <c r="O125" s="105">
        <f t="shared" ref="O125:O135" si="43">G125-M125</f>
        <v>-9.0000003576278687E-2</v>
      </c>
    </row>
    <row r="126" spans="1:15" x14ac:dyDescent="0.25">
      <c r="A126" s="168" t="s">
        <v>296</v>
      </c>
      <c r="B126" s="101"/>
      <c r="C126" s="120">
        <v>3739642.74</v>
      </c>
      <c r="D126" s="146"/>
      <c r="E126" s="145">
        <v>0</v>
      </c>
      <c r="F126" s="146"/>
      <c r="G126" s="122">
        <f t="shared" si="41"/>
        <v>3739642.74</v>
      </c>
      <c r="I126" s="114">
        <f t="shared" si="19"/>
        <v>3739643</v>
      </c>
      <c r="K126" s="114">
        <f t="shared" si="22"/>
        <v>0</v>
      </c>
      <c r="M126" s="114">
        <f t="shared" si="42"/>
        <v>3739643</v>
      </c>
      <c r="O126" s="105">
        <f t="shared" si="43"/>
        <v>-0.25999999977648258</v>
      </c>
    </row>
    <row r="127" spans="1:15" x14ac:dyDescent="0.25">
      <c r="A127" s="168" t="s">
        <v>418</v>
      </c>
      <c r="B127" s="231"/>
      <c r="C127" s="120">
        <v>492840</v>
      </c>
      <c r="D127" s="146"/>
      <c r="E127" s="145">
        <v>0</v>
      </c>
      <c r="F127" s="146"/>
      <c r="G127" s="122">
        <f t="shared" si="41"/>
        <v>492840</v>
      </c>
    </row>
    <row r="128" spans="1:15" x14ac:dyDescent="0.25">
      <c r="A128" s="168" t="s">
        <v>297</v>
      </c>
      <c r="B128" s="101"/>
      <c r="C128" s="120">
        <v>8873520.5999999996</v>
      </c>
      <c r="D128" s="146"/>
      <c r="E128" s="145">
        <v>0</v>
      </c>
      <c r="F128" s="146"/>
      <c r="G128" s="122">
        <f t="shared" si="41"/>
        <v>8873520.5999999996</v>
      </c>
      <c r="I128" s="114">
        <f t="shared" si="19"/>
        <v>8873521</v>
      </c>
      <c r="K128" s="114">
        <f t="shared" si="22"/>
        <v>0</v>
      </c>
      <c r="M128" s="114">
        <f t="shared" si="42"/>
        <v>8873521</v>
      </c>
      <c r="O128" s="105">
        <f t="shared" si="43"/>
        <v>-0.40000000037252903</v>
      </c>
    </row>
    <row r="129" spans="1:15" x14ac:dyDescent="0.25">
      <c r="A129" s="168" t="s">
        <v>298</v>
      </c>
      <c r="B129" s="101"/>
      <c r="C129" s="120">
        <v>6036915</v>
      </c>
      <c r="D129" s="146"/>
      <c r="E129" s="145">
        <v>0</v>
      </c>
      <c r="F129" s="146"/>
      <c r="G129" s="122">
        <f t="shared" si="41"/>
        <v>6036915</v>
      </c>
      <c r="I129" s="114">
        <f t="shared" si="19"/>
        <v>6036915</v>
      </c>
      <c r="K129" s="114">
        <f t="shared" si="22"/>
        <v>0</v>
      </c>
      <c r="M129" s="114">
        <f t="shared" si="42"/>
        <v>6036915</v>
      </c>
      <c r="O129" s="105">
        <f t="shared" si="43"/>
        <v>0</v>
      </c>
    </row>
    <row r="130" spans="1:15" x14ac:dyDescent="0.25">
      <c r="A130" s="168" t="s">
        <v>299</v>
      </c>
      <c r="B130" s="101"/>
      <c r="C130" s="120">
        <v>232491580.65000001</v>
      </c>
      <c r="D130" s="175"/>
      <c r="E130" s="145">
        <v>0</v>
      </c>
      <c r="F130" s="146"/>
      <c r="G130" s="122">
        <f t="shared" si="41"/>
        <v>232491580.65000001</v>
      </c>
      <c r="I130" s="114">
        <f t="shared" si="19"/>
        <v>232491581</v>
      </c>
      <c r="K130" s="114">
        <f t="shared" si="22"/>
        <v>0</v>
      </c>
      <c r="M130" s="114">
        <f t="shared" si="42"/>
        <v>232491581</v>
      </c>
      <c r="O130" s="105">
        <f t="shared" si="43"/>
        <v>-0.34999999403953552</v>
      </c>
    </row>
    <row r="131" spans="1:15" x14ac:dyDescent="0.25">
      <c r="A131" s="168" t="s">
        <v>300</v>
      </c>
      <c r="B131" s="101"/>
      <c r="C131" s="120">
        <v>11522443.279999999</v>
      </c>
      <c r="D131" s="154"/>
      <c r="E131" s="130">
        <v>0</v>
      </c>
      <c r="F131" s="154"/>
      <c r="G131" s="122">
        <f t="shared" si="41"/>
        <v>11522443.279999999</v>
      </c>
      <c r="I131" s="114">
        <f t="shared" si="19"/>
        <v>11522443</v>
      </c>
      <c r="K131" s="114">
        <f t="shared" si="22"/>
        <v>0</v>
      </c>
      <c r="M131" s="114">
        <f t="shared" si="42"/>
        <v>11522443</v>
      </c>
      <c r="O131" s="105">
        <f t="shared" si="43"/>
        <v>0.27999999932944775</v>
      </c>
    </row>
    <row r="132" spans="1:15" x14ac:dyDescent="0.25">
      <c r="A132" s="168" t="s">
        <v>301</v>
      </c>
      <c r="B132" s="101"/>
      <c r="C132" s="120">
        <v>6900768.75</v>
      </c>
      <c r="D132" s="146"/>
      <c r="E132" s="257">
        <v>67000</v>
      </c>
      <c r="F132" s="146"/>
      <c r="G132" s="122">
        <f t="shared" si="41"/>
        <v>6967768.75</v>
      </c>
      <c r="I132" s="114">
        <f t="shared" si="19"/>
        <v>6900769</v>
      </c>
      <c r="K132" s="114">
        <f t="shared" si="22"/>
        <v>67000</v>
      </c>
      <c r="M132" s="114">
        <f t="shared" si="42"/>
        <v>6967769</v>
      </c>
      <c r="O132" s="105">
        <f t="shared" si="43"/>
        <v>-0.25</v>
      </c>
    </row>
    <row r="133" spans="1:15" x14ac:dyDescent="0.25">
      <c r="A133" s="168" t="s">
        <v>419</v>
      </c>
      <c r="B133" s="231"/>
      <c r="C133" s="120">
        <v>15000000</v>
      </c>
      <c r="D133" s="146"/>
      <c r="E133" s="145"/>
      <c r="F133" s="146"/>
      <c r="G133" s="122">
        <f t="shared" si="41"/>
        <v>15000000</v>
      </c>
    </row>
    <row r="134" spans="1:15" x14ac:dyDescent="0.25">
      <c r="A134" s="168" t="s">
        <v>302</v>
      </c>
      <c r="B134" s="101"/>
      <c r="C134" s="169">
        <v>349627121.56</v>
      </c>
      <c r="D134" s="146"/>
      <c r="E134" s="254">
        <v>239422808.58000001</v>
      </c>
      <c r="F134" s="146"/>
      <c r="G134" s="165">
        <f t="shared" si="41"/>
        <v>589049930.13999999</v>
      </c>
      <c r="I134" s="114">
        <f t="shared" si="19"/>
        <v>349627122</v>
      </c>
      <c r="K134" s="114">
        <f t="shared" si="22"/>
        <v>239422809</v>
      </c>
      <c r="M134" s="114">
        <f t="shared" si="42"/>
        <v>589049931</v>
      </c>
      <c r="O134" s="105">
        <f t="shared" si="43"/>
        <v>-0.86000001430511475</v>
      </c>
    </row>
    <row r="135" spans="1:15" x14ac:dyDescent="0.25">
      <c r="A135" s="170" t="s">
        <v>303</v>
      </c>
      <c r="B135" s="101"/>
      <c r="C135" s="182">
        <f>SUM(C125:C134)</f>
        <v>682555758.49000001</v>
      </c>
      <c r="D135" s="141">
        <f>SUM(D125:D134)</f>
        <v>0</v>
      </c>
      <c r="E135" s="182">
        <f>SUM(E125:E134)</f>
        <v>239489808.58000001</v>
      </c>
      <c r="F135" s="141">
        <f>SUM(F125:F134)</f>
        <v>0</v>
      </c>
      <c r="G135" s="140">
        <f>SUM(G125:G134)</f>
        <v>922045567.06999993</v>
      </c>
      <c r="I135" s="137">
        <f>SUM(I125:I134)</f>
        <v>667062920</v>
      </c>
      <c r="K135" s="137">
        <f>SUM(K125:K134)</f>
        <v>239489809</v>
      </c>
      <c r="M135" s="137">
        <f>SUM(M125:M134)</f>
        <v>906552729</v>
      </c>
      <c r="O135" s="105">
        <f t="shared" si="43"/>
        <v>15492838.069999933</v>
      </c>
    </row>
    <row r="136" spans="1:15" x14ac:dyDescent="0.25">
      <c r="A136" s="109" t="s">
        <v>304</v>
      </c>
      <c r="B136" s="101"/>
      <c r="C136" s="120"/>
      <c r="E136" s="120"/>
      <c r="G136" s="122"/>
    </row>
    <row r="137" spans="1:15" x14ac:dyDescent="0.25">
      <c r="A137" s="168" t="s">
        <v>305</v>
      </c>
      <c r="B137" s="97"/>
      <c r="C137" s="120">
        <v>46130454.130000003</v>
      </c>
      <c r="D137" s="146"/>
      <c r="E137" s="258">
        <v>26243983.460000001</v>
      </c>
      <c r="F137" s="175"/>
      <c r="G137" s="122">
        <f>C137+E137</f>
        <v>72374437.590000004</v>
      </c>
      <c r="I137" s="114">
        <f t="shared" si="19"/>
        <v>46130454</v>
      </c>
      <c r="K137" s="114">
        <f t="shared" si="22"/>
        <v>26243983</v>
      </c>
      <c r="M137" s="114">
        <f t="shared" ref="M137:M138" si="44">I137+K137</f>
        <v>72374437</v>
      </c>
      <c r="O137" s="105">
        <f t="shared" ref="O137:O139" si="45">G137-M137</f>
        <v>0.59000000357627869</v>
      </c>
    </row>
    <row r="138" spans="1:15" x14ac:dyDescent="0.25">
      <c r="A138" s="168" t="s">
        <v>306</v>
      </c>
      <c r="B138" s="101"/>
      <c r="C138" s="169">
        <v>118398079.23</v>
      </c>
      <c r="D138" s="146"/>
      <c r="E138" s="260">
        <v>36615587.109999999</v>
      </c>
      <c r="F138" s="175"/>
      <c r="G138" s="165">
        <f>C138+E138</f>
        <v>155013666.34</v>
      </c>
      <c r="I138" s="114">
        <f t="shared" si="19"/>
        <v>118398079</v>
      </c>
      <c r="K138" s="114">
        <f t="shared" si="22"/>
        <v>36615587</v>
      </c>
      <c r="M138" s="114">
        <f t="shared" si="44"/>
        <v>155013666</v>
      </c>
      <c r="O138" s="105">
        <f t="shared" si="45"/>
        <v>0.34000000357627869</v>
      </c>
    </row>
    <row r="139" spans="1:15" x14ac:dyDescent="0.25">
      <c r="A139" s="170" t="s">
        <v>307</v>
      </c>
      <c r="B139" s="101"/>
      <c r="C139" s="133">
        <f>SUM(C137:C138)</f>
        <v>164528533.36000001</v>
      </c>
      <c r="D139" s="151">
        <f t="shared" ref="D139:G139" si="46">SUM(D137:D138)</f>
        <v>0</v>
      </c>
      <c r="E139" s="133">
        <f t="shared" si="46"/>
        <v>62859570.57</v>
      </c>
      <c r="F139" s="151">
        <f t="shared" si="46"/>
        <v>0</v>
      </c>
      <c r="G139" s="150">
        <f t="shared" si="46"/>
        <v>227388103.93000001</v>
      </c>
      <c r="I139" s="137">
        <f>SUM(I137:I138)</f>
        <v>164528533</v>
      </c>
      <c r="K139" s="137">
        <f>SUM(K137:K138)</f>
        <v>62859570</v>
      </c>
      <c r="M139" s="137">
        <f>SUM(M137:M138)</f>
        <v>227388103</v>
      </c>
      <c r="O139" s="105">
        <f t="shared" si="45"/>
        <v>0.93000000715255737</v>
      </c>
    </row>
    <row r="140" spans="1:15" x14ac:dyDescent="0.25">
      <c r="A140" s="109" t="s">
        <v>308</v>
      </c>
      <c r="B140" s="101"/>
      <c r="C140" s="120"/>
      <c r="E140" s="120"/>
      <c r="G140" s="122"/>
    </row>
    <row r="141" spans="1:15" x14ac:dyDescent="0.25">
      <c r="A141" s="168" t="s">
        <v>309</v>
      </c>
      <c r="B141" s="101"/>
      <c r="C141" s="120">
        <v>24108</v>
      </c>
      <c r="D141" s="146"/>
      <c r="E141" s="145">
        <v>0</v>
      </c>
      <c r="F141" s="146"/>
      <c r="G141" s="122">
        <f>C141+E141</f>
        <v>24108</v>
      </c>
      <c r="I141" s="114">
        <f t="shared" si="19"/>
        <v>24108</v>
      </c>
      <c r="K141" s="114">
        <f t="shared" si="22"/>
        <v>0</v>
      </c>
      <c r="M141" s="114">
        <f t="shared" ref="M141:M144" si="47">I141+K141</f>
        <v>24108</v>
      </c>
      <c r="O141" s="105">
        <f t="shared" ref="O141:O145" si="48">G141-M141</f>
        <v>0</v>
      </c>
    </row>
    <row r="142" spans="1:15" x14ac:dyDescent="0.25">
      <c r="A142" s="168" t="s">
        <v>310</v>
      </c>
      <c r="B142" s="101"/>
      <c r="C142" s="120">
        <v>3215054.14</v>
      </c>
      <c r="D142" s="154"/>
      <c r="E142" s="256">
        <v>1025270.16</v>
      </c>
      <c r="F142" s="154"/>
      <c r="G142" s="122">
        <f>C142+E142</f>
        <v>4240324.3</v>
      </c>
      <c r="I142" s="114">
        <f t="shared" si="19"/>
        <v>3215054</v>
      </c>
      <c r="K142" s="114">
        <f t="shared" si="22"/>
        <v>1025270</v>
      </c>
      <c r="M142" s="114">
        <f t="shared" si="47"/>
        <v>4240324</v>
      </c>
      <c r="O142" s="105">
        <f t="shared" si="48"/>
        <v>0.29999999981373549</v>
      </c>
    </row>
    <row r="143" spans="1:15" x14ac:dyDescent="0.25">
      <c r="A143" s="168" t="s">
        <v>311</v>
      </c>
      <c r="B143" s="101"/>
      <c r="C143" s="120">
        <v>3732657.5</v>
      </c>
      <c r="D143" s="146"/>
      <c r="E143" s="258">
        <v>6977600.8799999999</v>
      </c>
      <c r="F143" s="175"/>
      <c r="G143" s="122">
        <f>C143+E143</f>
        <v>10710258.379999999</v>
      </c>
      <c r="I143" s="114">
        <f t="shared" si="19"/>
        <v>3732658</v>
      </c>
      <c r="K143" s="114">
        <f t="shared" si="22"/>
        <v>6977601</v>
      </c>
      <c r="M143" s="114">
        <f t="shared" si="47"/>
        <v>10710259</v>
      </c>
      <c r="O143" s="105">
        <f t="shared" si="48"/>
        <v>-0.62000000104308128</v>
      </c>
    </row>
    <row r="144" spans="1:15" x14ac:dyDescent="0.25">
      <c r="A144" s="168" t="s">
        <v>312</v>
      </c>
      <c r="B144" s="101"/>
      <c r="C144" s="169">
        <v>37319.78</v>
      </c>
      <c r="D144" s="146"/>
      <c r="E144" s="148">
        <v>0</v>
      </c>
      <c r="F144" s="175"/>
      <c r="G144" s="122">
        <f>C144+E144</f>
        <v>37319.78</v>
      </c>
      <c r="I144" s="114">
        <f t="shared" si="19"/>
        <v>37320</v>
      </c>
      <c r="K144" s="114">
        <f t="shared" si="22"/>
        <v>0</v>
      </c>
      <c r="M144" s="114">
        <f t="shared" si="47"/>
        <v>37320</v>
      </c>
      <c r="O144" s="105">
        <f t="shared" si="48"/>
        <v>-0.22000000000116415</v>
      </c>
    </row>
    <row r="145" spans="1:17" x14ac:dyDescent="0.25">
      <c r="A145" s="170" t="s">
        <v>313</v>
      </c>
      <c r="B145" s="101"/>
      <c r="C145" s="133">
        <f>SUM(C141:C144)</f>
        <v>7009139.4200000009</v>
      </c>
      <c r="D145" s="151"/>
      <c r="E145" s="150">
        <f>SUM(E141:E144)</f>
        <v>8002871.04</v>
      </c>
      <c r="F145" s="151"/>
      <c r="G145" s="150">
        <f>SUM(G141:G144)</f>
        <v>15012010.459999999</v>
      </c>
      <c r="I145" s="137">
        <f>SUM(I141:I144)</f>
        <v>7009140</v>
      </c>
      <c r="K145" s="137">
        <f>SUM(K141:K144)</f>
        <v>8002871</v>
      </c>
      <c r="M145" s="137">
        <f>SUM(M141:M144)</f>
        <v>15012011</v>
      </c>
      <c r="O145" s="105">
        <f t="shared" si="48"/>
        <v>-0.54000000096857548</v>
      </c>
    </row>
    <row r="146" spans="1:17" x14ac:dyDescent="0.25">
      <c r="A146" s="109" t="s">
        <v>314</v>
      </c>
      <c r="B146" s="101"/>
      <c r="C146" s="120"/>
      <c r="E146" s="126"/>
      <c r="F146" s="142"/>
      <c r="G146" s="122"/>
    </row>
    <row r="147" spans="1:17" x14ac:dyDescent="0.25">
      <c r="A147" s="168" t="s">
        <v>314</v>
      </c>
      <c r="B147" s="101"/>
      <c r="C147" s="174">
        <v>0</v>
      </c>
      <c r="D147" s="175"/>
      <c r="E147" s="174">
        <v>0</v>
      </c>
      <c r="F147" s="175"/>
      <c r="G147" s="122">
        <f>C147+E147</f>
        <v>0</v>
      </c>
    </row>
    <row r="148" spans="1:17" x14ac:dyDescent="0.25">
      <c r="A148" s="168" t="s">
        <v>315</v>
      </c>
      <c r="B148" s="101"/>
      <c r="C148" s="174">
        <v>984000</v>
      </c>
      <c r="D148" s="175"/>
      <c r="E148" s="174">
        <v>0</v>
      </c>
      <c r="F148" s="175"/>
      <c r="G148" s="122">
        <f>C148+E148</f>
        <v>984000</v>
      </c>
      <c r="I148" s="114">
        <f t="shared" ref="I148:I205" si="49">ROUND(C148,0)</f>
        <v>984000</v>
      </c>
      <c r="K148" s="114">
        <f t="shared" ref="K148:K205" si="50">ROUND(E148,0)</f>
        <v>0</v>
      </c>
      <c r="M148" s="114">
        <f t="shared" ref="M148" si="51">I148+K148</f>
        <v>984000</v>
      </c>
      <c r="O148" s="105">
        <f t="shared" ref="O148:O149" si="52">G148-M148</f>
        <v>0</v>
      </c>
    </row>
    <row r="149" spans="1:17" x14ac:dyDescent="0.25">
      <c r="A149" s="170" t="s">
        <v>316</v>
      </c>
      <c r="B149" s="101"/>
      <c r="C149" s="183">
        <f>SUM(C147:C148)</f>
        <v>984000</v>
      </c>
      <c r="D149" s="181">
        <f>D147</f>
        <v>0</v>
      </c>
      <c r="E149" s="183">
        <f>E147</f>
        <v>0</v>
      </c>
      <c r="F149" s="181">
        <f>F147</f>
        <v>0</v>
      </c>
      <c r="G149" s="183">
        <f>SUM(G147:G148)</f>
        <v>984000</v>
      </c>
      <c r="I149" s="137">
        <f>SUM(I148)</f>
        <v>984000</v>
      </c>
      <c r="K149" s="137">
        <f>SUM(K148)</f>
        <v>0</v>
      </c>
      <c r="M149" s="137">
        <f>SUM(M148)</f>
        <v>984000</v>
      </c>
      <c r="O149" s="105">
        <f t="shared" si="52"/>
        <v>0</v>
      </c>
    </row>
    <row r="150" spans="1:17" x14ac:dyDescent="0.25">
      <c r="A150" s="109" t="s">
        <v>317</v>
      </c>
      <c r="B150" s="101"/>
      <c r="C150" s="120"/>
      <c r="E150" s="126"/>
      <c r="F150" s="142"/>
      <c r="G150" s="122"/>
    </row>
    <row r="151" spans="1:17" s="102" customFormat="1" x14ac:dyDescent="0.25">
      <c r="A151" s="168" t="s">
        <v>318</v>
      </c>
      <c r="B151" s="101"/>
      <c r="C151" s="174">
        <v>60000000</v>
      </c>
      <c r="D151" s="175"/>
      <c r="E151" s="174">
        <v>0</v>
      </c>
      <c r="F151" s="175"/>
      <c r="G151" s="122">
        <f>C151+E151</f>
        <v>60000000</v>
      </c>
      <c r="H151" s="184"/>
      <c r="I151" s="114">
        <f t="shared" si="49"/>
        <v>60000000</v>
      </c>
      <c r="J151" s="99"/>
      <c r="K151" s="114">
        <f t="shared" si="50"/>
        <v>0</v>
      </c>
      <c r="L151" s="99"/>
      <c r="M151" s="114">
        <f t="shared" ref="M151:M152" si="53">I151+K151</f>
        <v>60000000</v>
      </c>
      <c r="N151" s="184"/>
      <c r="O151" s="105">
        <f t="shared" ref="O151:O153" si="54">G151-M151</f>
        <v>0</v>
      </c>
      <c r="P151" s="184"/>
      <c r="Q151" s="184"/>
    </row>
    <row r="152" spans="1:17" x14ac:dyDescent="0.25">
      <c r="A152" s="168" t="s">
        <v>319</v>
      </c>
      <c r="B152" s="101"/>
      <c r="C152" s="178">
        <v>4515578.2300000004</v>
      </c>
      <c r="D152" s="175"/>
      <c r="E152" s="178">
        <v>0</v>
      </c>
      <c r="F152" s="175"/>
      <c r="G152" s="165">
        <f>C152+E152</f>
        <v>4515578.2300000004</v>
      </c>
      <c r="I152" s="114">
        <f t="shared" si="49"/>
        <v>4515578</v>
      </c>
      <c r="K152" s="114">
        <f t="shared" si="50"/>
        <v>0</v>
      </c>
      <c r="M152" s="114">
        <f t="shared" si="53"/>
        <v>4515578</v>
      </c>
      <c r="O152" s="105">
        <f t="shared" si="54"/>
        <v>0.23000000044703484</v>
      </c>
    </row>
    <row r="153" spans="1:17" x14ac:dyDescent="0.25">
      <c r="A153" s="170" t="s">
        <v>320</v>
      </c>
      <c r="B153" s="101"/>
      <c r="C153" s="183">
        <f>SUM(C151:C152)</f>
        <v>64515578.230000004</v>
      </c>
      <c r="D153" s="181">
        <f t="shared" ref="D153:F153" si="55">D152</f>
        <v>0</v>
      </c>
      <c r="E153" s="180">
        <f t="shared" si="55"/>
        <v>0</v>
      </c>
      <c r="F153" s="181">
        <f t="shared" si="55"/>
        <v>0</v>
      </c>
      <c r="G153" s="183">
        <f>SUM(G151:G152)</f>
        <v>64515578.230000004</v>
      </c>
      <c r="I153" s="137">
        <f>SUM(I151:I152)</f>
        <v>64515578</v>
      </c>
      <c r="K153" s="137">
        <f>SUM(K151:K152)</f>
        <v>0</v>
      </c>
      <c r="M153" s="137">
        <f>SUM(M151:M152)</f>
        <v>64515578</v>
      </c>
      <c r="O153" s="105">
        <f t="shared" si="54"/>
        <v>0.23000000417232513</v>
      </c>
    </row>
    <row r="154" spans="1:17" x14ac:dyDescent="0.25">
      <c r="A154" s="109" t="s">
        <v>321</v>
      </c>
      <c r="B154" s="101"/>
      <c r="C154" s="120"/>
      <c r="E154" s="120"/>
      <c r="G154" s="122"/>
    </row>
    <row r="155" spans="1:17" x14ac:dyDescent="0.25">
      <c r="A155" s="168" t="s">
        <v>322</v>
      </c>
      <c r="B155" s="110"/>
      <c r="C155" s="120">
        <v>631965.02</v>
      </c>
      <c r="D155" s="146"/>
      <c r="E155" s="174">
        <v>0</v>
      </c>
      <c r="F155" s="175"/>
      <c r="G155" s="122">
        <f>C155+E155</f>
        <v>631965.02</v>
      </c>
      <c r="I155" s="114">
        <f t="shared" si="49"/>
        <v>631965</v>
      </c>
      <c r="K155" s="114">
        <f t="shared" si="50"/>
        <v>0</v>
      </c>
      <c r="M155" s="114">
        <f t="shared" ref="M155:M157" si="56">I155+K155</f>
        <v>631965</v>
      </c>
      <c r="O155" s="105">
        <f t="shared" ref="O155:O158" si="57">G155-M155</f>
        <v>2.0000000018626451E-2</v>
      </c>
    </row>
    <row r="156" spans="1:17" x14ac:dyDescent="0.25">
      <c r="A156" s="168" t="s">
        <v>323</v>
      </c>
      <c r="B156" s="110"/>
      <c r="C156" s="120">
        <v>21406970.16</v>
      </c>
      <c r="D156" s="146"/>
      <c r="E156" s="174">
        <v>0</v>
      </c>
      <c r="F156" s="175"/>
      <c r="G156" s="122">
        <f>C156+E156</f>
        <v>21406970.16</v>
      </c>
      <c r="I156" s="114">
        <f t="shared" si="49"/>
        <v>21406970</v>
      </c>
      <c r="K156" s="114">
        <f t="shared" si="50"/>
        <v>0</v>
      </c>
      <c r="M156" s="114">
        <f t="shared" si="56"/>
        <v>21406970</v>
      </c>
      <c r="O156" s="105">
        <f t="shared" si="57"/>
        <v>0.16000000014901161</v>
      </c>
    </row>
    <row r="157" spans="1:17" x14ac:dyDescent="0.25">
      <c r="A157" s="168" t="s">
        <v>324</v>
      </c>
      <c r="B157" s="110"/>
      <c r="C157" s="185">
        <v>134297858.97</v>
      </c>
      <c r="D157" s="146"/>
      <c r="E157" s="178">
        <v>0</v>
      </c>
      <c r="F157" s="175"/>
      <c r="G157" s="165">
        <f>C157+E157</f>
        <v>134297858.97</v>
      </c>
      <c r="I157" s="114">
        <f t="shared" si="49"/>
        <v>134297859</v>
      </c>
      <c r="K157" s="114">
        <f t="shared" si="50"/>
        <v>0</v>
      </c>
      <c r="M157" s="114">
        <f t="shared" si="56"/>
        <v>134297859</v>
      </c>
      <c r="O157" s="105">
        <f t="shared" si="57"/>
        <v>-3.0000001192092896E-2</v>
      </c>
    </row>
    <row r="158" spans="1:17" x14ac:dyDescent="0.25">
      <c r="A158" s="170" t="s">
        <v>325</v>
      </c>
      <c r="B158" s="101"/>
      <c r="C158" s="133">
        <f>SUM(C155:C157)</f>
        <v>156336794.15000001</v>
      </c>
      <c r="D158" s="151">
        <f t="shared" ref="D158:G158" si="58">SUM(D155:D157)</f>
        <v>0</v>
      </c>
      <c r="E158" s="133">
        <f t="shared" si="58"/>
        <v>0</v>
      </c>
      <c r="F158" s="151">
        <f t="shared" si="58"/>
        <v>0</v>
      </c>
      <c r="G158" s="150">
        <f t="shared" si="58"/>
        <v>156336794.15000001</v>
      </c>
      <c r="I158" s="137">
        <f>SUM(I155:I157)</f>
        <v>156336794</v>
      </c>
      <c r="K158" s="137">
        <f>SUM(K155:K157)</f>
        <v>0</v>
      </c>
      <c r="M158" s="137">
        <f>SUM(M155:M157)</f>
        <v>156336794</v>
      </c>
      <c r="O158" s="105">
        <f t="shared" si="57"/>
        <v>0.15000000596046448</v>
      </c>
    </row>
    <row r="159" spans="1:17" x14ac:dyDescent="0.25">
      <c r="A159" s="109" t="s">
        <v>326</v>
      </c>
      <c r="B159" s="101"/>
      <c r="C159" s="120"/>
      <c r="E159" s="120"/>
      <c r="G159" s="122"/>
    </row>
    <row r="160" spans="1:17" x14ac:dyDescent="0.25">
      <c r="A160" s="168" t="s">
        <v>327</v>
      </c>
      <c r="B160" s="101"/>
      <c r="C160" s="120">
        <v>382465078.5</v>
      </c>
      <c r="D160" s="146"/>
      <c r="E160" s="174">
        <v>0</v>
      </c>
      <c r="F160" s="175"/>
      <c r="G160" s="122">
        <f>C160+E160</f>
        <v>382465078.5</v>
      </c>
      <c r="I160" s="114">
        <f t="shared" si="49"/>
        <v>382465079</v>
      </c>
      <c r="K160" s="114">
        <f t="shared" si="50"/>
        <v>0</v>
      </c>
      <c r="M160" s="114">
        <f t="shared" ref="M160:M163" si="59">I160+K160</f>
        <v>382465079</v>
      </c>
      <c r="O160" s="105">
        <f t="shared" ref="O160:O164" si="60">G160-M160</f>
        <v>-0.5</v>
      </c>
    </row>
    <row r="161" spans="1:15" x14ac:dyDescent="0.25">
      <c r="A161" s="168" t="s">
        <v>328</v>
      </c>
      <c r="B161" s="101"/>
      <c r="C161" s="120">
        <v>38561511.380000003</v>
      </c>
      <c r="D161" s="146"/>
      <c r="E161" s="258">
        <v>59183707.259999998</v>
      </c>
      <c r="F161" s="175"/>
      <c r="G161" s="122">
        <f>C161+E161</f>
        <v>97745218.640000001</v>
      </c>
      <c r="I161" s="114">
        <f t="shared" si="49"/>
        <v>38561511</v>
      </c>
      <c r="K161" s="114">
        <f t="shared" si="50"/>
        <v>59183707</v>
      </c>
      <c r="M161" s="114">
        <f t="shared" si="59"/>
        <v>97745218</v>
      </c>
      <c r="O161" s="105">
        <f t="shared" si="60"/>
        <v>0.64000000059604645</v>
      </c>
    </row>
    <row r="162" spans="1:15" x14ac:dyDescent="0.25">
      <c r="A162" s="168" t="s">
        <v>329</v>
      </c>
      <c r="B162" s="101"/>
      <c r="C162" s="120">
        <v>70166576.200000003</v>
      </c>
      <c r="D162" s="146"/>
      <c r="E162" s="258">
        <v>69510600</v>
      </c>
      <c r="F162" s="175"/>
      <c r="G162" s="122">
        <f>C162+E162</f>
        <v>139677176.19999999</v>
      </c>
      <c r="I162" s="114">
        <f t="shared" si="49"/>
        <v>70166576</v>
      </c>
      <c r="K162" s="114">
        <f t="shared" si="50"/>
        <v>69510600</v>
      </c>
      <c r="M162" s="114">
        <f t="shared" si="59"/>
        <v>139677176</v>
      </c>
      <c r="O162" s="105">
        <f t="shared" si="60"/>
        <v>0.19999998807907104</v>
      </c>
    </row>
    <row r="163" spans="1:15" x14ac:dyDescent="0.25">
      <c r="A163" s="168" t="s">
        <v>330</v>
      </c>
      <c r="B163" s="101"/>
      <c r="C163" s="185">
        <v>293138481.44</v>
      </c>
      <c r="D163" s="146"/>
      <c r="E163" s="178">
        <v>0</v>
      </c>
      <c r="F163" s="175"/>
      <c r="G163" s="165">
        <f>C163+E163</f>
        <v>293138481.44</v>
      </c>
      <c r="I163" s="114">
        <f t="shared" si="49"/>
        <v>293138481</v>
      </c>
      <c r="K163" s="114">
        <f t="shared" si="50"/>
        <v>0</v>
      </c>
      <c r="M163" s="114">
        <f t="shared" si="59"/>
        <v>293138481</v>
      </c>
      <c r="O163" s="105">
        <f t="shared" si="60"/>
        <v>0.43999999761581421</v>
      </c>
    </row>
    <row r="164" spans="1:15" x14ac:dyDescent="0.25">
      <c r="A164" s="170" t="s">
        <v>331</v>
      </c>
      <c r="B164" s="101"/>
      <c r="C164" s="133">
        <f>SUM(C160:C163)</f>
        <v>784331647.51999998</v>
      </c>
      <c r="D164" s="151">
        <f t="shared" ref="D164:G164" si="61">SUM(D160:D163)</f>
        <v>0</v>
      </c>
      <c r="E164" s="133">
        <f t="shared" si="61"/>
        <v>128694307.25999999</v>
      </c>
      <c r="F164" s="151">
        <f t="shared" si="61"/>
        <v>0</v>
      </c>
      <c r="G164" s="150">
        <f t="shared" si="61"/>
        <v>913025954.77999997</v>
      </c>
      <c r="I164" s="137">
        <f>SUM(I160:I163)</f>
        <v>784331647</v>
      </c>
      <c r="K164" s="137">
        <f>SUM(K160:K163)</f>
        <v>128694307</v>
      </c>
      <c r="M164" s="137">
        <f>SUM(M160:M163)</f>
        <v>913025954</v>
      </c>
      <c r="O164" s="105">
        <f t="shared" si="60"/>
        <v>0.77999997138977051</v>
      </c>
    </row>
    <row r="165" spans="1:15" x14ac:dyDescent="0.25">
      <c r="A165" s="109" t="s">
        <v>332</v>
      </c>
      <c r="B165" s="101"/>
      <c r="C165" s="120"/>
      <c r="E165" s="120"/>
      <c r="G165" s="122"/>
    </row>
    <row r="166" spans="1:15" x14ac:dyDescent="0.25">
      <c r="A166" s="168" t="s">
        <v>420</v>
      </c>
      <c r="B166" s="231"/>
      <c r="C166" s="120">
        <v>1616666.59</v>
      </c>
      <c r="E166" s="120">
        <v>0</v>
      </c>
      <c r="G166" s="122">
        <f>C166+E166</f>
        <v>1616666.59</v>
      </c>
    </row>
    <row r="167" spans="1:15" x14ac:dyDescent="0.25">
      <c r="A167" s="168" t="s">
        <v>333</v>
      </c>
      <c r="B167" s="101"/>
      <c r="C167" s="120">
        <v>3907324.05</v>
      </c>
      <c r="D167" s="153"/>
      <c r="E167" s="261">
        <v>9160455.8000000007</v>
      </c>
      <c r="F167" s="153"/>
      <c r="G167" s="122">
        <f>C167+E167</f>
        <v>13067779.850000001</v>
      </c>
      <c r="I167" s="114">
        <f t="shared" si="49"/>
        <v>3907324</v>
      </c>
      <c r="K167" s="114">
        <f t="shared" si="50"/>
        <v>9160456</v>
      </c>
      <c r="M167" s="114">
        <f t="shared" ref="M167:M170" si="62">I167+K167</f>
        <v>13067780</v>
      </c>
      <c r="O167" s="105">
        <f t="shared" ref="O167:O171" si="63">G167-M167</f>
        <v>-0.14999999850988388</v>
      </c>
    </row>
    <row r="168" spans="1:15" x14ac:dyDescent="0.25">
      <c r="A168" s="168" t="s">
        <v>334</v>
      </c>
      <c r="B168" s="101"/>
      <c r="C168" s="120">
        <v>16161573.75</v>
      </c>
      <c r="D168" s="176"/>
      <c r="E168" s="259">
        <v>730400</v>
      </c>
      <c r="F168" s="176"/>
      <c r="G168" s="122">
        <f>C168+E168</f>
        <v>16891973.75</v>
      </c>
      <c r="I168" s="114">
        <f t="shared" si="49"/>
        <v>16161574</v>
      </c>
      <c r="K168" s="114">
        <f t="shared" si="50"/>
        <v>730400</v>
      </c>
      <c r="M168" s="114">
        <f t="shared" si="62"/>
        <v>16891974</v>
      </c>
      <c r="O168" s="105">
        <f t="shared" si="63"/>
        <v>-0.25</v>
      </c>
    </row>
    <row r="169" spans="1:15" x14ac:dyDescent="0.25">
      <c r="A169" s="168" t="s">
        <v>335</v>
      </c>
      <c r="B169" s="101"/>
      <c r="C169" s="120">
        <v>3049375.72</v>
      </c>
      <c r="D169" s="154"/>
      <c r="E169" s="177">
        <v>0</v>
      </c>
      <c r="F169" s="176"/>
      <c r="G169" s="122">
        <f>C169+E169</f>
        <v>3049375.72</v>
      </c>
      <c r="I169" s="114">
        <f t="shared" si="49"/>
        <v>3049376</v>
      </c>
      <c r="K169" s="114">
        <f t="shared" si="50"/>
        <v>0</v>
      </c>
      <c r="M169" s="114">
        <f t="shared" si="62"/>
        <v>3049376</v>
      </c>
      <c r="O169" s="105">
        <f t="shared" si="63"/>
        <v>-0.27999999979510903</v>
      </c>
    </row>
    <row r="170" spans="1:15" x14ac:dyDescent="0.25">
      <c r="A170" s="168" t="s">
        <v>336</v>
      </c>
      <c r="B170" s="101"/>
      <c r="C170" s="169">
        <v>7388</v>
      </c>
      <c r="D170" s="176"/>
      <c r="E170" s="262">
        <v>1018300</v>
      </c>
      <c r="F170" s="176"/>
      <c r="G170" s="165">
        <f>C170+E170</f>
        <v>1025688</v>
      </c>
      <c r="I170" s="114">
        <f t="shared" si="49"/>
        <v>7388</v>
      </c>
      <c r="K170" s="114">
        <f t="shared" si="50"/>
        <v>1018300</v>
      </c>
      <c r="M170" s="114">
        <f t="shared" si="62"/>
        <v>1025688</v>
      </c>
      <c r="O170" s="105">
        <f t="shared" si="63"/>
        <v>0</v>
      </c>
    </row>
    <row r="171" spans="1:15" x14ac:dyDescent="0.25">
      <c r="A171" s="170" t="s">
        <v>337</v>
      </c>
      <c r="B171" s="101"/>
      <c r="C171" s="187">
        <f>SUM(C166:C170)</f>
        <v>24742328.109999999</v>
      </c>
      <c r="D171" s="188">
        <f t="shared" ref="D171:F171" si="64">SUM(D167:D170)</f>
        <v>0</v>
      </c>
      <c r="E171" s="187">
        <f>SUM(E166:E170)</f>
        <v>10909155.800000001</v>
      </c>
      <c r="F171" s="188">
        <f t="shared" si="64"/>
        <v>0</v>
      </c>
      <c r="G171" s="187">
        <f>SUM(G166:G170)</f>
        <v>35651483.910000004</v>
      </c>
      <c r="I171" s="137">
        <f>SUM(I167:I170)</f>
        <v>23125662</v>
      </c>
      <c r="K171" s="137">
        <f>SUM(K167:K170)</f>
        <v>10909156</v>
      </c>
      <c r="M171" s="137">
        <f>SUM(M167:M170)</f>
        <v>34034818</v>
      </c>
      <c r="O171" s="105">
        <f t="shared" si="63"/>
        <v>1616665.9100000039</v>
      </c>
    </row>
    <row r="172" spans="1:15" x14ac:dyDescent="0.25">
      <c r="A172" s="109" t="s">
        <v>338</v>
      </c>
      <c r="B172" s="101"/>
      <c r="C172" s="177"/>
      <c r="D172" s="176"/>
      <c r="E172" s="177"/>
      <c r="F172" s="176"/>
      <c r="G172" s="122"/>
      <c r="H172" s="99" t="s">
        <v>158</v>
      </c>
    </row>
    <row r="173" spans="1:15" x14ac:dyDescent="0.25">
      <c r="A173" s="168" t="s">
        <v>339</v>
      </c>
      <c r="B173" s="101"/>
      <c r="C173" s="120">
        <v>3249248.24</v>
      </c>
      <c r="D173" s="146"/>
      <c r="E173" s="258">
        <v>2960579.59</v>
      </c>
      <c r="F173" s="175"/>
      <c r="G173" s="122">
        <f>C173+E173</f>
        <v>6209827.8300000001</v>
      </c>
      <c r="I173" s="114">
        <f t="shared" si="49"/>
        <v>3249248</v>
      </c>
      <c r="K173" s="114">
        <f t="shared" si="50"/>
        <v>2960580</v>
      </c>
      <c r="M173" s="114">
        <f t="shared" ref="M173:M175" si="65">I173+K173</f>
        <v>6209828</v>
      </c>
      <c r="O173" s="105">
        <f t="shared" ref="O173:O176" si="66">G173-M173</f>
        <v>-0.16999999992549419</v>
      </c>
    </row>
    <row r="174" spans="1:15" x14ac:dyDescent="0.25">
      <c r="A174" s="168" t="s">
        <v>340</v>
      </c>
      <c r="B174" s="101"/>
      <c r="C174" s="120">
        <v>721815</v>
      </c>
      <c r="D174" s="146"/>
      <c r="E174" s="258">
        <v>0</v>
      </c>
      <c r="F174" s="175"/>
      <c r="G174" s="122">
        <f>C174+E174</f>
        <v>721815</v>
      </c>
      <c r="I174" s="114">
        <f t="shared" si="49"/>
        <v>721815</v>
      </c>
      <c r="K174" s="114">
        <f t="shared" si="50"/>
        <v>0</v>
      </c>
      <c r="M174" s="114">
        <f t="shared" si="65"/>
        <v>721815</v>
      </c>
      <c r="O174" s="105">
        <f t="shared" si="66"/>
        <v>0</v>
      </c>
    </row>
    <row r="175" spans="1:15" x14ac:dyDescent="0.25">
      <c r="A175" s="168" t="s">
        <v>341</v>
      </c>
      <c r="B175" s="101"/>
      <c r="C175" s="169">
        <v>9855070.8000000007</v>
      </c>
      <c r="D175" s="146"/>
      <c r="E175" s="260">
        <v>4577392.58</v>
      </c>
      <c r="F175" s="175"/>
      <c r="G175" s="165">
        <f>C175+E175</f>
        <v>14432463.380000001</v>
      </c>
      <c r="I175" s="114">
        <f t="shared" si="49"/>
        <v>9855071</v>
      </c>
      <c r="K175" s="114">
        <f t="shared" si="50"/>
        <v>4577393</v>
      </c>
      <c r="M175" s="114">
        <f t="shared" si="65"/>
        <v>14432464</v>
      </c>
      <c r="O175" s="105">
        <f t="shared" si="66"/>
        <v>-0.61999999918043613</v>
      </c>
    </row>
    <row r="176" spans="1:15" x14ac:dyDescent="0.25">
      <c r="A176" s="170" t="s">
        <v>342</v>
      </c>
      <c r="B176" s="101"/>
      <c r="C176" s="133">
        <f>SUM(C173:C175)</f>
        <v>13826134.040000001</v>
      </c>
      <c r="D176" s="151">
        <f t="shared" ref="D176:G176" si="67">SUM(D173:D175)</f>
        <v>0</v>
      </c>
      <c r="E176" s="150">
        <f t="shared" si="67"/>
        <v>7537972.1699999999</v>
      </c>
      <c r="F176" s="151">
        <f t="shared" si="67"/>
        <v>0</v>
      </c>
      <c r="G176" s="133">
        <f t="shared" si="67"/>
        <v>21364106.210000001</v>
      </c>
      <c r="I176" s="137">
        <f>SUM(I173:I175)</f>
        <v>13826134</v>
      </c>
      <c r="K176" s="137">
        <f>SUM(K173:K175)</f>
        <v>7537973</v>
      </c>
      <c r="M176" s="137">
        <f>SUM(M173:M175)</f>
        <v>21364107</v>
      </c>
      <c r="O176" s="105">
        <f t="shared" si="66"/>
        <v>-0.78999999910593033</v>
      </c>
    </row>
    <row r="177" spans="1:15" x14ac:dyDescent="0.25">
      <c r="A177" s="109" t="s">
        <v>343</v>
      </c>
      <c r="B177" s="101"/>
      <c r="C177" s="120"/>
      <c r="E177" s="126"/>
      <c r="F177" s="142"/>
      <c r="G177" s="122"/>
    </row>
    <row r="178" spans="1:15" x14ac:dyDescent="0.25">
      <c r="A178" s="168" t="s">
        <v>344</v>
      </c>
      <c r="B178" s="101"/>
      <c r="C178" s="120">
        <v>2301969</v>
      </c>
      <c r="D178" s="146"/>
      <c r="E178" s="174"/>
      <c r="F178" s="175"/>
      <c r="G178" s="122">
        <f t="shared" ref="G178:G184" si="68">C178+E178</f>
        <v>2301969</v>
      </c>
      <c r="I178" s="114">
        <f t="shared" si="49"/>
        <v>2301969</v>
      </c>
      <c r="K178" s="114">
        <f t="shared" si="50"/>
        <v>0</v>
      </c>
      <c r="M178" s="114">
        <f t="shared" ref="M178:M184" si="69">I178+K178</f>
        <v>2301969</v>
      </c>
      <c r="O178" s="105">
        <f t="shared" ref="O178:O186" si="70">G178-M178</f>
        <v>0</v>
      </c>
    </row>
    <row r="179" spans="1:15" x14ac:dyDescent="0.25">
      <c r="A179" s="168" t="s">
        <v>345</v>
      </c>
      <c r="B179" s="101"/>
      <c r="C179" s="120">
        <v>2665605.75</v>
      </c>
      <c r="D179" s="146"/>
      <c r="E179" s="174">
        <v>0</v>
      </c>
      <c r="F179" s="175"/>
      <c r="G179" s="122">
        <f t="shared" si="68"/>
        <v>2665605.75</v>
      </c>
      <c r="I179" s="114">
        <f t="shared" si="49"/>
        <v>2665606</v>
      </c>
      <c r="K179" s="114">
        <f t="shared" si="50"/>
        <v>0</v>
      </c>
      <c r="M179" s="114">
        <f t="shared" si="69"/>
        <v>2665606</v>
      </c>
      <c r="O179" s="105">
        <f t="shared" si="70"/>
        <v>-0.25</v>
      </c>
    </row>
    <row r="180" spans="1:15" x14ac:dyDescent="0.25">
      <c r="A180" s="168" t="s">
        <v>346</v>
      </c>
      <c r="B180" s="101"/>
      <c r="C180" s="120">
        <v>636645</v>
      </c>
      <c r="D180" s="146"/>
      <c r="E180" s="174">
        <v>0</v>
      </c>
      <c r="F180" s="175"/>
      <c r="G180" s="122">
        <f>C180+E180</f>
        <v>636645</v>
      </c>
      <c r="I180" s="114">
        <f t="shared" si="49"/>
        <v>636645</v>
      </c>
      <c r="K180" s="114">
        <f t="shared" si="50"/>
        <v>0</v>
      </c>
      <c r="M180" s="114">
        <f t="shared" si="69"/>
        <v>636645</v>
      </c>
      <c r="O180" s="105">
        <f t="shared" si="70"/>
        <v>0</v>
      </c>
    </row>
    <row r="181" spans="1:15" x14ac:dyDescent="0.25">
      <c r="A181" s="168" t="s">
        <v>347</v>
      </c>
      <c r="B181" s="101"/>
      <c r="C181" s="120">
        <v>746382</v>
      </c>
      <c r="D181" s="154"/>
      <c r="E181" s="177">
        <v>0</v>
      </c>
      <c r="F181" s="176"/>
      <c r="G181" s="122">
        <f>C181+E181</f>
        <v>746382</v>
      </c>
      <c r="I181" s="114">
        <f t="shared" si="49"/>
        <v>746382</v>
      </c>
      <c r="K181" s="114">
        <f t="shared" si="50"/>
        <v>0</v>
      </c>
      <c r="M181" s="114">
        <f t="shared" si="69"/>
        <v>746382</v>
      </c>
      <c r="O181" s="105">
        <f t="shared" si="70"/>
        <v>0</v>
      </c>
    </row>
    <row r="182" spans="1:15" x14ac:dyDescent="0.25">
      <c r="A182" s="168" t="s">
        <v>348</v>
      </c>
      <c r="B182" s="101"/>
      <c r="C182" s="120">
        <v>170894</v>
      </c>
      <c r="D182" s="146"/>
      <c r="E182" s="174">
        <v>0</v>
      </c>
      <c r="F182" s="175"/>
      <c r="G182" s="122">
        <f t="shared" si="68"/>
        <v>170894</v>
      </c>
      <c r="I182" s="114">
        <f t="shared" si="49"/>
        <v>170894</v>
      </c>
      <c r="K182" s="114">
        <f t="shared" si="50"/>
        <v>0</v>
      </c>
      <c r="M182" s="114">
        <f t="shared" si="69"/>
        <v>170894</v>
      </c>
      <c r="O182" s="105">
        <f t="shared" si="70"/>
        <v>0</v>
      </c>
    </row>
    <row r="183" spans="1:15" x14ac:dyDescent="0.25">
      <c r="A183" s="168" t="s">
        <v>349</v>
      </c>
      <c r="B183" s="101"/>
      <c r="C183" s="120">
        <v>561072956.04999995</v>
      </c>
      <c r="D183" s="146"/>
      <c r="E183" s="174">
        <v>0</v>
      </c>
      <c r="F183" s="175"/>
      <c r="G183" s="122">
        <f t="shared" si="68"/>
        <v>561072956.04999995</v>
      </c>
      <c r="I183" s="114">
        <f t="shared" si="49"/>
        <v>561072956</v>
      </c>
      <c r="K183" s="114">
        <f t="shared" si="50"/>
        <v>0</v>
      </c>
      <c r="M183" s="114">
        <f t="shared" si="69"/>
        <v>561072956</v>
      </c>
      <c r="O183" s="105">
        <f t="shared" si="70"/>
        <v>4.999995231628418E-2</v>
      </c>
    </row>
    <row r="184" spans="1:15" x14ac:dyDescent="0.25">
      <c r="A184" s="190" t="s">
        <v>343</v>
      </c>
      <c r="B184" s="101"/>
      <c r="C184" s="185">
        <v>21704078.629999999</v>
      </c>
      <c r="D184" s="191"/>
      <c r="E184" s="263">
        <v>8112918.8200000003</v>
      </c>
      <c r="F184" s="191"/>
      <c r="G184" s="165">
        <f t="shared" si="68"/>
        <v>29816997.449999999</v>
      </c>
      <c r="I184" s="114">
        <f t="shared" si="49"/>
        <v>21704079</v>
      </c>
      <c r="K184" s="114">
        <f t="shared" si="50"/>
        <v>8112919</v>
      </c>
      <c r="M184" s="114">
        <f t="shared" si="69"/>
        <v>29816998</v>
      </c>
      <c r="O184" s="105">
        <f t="shared" si="70"/>
        <v>-0.55000000074505806</v>
      </c>
    </row>
    <row r="185" spans="1:15" x14ac:dyDescent="0.25">
      <c r="A185" s="192" t="s">
        <v>350</v>
      </c>
      <c r="B185" s="101"/>
      <c r="C185" s="133">
        <f>SUM(C178:C184)</f>
        <v>589298530.42999995</v>
      </c>
      <c r="D185" s="151">
        <f t="shared" ref="D185:G185" si="71">SUM(D178:D184)</f>
        <v>0</v>
      </c>
      <c r="E185" s="133">
        <f t="shared" si="71"/>
        <v>8112918.8200000003</v>
      </c>
      <c r="F185" s="151">
        <f t="shared" si="71"/>
        <v>0</v>
      </c>
      <c r="G185" s="150">
        <f t="shared" si="71"/>
        <v>597411449.25</v>
      </c>
      <c r="I185" s="137">
        <f>SUM(I178:I184)</f>
        <v>589298531</v>
      </c>
      <c r="K185" s="137">
        <f>SUM(K178:K184)</f>
        <v>8112919</v>
      </c>
      <c r="M185" s="137">
        <f>SUM(M178:M184)</f>
        <v>597411450</v>
      </c>
      <c r="O185" s="105">
        <f t="shared" si="70"/>
        <v>-0.75</v>
      </c>
    </row>
    <row r="186" spans="1:15" x14ac:dyDescent="0.25">
      <c r="A186" s="193" t="s">
        <v>351</v>
      </c>
      <c r="B186" s="101"/>
      <c r="C186" s="150">
        <f>C119+C123+C135+C139+C145+C149+C153+C158+C164+C171+C176+C185</f>
        <v>2520646128.2199998</v>
      </c>
      <c r="D186" s="151">
        <f>D119+D123+D135+D139+D145+D153+D158+D164+D171+D176+D185</f>
        <v>0</v>
      </c>
      <c r="E186" s="133">
        <f>E119+E123+E135+E139+E145+E153+E158+E164+E171+E176+E185</f>
        <v>472040035.24000007</v>
      </c>
      <c r="F186" s="151">
        <f>F119+F123+F135+F139+F145+F153+F158+F164+F171+F176+F185</f>
        <v>0</v>
      </c>
      <c r="G186" s="150">
        <f>G119+G123+G135+G139+G145+G149+G153+G158+G164+G171+G176+G185</f>
        <v>2992686163.46</v>
      </c>
      <c r="H186" s="162"/>
      <c r="I186" s="135">
        <f>I119+I123+I135+I139+I145+I149+I153+I158+I164+I171+I176+I185</f>
        <v>2503536624</v>
      </c>
      <c r="K186" s="135">
        <f>K119+K123+K135+K139+K145+K149+K153+K158+K164+K171+K176+K185</f>
        <v>472040036</v>
      </c>
      <c r="M186" s="135">
        <f>M119+M123+M135+M139+M145+M149+M153+M158+M164+M171+M176+M185</f>
        <v>2975576660</v>
      </c>
      <c r="O186" s="105">
        <f t="shared" si="70"/>
        <v>17109503.460000038</v>
      </c>
    </row>
    <row r="187" spans="1:15" x14ac:dyDescent="0.25">
      <c r="A187" s="106" t="s">
        <v>352</v>
      </c>
      <c r="B187" s="194"/>
      <c r="C187" s="120"/>
      <c r="E187" s="126"/>
      <c r="F187" s="142"/>
      <c r="G187" s="122"/>
    </row>
    <row r="188" spans="1:15" x14ac:dyDescent="0.25">
      <c r="A188" s="190" t="s">
        <v>353</v>
      </c>
      <c r="B188" s="195"/>
      <c r="C188" s="120">
        <v>61341962.719999999</v>
      </c>
      <c r="D188" s="146"/>
      <c r="E188" s="196">
        <v>0</v>
      </c>
      <c r="F188" s="197"/>
      <c r="G188" s="122">
        <f>C188+E188</f>
        <v>61341962.719999999</v>
      </c>
      <c r="I188" s="114">
        <f t="shared" si="49"/>
        <v>61341963</v>
      </c>
      <c r="K188" s="114">
        <f t="shared" si="50"/>
        <v>0</v>
      </c>
      <c r="M188" s="114">
        <f t="shared" ref="M188:M190" si="72">I188+K188</f>
        <v>61341963</v>
      </c>
      <c r="O188" s="105">
        <f t="shared" ref="O188:O191" si="73">G188-M188</f>
        <v>-0.2800000011920929</v>
      </c>
    </row>
    <row r="189" spans="1:15" x14ac:dyDescent="0.25">
      <c r="A189" s="190" t="s">
        <v>354</v>
      </c>
      <c r="B189" s="101"/>
      <c r="C189" s="120">
        <v>44850</v>
      </c>
      <c r="D189" s="146"/>
      <c r="E189" s="257">
        <v>150</v>
      </c>
      <c r="F189" s="146"/>
      <c r="G189" s="122">
        <f>C189+E189</f>
        <v>45000</v>
      </c>
      <c r="H189" s="136"/>
      <c r="I189" s="114">
        <f t="shared" si="49"/>
        <v>44850</v>
      </c>
      <c r="K189" s="114">
        <f t="shared" si="50"/>
        <v>150</v>
      </c>
      <c r="M189" s="114">
        <f t="shared" si="72"/>
        <v>45000</v>
      </c>
      <c r="O189" s="105">
        <f t="shared" si="73"/>
        <v>0</v>
      </c>
    </row>
    <row r="190" spans="1:15" x14ac:dyDescent="0.25">
      <c r="A190" s="190" t="s">
        <v>355</v>
      </c>
      <c r="B190" s="101"/>
      <c r="C190" s="169">
        <v>0</v>
      </c>
      <c r="D190" s="146"/>
      <c r="E190" s="198">
        <v>0</v>
      </c>
      <c r="F190" s="197"/>
      <c r="G190" s="165">
        <f>C190+E190</f>
        <v>0</v>
      </c>
      <c r="I190" s="114">
        <f t="shared" si="49"/>
        <v>0</v>
      </c>
      <c r="K190" s="114">
        <f t="shared" si="50"/>
        <v>0</v>
      </c>
      <c r="M190" s="114">
        <f t="shared" si="72"/>
        <v>0</v>
      </c>
      <c r="O190" s="105">
        <f t="shared" si="73"/>
        <v>0</v>
      </c>
    </row>
    <row r="191" spans="1:15" x14ac:dyDescent="0.25">
      <c r="A191" s="192" t="s">
        <v>356</v>
      </c>
      <c r="B191" s="101"/>
      <c r="C191" s="133">
        <f>SUM(C188:C190)</f>
        <v>61386812.719999999</v>
      </c>
      <c r="D191" s="151">
        <f t="shared" ref="D191:G191" si="74">SUM(D188:D190)</f>
        <v>0</v>
      </c>
      <c r="E191" s="150">
        <f t="shared" si="74"/>
        <v>150</v>
      </c>
      <c r="F191" s="151">
        <f t="shared" si="74"/>
        <v>0</v>
      </c>
      <c r="G191" s="133">
        <f t="shared" si="74"/>
        <v>61386962.719999999</v>
      </c>
      <c r="I191" s="137">
        <f>SUM(I188:I190)</f>
        <v>61386813</v>
      </c>
      <c r="K191" s="137">
        <f>SUM(K188:K190)</f>
        <v>150</v>
      </c>
      <c r="M191" s="137">
        <f>SUM(M188:M190)</f>
        <v>61386963</v>
      </c>
      <c r="O191" s="105">
        <f t="shared" si="73"/>
        <v>-0.2800000011920929</v>
      </c>
    </row>
    <row r="192" spans="1:15" x14ac:dyDescent="0.25">
      <c r="A192" s="149" t="s">
        <v>178</v>
      </c>
      <c r="B192" s="101"/>
      <c r="C192" s="134"/>
      <c r="D192" s="151"/>
      <c r="E192" s="134"/>
      <c r="F192" s="151"/>
      <c r="G192" s="134"/>
    </row>
    <row r="193" spans="1:15" x14ac:dyDescent="0.25">
      <c r="A193" s="199" t="s">
        <v>357</v>
      </c>
      <c r="B193" s="101"/>
      <c r="C193" s="134">
        <v>155421565.93000001</v>
      </c>
      <c r="D193" s="146"/>
      <c r="E193" s="196">
        <v>0</v>
      </c>
      <c r="F193" s="197"/>
      <c r="G193" s="243">
        <f t="shared" ref="G193" si="75">C193+E193</f>
        <v>155421565.93000001</v>
      </c>
      <c r="I193" s="114">
        <f t="shared" si="49"/>
        <v>155421566</v>
      </c>
      <c r="K193" s="114">
        <f t="shared" si="50"/>
        <v>0</v>
      </c>
      <c r="M193" s="114">
        <f t="shared" ref="M193:M202" si="76">I193+K193</f>
        <v>155421566</v>
      </c>
      <c r="O193" s="105">
        <f t="shared" ref="O193" si="77">G193-M193</f>
        <v>-6.9999992847442627E-2</v>
      </c>
    </row>
    <row r="194" spans="1:15" x14ac:dyDescent="0.25">
      <c r="A194" s="104" t="s">
        <v>358</v>
      </c>
      <c r="B194" s="101"/>
      <c r="C194" s="120"/>
      <c r="E194" s="120"/>
      <c r="G194" s="122"/>
    </row>
    <row r="195" spans="1:15" x14ac:dyDescent="0.25">
      <c r="A195" s="109" t="s">
        <v>359</v>
      </c>
      <c r="B195" s="101"/>
      <c r="C195" s="120"/>
      <c r="E195" s="120"/>
      <c r="G195" s="122"/>
    </row>
    <row r="196" spans="1:15" x14ac:dyDescent="0.25">
      <c r="A196" s="199" t="s">
        <v>360</v>
      </c>
      <c r="B196" s="101"/>
      <c r="C196" s="120">
        <v>3801459.02</v>
      </c>
      <c r="D196" s="146"/>
      <c r="E196" s="264">
        <v>1901071.5</v>
      </c>
      <c r="F196" s="197"/>
      <c r="G196" s="122">
        <f t="shared" ref="G196:G201" si="78">C196+E196</f>
        <v>5702530.5199999996</v>
      </c>
      <c r="I196" s="114">
        <f t="shared" si="49"/>
        <v>3801459</v>
      </c>
      <c r="K196" s="114">
        <f t="shared" si="50"/>
        <v>1901072</v>
      </c>
      <c r="M196" s="114">
        <f t="shared" si="76"/>
        <v>5702531</v>
      </c>
      <c r="O196" s="105">
        <f t="shared" ref="O196:O203" si="79">G196-M196</f>
        <v>-0.48000000044703484</v>
      </c>
    </row>
    <row r="197" spans="1:15" x14ac:dyDescent="0.25">
      <c r="A197" s="199" t="s">
        <v>361</v>
      </c>
      <c r="B197" s="101"/>
      <c r="C197" s="120">
        <v>112064656.84</v>
      </c>
      <c r="D197" s="176"/>
      <c r="E197" s="259">
        <v>30728.04</v>
      </c>
      <c r="F197" s="176"/>
      <c r="G197" s="122">
        <f t="shared" si="78"/>
        <v>112095384.88000001</v>
      </c>
      <c r="I197" s="114">
        <f t="shared" si="49"/>
        <v>112064657</v>
      </c>
      <c r="K197" s="114">
        <f t="shared" si="50"/>
        <v>30728</v>
      </c>
      <c r="M197" s="114">
        <f t="shared" si="76"/>
        <v>112095385</v>
      </c>
      <c r="O197" s="105">
        <f t="shared" si="79"/>
        <v>-0.11999998986721039</v>
      </c>
    </row>
    <row r="198" spans="1:15" x14ac:dyDescent="0.25">
      <c r="A198" s="199" t="s">
        <v>362</v>
      </c>
      <c r="B198" s="101"/>
      <c r="C198" s="120">
        <v>130173087.73</v>
      </c>
      <c r="D198" s="176"/>
      <c r="E198" s="259">
        <v>209522180.22</v>
      </c>
      <c r="F198" s="176"/>
      <c r="G198" s="122">
        <f t="shared" si="78"/>
        <v>339695267.94999999</v>
      </c>
      <c r="I198" s="114">
        <f t="shared" si="49"/>
        <v>130173088</v>
      </c>
      <c r="K198" s="114">
        <f t="shared" si="50"/>
        <v>209522180</v>
      </c>
      <c r="M198" s="114">
        <f t="shared" si="76"/>
        <v>339695268</v>
      </c>
      <c r="O198" s="105">
        <f t="shared" si="79"/>
        <v>-5.0000011920928955E-2</v>
      </c>
    </row>
    <row r="199" spans="1:15" x14ac:dyDescent="0.25">
      <c r="A199" s="199" t="s">
        <v>363</v>
      </c>
      <c r="B199" s="101"/>
      <c r="C199" s="120">
        <v>125479389.69</v>
      </c>
      <c r="D199" s="176"/>
      <c r="E199" s="259">
        <v>7601196.1500000004</v>
      </c>
      <c r="F199" s="176"/>
      <c r="G199" s="122">
        <f t="shared" si="78"/>
        <v>133080585.84</v>
      </c>
      <c r="I199" s="114">
        <f t="shared" si="49"/>
        <v>125479390</v>
      </c>
      <c r="K199" s="114">
        <f t="shared" si="50"/>
        <v>7601196</v>
      </c>
      <c r="M199" s="114">
        <f t="shared" si="76"/>
        <v>133080586</v>
      </c>
      <c r="O199" s="105">
        <f t="shared" si="79"/>
        <v>-0.15999999642372131</v>
      </c>
    </row>
    <row r="200" spans="1:15" x14ac:dyDescent="0.25">
      <c r="A200" s="199" t="s">
        <v>364</v>
      </c>
      <c r="B200" s="101"/>
      <c r="C200" s="120">
        <v>16621561.699999999</v>
      </c>
      <c r="D200" s="154"/>
      <c r="E200" s="200">
        <v>0</v>
      </c>
      <c r="F200" s="191"/>
      <c r="G200" s="122">
        <f t="shared" si="78"/>
        <v>16621561.699999999</v>
      </c>
      <c r="I200" s="114">
        <f t="shared" si="49"/>
        <v>16621562</v>
      </c>
      <c r="K200" s="114">
        <f t="shared" si="50"/>
        <v>0</v>
      </c>
      <c r="M200" s="114">
        <f t="shared" si="76"/>
        <v>16621562</v>
      </c>
      <c r="O200" s="105">
        <f t="shared" si="79"/>
        <v>-0.30000000074505806</v>
      </c>
    </row>
    <row r="201" spans="1:15" x14ac:dyDescent="0.25">
      <c r="A201" s="199" t="s">
        <v>365</v>
      </c>
      <c r="B201" s="101"/>
      <c r="C201" s="120">
        <v>5072112.84</v>
      </c>
      <c r="D201" s="176"/>
      <c r="E201" s="259">
        <v>1723547.22</v>
      </c>
      <c r="F201" s="176"/>
      <c r="G201" s="122">
        <f t="shared" si="78"/>
        <v>6795660.0599999996</v>
      </c>
      <c r="I201" s="114">
        <f t="shared" si="49"/>
        <v>5072113</v>
      </c>
      <c r="K201" s="114">
        <f t="shared" si="50"/>
        <v>1723547</v>
      </c>
      <c r="M201" s="114">
        <f t="shared" si="76"/>
        <v>6795660</v>
      </c>
      <c r="O201" s="105">
        <f t="shared" si="79"/>
        <v>5.9999999590218067E-2</v>
      </c>
    </row>
    <row r="202" spans="1:15" x14ac:dyDescent="0.25">
      <c r="A202" s="199" t="s">
        <v>366</v>
      </c>
      <c r="B202" s="101"/>
      <c r="C202" s="169">
        <v>7875946.8799999999</v>
      </c>
      <c r="D202" s="191"/>
      <c r="E202" s="255">
        <v>40375.120000000003</v>
      </c>
      <c r="F202" s="154"/>
      <c r="G202" s="165">
        <f>C202+E202</f>
        <v>7916322</v>
      </c>
      <c r="I202" s="114">
        <f t="shared" si="49"/>
        <v>7875947</v>
      </c>
      <c r="K202" s="114">
        <f t="shared" si="50"/>
        <v>40375</v>
      </c>
      <c r="M202" s="114">
        <f t="shared" si="76"/>
        <v>7916322</v>
      </c>
      <c r="O202" s="105">
        <f t="shared" si="79"/>
        <v>0</v>
      </c>
    </row>
    <row r="203" spans="1:15" x14ac:dyDescent="0.25">
      <c r="A203" s="170" t="s">
        <v>367</v>
      </c>
      <c r="B203" s="101"/>
      <c r="C203" s="133">
        <f>SUM(C196:C202)</f>
        <v>401088214.69999993</v>
      </c>
      <c r="D203" s="151">
        <f t="shared" ref="D203:F203" si="80">SUM(D196:D202)</f>
        <v>0</v>
      </c>
      <c r="E203" s="133">
        <f t="shared" si="80"/>
        <v>220819098.25</v>
      </c>
      <c r="F203" s="151">
        <f t="shared" si="80"/>
        <v>0</v>
      </c>
      <c r="G203" s="150">
        <f>SUM(G196:G202)</f>
        <v>621907312.95000005</v>
      </c>
      <c r="I203" s="137">
        <f>SUM(I196:I202)</f>
        <v>401088216</v>
      </c>
      <c r="K203" s="137">
        <f>SUM(K196:K202)</f>
        <v>220819098</v>
      </c>
      <c r="M203" s="137">
        <f>SUM(M196:M202)</f>
        <v>621907314</v>
      </c>
      <c r="O203" s="105">
        <f t="shared" si="79"/>
        <v>-1.0499999523162842</v>
      </c>
    </row>
    <row r="204" spans="1:15" x14ac:dyDescent="0.25">
      <c r="A204" s="109" t="s">
        <v>368</v>
      </c>
      <c r="B204" s="101"/>
      <c r="C204" s="120"/>
      <c r="E204" s="120"/>
      <c r="G204" s="122"/>
    </row>
    <row r="205" spans="1:15" x14ac:dyDescent="0.25">
      <c r="A205" s="168" t="s">
        <v>369</v>
      </c>
      <c r="B205" s="101"/>
      <c r="C205" s="186">
        <v>16714564.130000001</v>
      </c>
      <c r="D205" s="176"/>
      <c r="E205" s="186">
        <v>0</v>
      </c>
      <c r="F205" s="176"/>
      <c r="G205" s="165">
        <f>C205+E205</f>
        <v>16714564.130000001</v>
      </c>
      <c r="I205" s="114">
        <f t="shared" si="49"/>
        <v>16714564</v>
      </c>
      <c r="K205" s="114">
        <f t="shared" si="50"/>
        <v>0</v>
      </c>
      <c r="M205" s="114">
        <f t="shared" ref="M205" si="81">I205+K205</f>
        <v>16714564</v>
      </c>
      <c r="O205" s="105">
        <f t="shared" ref="O205:O206" si="82">G205-M205</f>
        <v>0.13000000081956387</v>
      </c>
    </row>
    <row r="206" spans="1:15" x14ac:dyDescent="0.25">
      <c r="A206" s="170" t="s">
        <v>370</v>
      </c>
      <c r="B206" s="101"/>
      <c r="C206" s="187">
        <f>C205</f>
        <v>16714564.130000001</v>
      </c>
      <c r="D206" s="188">
        <f t="shared" ref="D206:G206" si="83">D205</f>
        <v>0</v>
      </c>
      <c r="E206" s="187">
        <f t="shared" si="83"/>
        <v>0</v>
      </c>
      <c r="F206" s="188">
        <f t="shared" si="83"/>
        <v>0</v>
      </c>
      <c r="G206" s="187">
        <f t="shared" si="83"/>
        <v>16714564.130000001</v>
      </c>
      <c r="I206" s="137">
        <f>SUM(I205)</f>
        <v>16714564</v>
      </c>
      <c r="K206" s="137">
        <f>SUM(K205)</f>
        <v>0</v>
      </c>
      <c r="M206" s="137">
        <f>SUM(M205)</f>
        <v>16714564</v>
      </c>
      <c r="O206" s="105">
        <f t="shared" si="82"/>
        <v>0.13000000081956387</v>
      </c>
    </row>
    <row r="208" spans="1:15" x14ac:dyDescent="0.25">
      <c r="A208" s="149" t="s">
        <v>371</v>
      </c>
      <c r="B208" s="101"/>
      <c r="C208" s="187">
        <f>C203+C206</f>
        <v>417802778.82999992</v>
      </c>
      <c r="D208" s="188">
        <f>D203+D206+D228</f>
        <v>0</v>
      </c>
      <c r="E208" s="187">
        <f>E203+E206</f>
        <v>220819098.25</v>
      </c>
      <c r="F208" s="188">
        <f>F203+F206+F228</f>
        <v>0</v>
      </c>
      <c r="G208" s="187">
        <f>G203+G206</f>
        <v>638621877.08000004</v>
      </c>
      <c r="I208" s="189">
        <f>I203+I206</f>
        <v>417802780</v>
      </c>
      <c r="K208" s="189">
        <f>K203+K206</f>
        <v>220819098</v>
      </c>
      <c r="M208" s="189">
        <f>M203+M206</f>
        <v>638621878</v>
      </c>
      <c r="O208" s="105">
        <f t="shared" ref="O208:O209" si="84">G208-M208</f>
        <v>-0.91999995708465576</v>
      </c>
    </row>
    <row r="209" spans="1:15" x14ac:dyDescent="0.25">
      <c r="A209" s="201" t="s">
        <v>372</v>
      </c>
      <c r="B209" s="101"/>
      <c r="C209" s="150">
        <f>C115+C186+C191+C193+C208</f>
        <v>4643173366.3299999</v>
      </c>
      <c r="D209" s="151">
        <f>D115+D186+D191+D208</f>
        <v>0</v>
      </c>
      <c r="E209" s="133">
        <f>E115+E186+E191+E208</f>
        <v>746420347.08000004</v>
      </c>
      <c r="F209" s="151">
        <f>F115+F186+F191+F208</f>
        <v>0</v>
      </c>
      <c r="G209" s="150">
        <f>G115+G186+G191+G193+G208</f>
        <v>5389593713.4100008</v>
      </c>
      <c r="I209" s="135">
        <f>I115+I186+I191+I193+I208</f>
        <v>4626063864</v>
      </c>
      <c r="K209" s="135">
        <f>K115+K186+K191+K193+K208</f>
        <v>746420348</v>
      </c>
      <c r="M209" s="135">
        <f>M115+M186+M191+M193+M208</f>
        <v>5372484212</v>
      </c>
      <c r="O209" s="105">
        <f t="shared" si="84"/>
        <v>17109501.410000801</v>
      </c>
    </row>
    <row r="210" spans="1:15" x14ac:dyDescent="0.25">
      <c r="A210" s="201"/>
      <c r="B210" s="202"/>
      <c r="C210" s="120"/>
      <c r="E210" s="120"/>
      <c r="G210" s="122"/>
    </row>
    <row r="211" spans="1:15" x14ac:dyDescent="0.25">
      <c r="A211" s="201" t="s">
        <v>373</v>
      </c>
      <c r="B211" s="101"/>
      <c r="C211" s="203">
        <f>C81-C209</f>
        <v>884496383.78999996</v>
      </c>
      <c r="D211" s="151">
        <f>D81-D209</f>
        <v>0</v>
      </c>
      <c r="E211" s="134">
        <f>E81-E209</f>
        <v>477164039.76999986</v>
      </c>
      <c r="F211" s="151">
        <f>F81-F209</f>
        <v>0</v>
      </c>
      <c r="G211" s="134">
        <f>G81-G209</f>
        <v>1361660423.5599995</v>
      </c>
      <c r="I211" s="204">
        <f>I81-I209</f>
        <v>901585986</v>
      </c>
      <c r="K211" s="204">
        <f>K81-K209</f>
        <v>477164039</v>
      </c>
      <c r="M211" s="204">
        <f>M81-M209</f>
        <v>1378750025</v>
      </c>
      <c r="O211" s="105">
        <f t="shared" ref="O211" si="85">G211-M211</f>
        <v>-17089601.440000534</v>
      </c>
    </row>
    <row r="212" spans="1:15" x14ac:dyDescent="0.25">
      <c r="A212" s="201"/>
      <c r="B212" s="101"/>
      <c r="C212" s="134"/>
      <c r="D212" s="151"/>
      <c r="F212" s="151"/>
      <c r="G212" s="134"/>
      <c r="H212" s="161"/>
    </row>
    <row r="213" spans="1:15" x14ac:dyDescent="0.25">
      <c r="A213" s="104" t="s">
        <v>374</v>
      </c>
      <c r="B213" s="110"/>
      <c r="C213" s="120"/>
      <c r="G213" s="122"/>
    </row>
    <row r="214" spans="1:15" x14ac:dyDescent="0.25">
      <c r="A214" s="109" t="s">
        <v>375</v>
      </c>
      <c r="B214" s="110"/>
      <c r="C214" s="130">
        <v>-167458987.19999999</v>
      </c>
      <c r="D214" s="154"/>
      <c r="E214" s="177">
        <v>0</v>
      </c>
      <c r="F214" s="176"/>
      <c r="G214" s="122">
        <f>C214+E214</f>
        <v>-167458987.19999999</v>
      </c>
      <c r="I214" s="114">
        <f t="shared" ref="I214:I227" si="86">ROUND(C214,0)</f>
        <v>-167458987</v>
      </c>
      <c r="K214" s="114">
        <f t="shared" ref="K214:K227" si="87">ROUND(E214,0)</f>
        <v>0</v>
      </c>
      <c r="M214" s="114">
        <f t="shared" ref="M214:M217" si="88">I214+K214</f>
        <v>-167458987</v>
      </c>
      <c r="O214" s="105">
        <f t="shared" ref="O214:O218" si="89">G214-M214</f>
        <v>-0.19999998807907104</v>
      </c>
    </row>
    <row r="215" spans="1:15" x14ac:dyDescent="0.25">
      <c r="A215" s="205" t="s">
        <v>376</v>
      </c>
      <c r="B215" s="110"/>
      <c r="C215" s="145">
        <v>-5500000</v>
      </c>
      <c r="D215" s="146"/>
      <c r="E215" s="174">
        <v>0</v>
      </c>
      <c r="F215" s="175"/>
      <c r="G215" s="122">
        <f>C215+E215</f>
        <v>-5500000</v>
      </c>
      <c r="I215" s="114">
        <f t="shared" si="86"/>
        <v>-5500000</v>
      </c>
      <c r="K215" s="114">
        <f t="shared" si="87"/>
        <v>0</v>
      </c>
      <c r="M215" s="114">
        <f t="shared" si="88"/>
        <v>-5500000</v>
      </c>
      <c r="O215" s="105">
        <f t="shared" si="89"/>
        <v>0</v>
      </c>
    </row>
    <row r="216" spans="1:15" x14ac:dyDescent="0.25">
      <c r="A216" s="205" t="s">
        <v>377</v>
      </c>
      <c r="B216" s="110"/>
      <c r="C216" s="145">
        <v>0</v>
      </c>
      <c r="D216" s="146"/>
      <c r="E216" s="174">
        <v>0</v>
      </c>
      <c r="F216" s="175"/>
      <c r="G216" s="122">
        <f>C216+E216</f>
        <v>0</v>
      </c>
      <c r="I216" s="114">
        <f t="shared" si="86"/>
        <v>0</v>
      </c>
      <c r="K216" s="114">
        <f t="shared" si="87"/>
        <v>0</v>
      </c>
      <c r="M216" s="114">
        <f t="shared" si="88"/>
        <v>0</v>
      </c>
      <c r="O216" s="105">
        <f t="shared" si="89"/>
        <v>0</v>
      </c>
    </row>
    <row r="217" spans="1:15" x14ac:dyDescent="0.25">
      <c r="A217" s="109" t="s">
        <v>378</v>
      </c>
      <c r="B217" s="101"/>
      <c r="C217" s="148">
        <v>-516853.36</v>
      </c>
      <c r="D217" s="146"/>
      <c r="E217" s="178">
        <v>0</v>
      </c>
      <c r="F217" s="175"/>
      <c r="G217" s="165">
        <f>C217+E217</f>
        <v>-516853.36</v>
      </c>
      <c r="I217" s="114">
        <f t="shared" si="86"/>
        <v>-516853</v>
      </c>
      <c r="K217" s="114">
        <f t="shared" si="87"/>
        <v>0</v>
      </c>
      <c r="M217" s="114">
        <f t="shared" si="88"/>
        <v>-516853</v>
      </c>
      <c r="O217" s="105">
        <f t="shared" si="89"/>
        <v>-0.35999999998603016</v>
      </c>
    </row>
    <row r="218" spans="1:15" x14ac:dyDescent="0.25">
      <c r="A218" s="149" t="s">
        <v>379</v>
      </c>
      <c r="B218" s="110"/>
      <c r="C218" s="150">
        <f>SUM(C214:C217)</f>
        <v>-173475840.56</v>
      </c>
      <c r="D218" s="151">
        <f t="shared" ref="D218:G218" si="90">SUM(D214:D217)</f>
        <v>0</v>
      </c>
      <c r="E218" s="150">
        <f t="shared" si="90"/>
        <v>0</v>
      </c>
      <c r="F218" s="151">
        <f t="shared" si="90"/>
        <v>0</v>
      </c>
      <c r="G218" s="150">
        <f t="shared" si="90"/>
        <v>-173475840.56</v>
      </c>
      <c r="I218" s="137">
        <f>SUM(I214:I217)</f>
        <v>-173475840</v>
      </c>
      <c r="K218" s="137">
        <f>SUM(K214:K217)</f>
        <v>0</v>
      </c>
      <c r="M218" s="137">
        <f>SUM(M214:M217)</f>
        <v>-173475840</v>
      </c>
      <c r="O218" s="105">
        <f t="shared" si="89"/>
        <v>-0.56000000238418579</v>
      </c>
    </row>
    <row r="219" spans="1:15" x14ac:dyDescent="0.25">
      <c r="A219" s="109" t="s">
        <v>380</v>
      </c>
      <c r="B219" s="101"/>
      <c r="C219" s="120"/>
      <c r="E219" s="126"/>
      <c r="F219" s="142"/>
      <c r="G219" s="122"/>
    </row>
    <row r="220" spans="1:15" x14ac:dyDescent="0.25">
      <c r="A220" s="149" t="s">
        <v>381</v>
      </c>
      <c r="B220" s="101"/>
      <c r="C220" s="120"/>
      <c r="E220" s="126"/>
      <c r="F220" s="142"/>
      <c r="G220" s="122"/>
    </row>
    <row r="221" spans="1:15" ht="31.5" customHeight="1" x14ac:dyDescent="0.25">
      <c r="A221" s="611" t="s">
        <v>382</v>
      </c>
      <c r="B221" s="611"/>
      <c r="C221" s="130">
        <v>-147283872.56999999</v>
      </c>
      <c r="D221" s="154"/>
      <c r="E221" s="130">
        <v>0</v>
      </c>
      <c r="F221" s="154"/>
      <c r="G221" s="122">
        <f>C221+E221</f>
        <v>-147283872.56999999</v>
      </c>
      <c r="I221" s="114">
        <f t="shared" si="86"/>
        <v>-147283873</v>
      </c>
      <c r="K221" s="114">
        <f t="shared" si="87"/>
        <v>0</v>
      </c>
      <c r="M221" s="114">
        <f t="shared" ref="M221:M223" si="91">I221+K221</f>
        <v>-147283873</v>
      </c>
      <c r="O221" s="105">
        <f t="shared" ref="O221:O224" si="92">G221-M221</f>
        <v>0.43000000715255737</v>
      </c>
    </row>
    <row r="222" spans="1:15" x14ac:dyDescent="0.25">
      <c r="A222" s="168" t="s">
        <v>247</v>
      </c>
      <c r="B222" s="110"/>
      <c r="C222" s="130">
        <v>0</v>
      </c>
      <c r="D222" s="154"/>
      <c r="E222" s="130">
        <v>0</v>
      </c>
      <c r="F222" s="154"/>
      <c r="G222" s="122">
        <f>C222+E222</f>
        <v>0</v>
      </c>
      <c r="I222" s="114">
        <f t="shared" si="86"/>
        <v>0</v>
      </c>
      <c r="K222" s="114">
        <f t="shared" si="87"/>
        <v>0</v>
      </c>
      <c r="M222" s="114">
        <f t="shared" si="91"/>
        <v>0</v>
      </c>
      <c r="O222" s="105">
        <f t="shared" si="92"/>
        <v>0</v>
      </c>
    </row>
    <row r="223" spans="1:15" ht="34.5" customHeight="1" x14ac:dyDescent="0.25">
      <c r="A223" s="612" t="s">
        <v>383</v>
      </c>
      <c r="B223" s="612"/>
      <c r="C223" s="129">
        <v>0</v>
      </c>
      <c r="D223" s="154"/>
      <c r="E223" s="129">
        <v>0</v>
      </c>
      <c r="F223" s="154"/>
      <c r="G223" s="165">
        <f>C223+E223</f>
        <v>0</v>
      </c>
      <c r="I223" s="114">
        <f t="shared" si="86"/>
        <v>0</v>
      </c>
      <c r="K223" s="114">
        <f t="shared" si="87"/>
        <v>0</v>
      </c>
      <c r="M223" s="114">
        <f t="shared" si="91"/>
        <v>0</v>
      </c>
      <c r="O223" s="105">
        <f t="shared" si="92"/>
        <v>0</v>
      </c>
    </row>
    <row r="224" spans="1:15" x14ac:dyDescent="0.25">
      <c r="A224" s="168" t="s">
        <v>384</v>
      </c>
      <c r="B224" s="110"/>
      <c r="C224" s="129">
        <f>SUM(C221:C223)</f>
        <v>-147283872.56999999</v>
      </c>
      <c r="D224" s="154">
        <f t="shared" ref="D224:F224" si="93">SUM(D222:D223)</f>
        <v>0</v>
      </c>
      <c r="E224" s="129">
        <f t="shared" si="93"/>
        <v>0</v>
      </c>
      <c r="F224" s="154">
        <f t="shared" si="93"/>
        <v>0</v>
      </c>
      <c r="G224" s="129">
        <f>SUM(G221:G223)</f>
        <v>-147283872.56999999</v>
      </c>
      <c r="I224" s="137">
        <f>SUM(I221:I223)</f>
        <v>-147283873</v>
      </c>
      <c r="K224" s="137">
        <f>SUM(K221:K223)</f>
        <v>0</v>
      </c>
      <c r="M224" s="137">
        <f>SUM(M221:M223)</f>
        <v>-147283873</v>
      </c>
      <c r="O224" s="105">
        <f t="shared" si="92"/>
        <v>0.43000000715255737</v>
      </c>
    </row>
    <row r="225" spans="1:15" x14ac:dyDescent="0.25">
      <c r="A225" s="109" t="s">
        <v>385</v>
      </c>
      <c r="B225" s="101"/>
      <c r="C225" s="120"/>
      <c r="E225" s="126"/>
      <c r="F225" s="142"/>
      <c r="G225" s="122"/>
    </row>
    <row r="226" spans="1:15" x14ac:dyDescent="0.25">
      <c r="A226" s="168" t="s">
        <v>386</v>
      </c>
      <c r="B226" s="110"/>
      <c r="C226" s="130">
        <v>-30686286.350000001</v>
      </c>
      <c r="D226" s="154"/>
      <c r="E226" s="256">
        <v>-106035.2</v>
      </c>
      <c r="F226" s="154"/>
      <c r="G226" s="122">
        <f>C226+E226</f>
        <v>-30792321.550000001</v>
      </c>
      <c r="I226" s="114">
        <f t="shared" si="86"/>
        <v>-30686286</v>
      </c>
      <c r="K226" s="114">
        <f t="shared" si="87"/>
        <v>-106035</v>
      </c>
      <c r="M226" s="114">
        <f t="shared" ref="M226:M227" si="94">I226+K226</f>
        <v>-30792321</v>
      </c>
      <c r="O226" s="105">
        <f t="shared" ref="O226:O228" si="95">G226-M226</f>
        <v>-0.55000000074505806</v>
      </c>
    </row>
    <row r="227" spans="1:15" x14ac:dyDescent="0.25">
      <c r="A227" s="168" t="s">
        <v>387</v>
      </c>
      <c r="B227" s="110"/>
      <c r="C227" s="129">
        <v>-1768182.44</v>
      </c>
      <c r="D227" s="154"/>
      <c r="E227" s="129">
        <v>0</v>
      </c>
      <c r="F227" s="154"/>
      <c r="G227" s="165">
        <f>C227+E227</f>
        <v>-1768182.44</v>
      </c>
      <c r="I227" s="114">
        <f t="shared" si="86"/>
        <v>-1768182</v>
      </c>
      <c r="K227" s="114">
        <f t="shared" si="87"/>
        <v>0</v>
      </c>
      <c r="M227" s="114">
        <f t="shared" si="94"/>
        <v>-1768182</v>
      </c>
      <c r="O227" s="105">
        <f t="shared" si="95"/>
        <v>-0.43999999994412065</v>
      </c>
    </row>
    <row r="228" spans="1:15" x14ac:dyDescent="0.25">
      <c r="A228" s="168" t="s">
        <v>384</v>
      </c>
      <c r="B228" s="110"/>
      <c r="C228" s="129">
        <f>SUM(C226:C227)</f>
        <v>-32454468.790000003</v>
      </c>
      <c r="D228" s="154">
        <f t="shared" ref="D228:G228" si="96">SUM(D226:D227)</f>
        <v>0</v>
      </c>
      <c r="E228" s="129">
        <f t="shared" si="96"/>
        <v>-106035.2</v>
      </c>
      <c r="F228" s="154">
        <f t="shared" si="96"/>
        <v>0</v>
      </c>
      <c r="G228" s="129">
        <f t="shared" si="96"/>
        <v>-32560503.990000002</v>
      </c>
      <c r="H228" s="162"/>
      <c r="I228" s="137">
        <f>SUM(I226:I227)</f>
        <v>-32454468</v>
      </c>
      <c r="K228" s="137">
        <f>SUM(K226:K227)</f>
        <v>-106035</v>
      </c>
      <c r="M228" s="137">
        <f>SUM(M226:M227)</f>
        <v>-32560503</v>
      </c>
      <c r="O228" s="105">
        <f t="shared" si="95"/>
        <v>-0.99000000208616257</v>
      </c>
    </row>
    <row r="229" spans="1:15" x14ac:dyDescent="0.25">
      <c r="E229" s="120"/>
      <c r="G229" s="120"/>
    </row>
    <row r="230" spans="1:15" ht="16.5" thickBot="1" x14ac:dyDescent="0.3">
      <c r="A230" s="201" t="s">
        <v>388</v>
      </c>
      <c r="B230" s="101"/>
      <c r="C230" s="206">
        <f>C211+C218+C224+C228</f>
        <v>531282201.87000006</v>
      </c>
      <c r="D230" s="188">
        <f>D211+D218</f>
        <v>0</v>
      </c>
      <c r="E230" s="206">
        <f>E211+E218+E228</f>
        <v>477058004.56999987</v>
      </c>
      <c r="F230" s="188">
        <f>F211+F218</f>
        <v>0</v>
      </c>
      <c r="G230" s="206">
        <f>G211+G218+G224+G228</f>
        <v>1008340206.4399996</v>
      </c>
      <c r="H230" s="136"/>
      <c r="I230" s="207">
        <f>I211+I218+I224+I228</f>
        <v>548371805</v>
      </c>
      <c r="K230" s="207">
        <f>K211+K218+K224+K228</f>
        <v>477058004</v>
      </c>
      <c r="M230" s="207">
        <f>M211+M218+M224+M228</f>
        <v>1025429809</v>
      </c>
      <c r="O230" s="105">
        <f t="shared" ref="O230" si="97">G230-M230</f>
        <v>-17089602.56000042</v>
      </c>
    </row>
    <row r="231" spans="1:15" ht="16.5" thickTop="1" x14ac:dyDescent="0.25">
      <c r="A231" s="201" t="s">
        <v>158</v>
      </c>
      <c r="B231" s="101"/>
      <c r="C231" s="208"/>
      <c r="D231" s="188"/>
      <c r="E231" s="208"/>
      <c r="F231" s="188"/>
      <c r="G231" s="208"/>
    </row>
    <row r="232" spans="1:15" x14ac:dyDescent="0.25">
      <c r="A232" s="201"/>
      <c r="B232" s="101"/>
      <c r="C232" s="208"/>
      <c r="D232" s="188"/>
      <c r="E232" s="208"/>
      <c r="F232" s="188"/>
      <c r="G232" s="208"/>
    </row>
    <row r="233" spans="1:15" x14ac:dyDescent="0.25">
      <c r="A233" s="102"/>
      <c r="B233" s="101"/>
      <c r="C233" s="120"/>
      <c r="E233" s="120"/>
      <c r="G233" s="120"/>
    </row>
    <row r="234" spans="1:15" x14ac:dyDescent="0.25">
      <c r="A234" s="610" t="s">
        <v>424</v>
      </c>
      <c r="B234" s="610"/>
      <c r="C234" s="610"/>
      <c r="D234" s="610"/>
      <c r="E234" s="610"/>
      <c r="F234" s="610"/>
      <c r="G234" s="610"/>
    </row>
    <row r="235" spans="1:15" x14ac:dyDescent="0.25">
      <c r="A235" s="102"/>
      <c r="B235" s="101"/>
      <c r="C235" s="120"/>
      <c r="E235" s="120"/>
      <c r="G235" s="120"/>
    </row>
    <row r="236" spans="1:15" x14ac:dyDescent="0.25">
      <c r="A236" s="102"/>
      <c r="B236" s="101"/>
      <c r="C236" s="120"/>
      <c r="E236" s="120"/>
      <c r="G236" s="120"/>
    </row>
    <row r="237" spans="1:15" ht="26.25" customHeight="1" x14ac:dyDescent="0.25">
      <c r="A237" s="544"/>
      <c r="B237" s="544"/>
      <c r="C237" s="544"/>
      <c r="E237" s="120"/>
      <c r="G237" s="120"/>
    </row>
    <row r="238" spans="1:15" x14ac:dyDescent="0.25">
      <c r="A238" s="102"/>
      <c r="B238" s="101"/>
      <c r="C238" s="120"/>
      <c r="E238" s="120"/>
      <c r="G238" s="120"/>
    </row>
    <row r="239" spans="1:15" x14ac:dyDescent="0.25">
      <c r="A239" s="102"/>
      <c r="B239" s="101"/>
      <c r="C239" s="120"/>
      <c r="E239" s="120"/>
      <c r="G239" s="120"/>
    </row>
    <row r="240" spans="1:15" x14ac:dyDescent="0.25">
      <c r="A240" s="102"/>
      <c r="B240" s="101"/>
      <c r="C240" s="120"/>
      <c r="E240" s="120"/>
      <c r="G240" s="120"/>
    </row>
    <row r="241" spans="1:7" x14ac:dyDescent="0.25">
      <c r="A241" s="102"/>
      <c r="B241" s="101"/>
      <c r="C241" s="120"/>
      <c r="E241" s="120"/>
      <c r="G241" s="120"/>
    </row>
    <row r="242" spans="1:7" x14ac:dyDescent="0.25">
      <c r="A242" s="102"/>
      <c r="B242" s="101"/>
      <c r="C242" s="120"/>
      <c r="E242" s="120"/>
      <c r="G242" s="120"/>
    </row>
    <row r="243" spans="1:7" x14ac:dyDescent="0.25">
      <c r="A243" s="102"/>
      <c r="B243" s="101"/>
      <c r="C243" s="120"/>
      <c r="E243" s="120"/>
      <c r="G243" s="120"/>
    </row>
    <row r="244" spans="1:7" x14ac:dyDescent="0.25">
      <c r="A244" s="102"/>
      <c r="B244" s="101"/>
      <c r="C244" s="120"/>
      <c r="E244" s="120"/>
      <c r="G244" s="120"/>
    </row>
    <row r="245" spans="1:7" x14ac:dyDescent="0.25">
      <c r="A245" s="102"/>
      <c r="B245" s="101"/>
      <c r="C245" s="120"/>
      <c r="E245" s="120"/>
      <c r="G245" s="120"/>
    </row>
  </sheetData>
  <mergeCells count="9">
    <mergeCell ref="A3:G3"/>
    <mergeCell ref="A4:G4"/>
    <mergeCell ref="A5:G5"/>
    <mergeCell ref="A6:G6"/>
    <mergeCell ref="A237:C237"/>
    <mergeCell ref="D48:D49"/>
    <mergeCell ref="A234:G234"/>
    <mergeCell ref="A221:B221"/>
    <mergeCell ref="A223:B223"/>
  </mergeCells>
  <pageMargins left="1.3" right="0.21" top="0.82" bottom="0.85" header="0.21" footer="0.3"/>
  <pageSetup scale="65" orientation="portrait" useFirstPageNumber="1" verticalDpi="300" r:id="rId1"/>
  <headerFooter alignWithMargins="0"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M62"/>
  <sheetViews>
    <sheetView view="pageBreakPreview" topLeftCell="A4" zoomScaleSheetLayoutView="100" workbookViewId="0">
      <selection activeCell="A4" sqref="A4:I4"/>
    </sheetView>
  </sheetViews>
  <sheetFormatPr defaultColWidth="8.85546875" defaultRowHeight="15.75" x14ac:dyDescent="0.25"/>
  <cols>
    <col min="1" max="1" width="1" style="97" customWidth="1"/>
    <col min="2" max="2" width="27.28515625" style="97" customWidth="1"/>
    <col min="3" max="3" width="19.42578125" style="97" customWidth="1"/>
    <col min="4" max="4" width="19.42578125" style="22" customWidth="1"/>
    <col min="5" max="5" width="1.42578125" style="102" customWidth="1"/>
    <col min="6" max="6" width="19.42578125" style="22" customWidth="1"/>
    <col min="7" max="7" width="1.85546875" style="102" customWidth="1"/>
    <col min="8" max="8" width="18.140625" style="22" bestFit="1" customWidth="1"/>
    <col min="9" max="9" width="1.85546875" style="102" customWidth="1"/>
    <col min="10" max="10" width="20.5703125" style="22" bestFit="1" customWidth="1"/>
    <col min="11" max="11" width="19.7109375" style="97" customWidth="1"/>
    <col min="12" max="12" width="8.85546875" style="97"/>
    <col min="13" max="13" width="19.140625" style="274" customWidth="1"/>
    <col min="14" max="258" width="8.85546875" style="97"/>
    <col min="259" max="259" width="37.28515625" style="97" customWidth="1"/>
    <col min="260" max="260" width="18.85546875" style="97" customWidth="1"/>
    <col min="261" max="261" width="1.7109375" style="97" customWidth="1"/>
    <col min="262" max="262" width="17.42578125" style="97" customWidth="1"/>
    <col min="263" max="263" width="1.85546875" style="97" customWidth="1"/>
    <col min="264" max="264" width="17.85546875" style="97" customWidth="1"/>
    <col min="265" max="265" width="1.85546875" style="97" customWidth="1"/>
    <col min="266" max="266" width="18.42578125" style="97" customWidth="1"/>
    <col min="267" max="267" width="19.7109375" style="97" customWidth="1"/>
    <col min="268" max="268" width="8.85546875" style="97"/>
    <col min="269" max="269" width="19.140625" style="97" customWidth="1"/>
    <col min="270" max="514" width="8.85546875" style="97"/>
    <col min="515" max="515" width="37.28515625" style="97" customWidth="1"/>
    <col min="516" max="516" width="18.85546875" style="97" customWidth="1"/>
    <col min="517" max="517" width="1.7109375" style="97" customWidth="1"/>
    <col min="518" max="518" width="17.42578125" style="97" customWidth="1"/>
    <col min="519" max="519" width="1.85546875" style="97" customWidth="1"/>
    <col min="520" max="520" width="17.85546875" style="97" customWidth="1"/>
    <col min="521" max="521" width="1.85546875" style="97" customWidth="1"/>
    <col min="522" max="522" width="18.42578125" style="97" customWidth="1"/>
    <col min="523" max="523" width="19.7109375" style="97" customWidth="1"/>
    <col min="524" max="524" width="8.85546875" style="97"/>
    <col min="525" max="525" width="19.140625" style="97" customWidth="1"/>
    <col min="526" max="770" width="8.85546875" style="97"/>
    <col min="771" max="771" width="37.28515625" style="97" customWidth="1"/>
    <col min="772" max="772" width="18.85546875" style="97" customWidth="1"/>
    <col min="773" max="773" width="1.7109375" style="97" customWidth="1"/>
    <col min="774" max="774" width="17.42578125" style="97" customWidth="1"/>
    <col min="775" max="775" width="1.85546875" style="97" customWidth="1"/>
    <col min="776" max="776" width="17.85546875" style="97" customWidth="1"/>
    <col min="777" max="777" width="1.85546875" style="97" customWidth="1"/>
    <col min="778" max="778" width="18.42578125" style="97" customWidth="1"/>
    <col min="779" max="779" width="19.7109375" style="97" customWidth="1"/>
    <col min="780" max="780" width="8.85546875" style="97"/>
    <col min="781" max="781" width="19.140625" style="97" customWidth="1"/>
    <col min="782" max="1026" width="8.85546875" style="97"/>
    <col min="1027" max="1027" width="37.28515625" style="97" customWidth="1"/>
    <col min="1028" max="1028" width="18.85546875" style="97" customWidth="1"/>
    <col min="1029" max="1029" width="1.7109375" style="97" customWidth="1"/>
    <col min="1030" max="1030" width="17.42578125" style="97" customWidth="1"/>
    <col min="1031" max="1031" width="1.85546875" style="97" customWidth="1"/>
    <col min="1032" max="1032" width="17.85546875" style="97" customWidth="1"/>
    <col min="1033" max="1033" width="1.85546875" style="97" customWidth="1"/>
    <col min="1034" max="1034" width="18.42578125" style="97" customWidth="1"/>
    <col min="1035" max="1035" width="19.7109375" style="97" customWidth="1"/>
    <col min="1036" max="1036" width="8.85546875" style="97"/>
    <col min="1037" max="1037" width="19.140625" style="97" customWidth="1"/>
    <col min="1038" max="1282" width="8.85546875" style="97"/>
    <col min="1283" max="1283" width="37.28515625" style="97" customWidth="1"/>
    <col min="1284" max="1284" width="18.85546875" style="97" customWidth="1"/>
    <col min="1285" max="1285" width="1.7109375" style="97" customWidth="1"/>
    <col min="1286" max="1286" width="17.42578125" style="97" customWidth="1"/>
    <col min="1287" max="1287" width="1.85546875" style="97" customWidth="1"/>
    <col min="1288" max="1288" width="17.85546875" style="97" customWidth="1"/>
    <col min="1289" max="1289" width="1.85546875" style="97" customWidth="1"/>
    <col min="1290" max="1290" width="18.42578125" style="97" customWidth="1"/>
    <col min="1291" max="1291" width="19.7109375" style="97" customWidth="1"/>
    <col min="1292" max="1292" width="8.85546875" style="97"/>
    <col min="1293" max="1293" width="19.140625" style="97" customWidth="1"/>
    <col min="1294" max="1538" width="8.85546875" style="97"/>
    <col min="1539" max="1539" width="37.28515625" style="97" customWidth="1"/>
    <col min="1540" max="1540" width="18.85546875" style="97" customWidth="1"/>
    <col min="1541" max="1541" width="1.7109375" style="97" customWidth="1"/>
    <col min="1542" max="1542" width="17.42578125" style="97" customWidth="1"/>
    <col min="1543" max="1543" width="1.85546875" style="97" customWidth="1"/>
    <col min="1544" max="1544" width="17.85546875" style="97" customWidth="1"/>
    <col min="1545" max="1545" width="1.85546875" style="97" customWidth="1"/>
    <col min="1546" max="1546" width="18.42578125" style="97" customWidth="1"/>
    <col min="1547" max="1547" width="19.7109375" style="97" customWidth="1"/>
    <col min="1548" max="1548" width="8.85546875" style="97"/>
    <col min="1549" max="1549" width="19.140625" style="97" customWidth="1"/>
    <col min="1550" max="1794" width="8.85546875" style="97"/>
    <col min="1795" max="1795" width="37.28515625" style="97" customWidth="1"/>
    <col min="1796" max="1796" width="18.85546875" style="97" customWidth="1"/>
    <col min="1797" max="1797" width="1.7109375" style="97" customWidth="1"/>
    <col min="1798" max="1798" width="17.42578125" style="97" customWidth="1"/>
    <col min="1799" max="1799" width="1.85546875" style="97" customWidth="1"/>
    <col min="1800" max="1800" width="17.85546875" style="97" customWidth="1"/>
    <col min="1801" max="1801" width="1.85546875" style="97" customWidth="1"/>
    <col min="1802" max="1802" width="18.42578125" style="97" customWidth="1"/>
    <col min="1803" max="1803" width="19.7109375" style="97" customWidth="1"/>
    <col min="1804" max="1804" width="8.85546875" style="97"/>
    <col min="1805" max="1805" width="19.140625" style="97" customWidth="1"/>
    <col min="1806" max="2050" width="8.85546875" style="97"/>
    <col min="2051" max="2051" width="37.28515625" style="97" customWidth="1"/>
    <col min="2052" max="2052" width="18.85546875" style="97" customWidth="1"/>
    <col min="2053" max="2053" width="1.7109375" style="97" customWidth="1"/>
    <col min="2054" max="2054" width="17.42578125" style="97" customWidth="1"/>
    <col min="2055" max="2055" width="1.85546875" style="97" customWidth="1"/>
    <col min="2056" max="2056" width="17.85546875" style="97" customWidth="1"/>
    <col min="2057" max="2057" width="1.85546875" style="97" customWidth="1"/>
    <col min="2058" max="2058" width="18.42578125" style="97" customWidth="1"/>
    <col min="2059" max="2059" width="19.7109375" style="97" customWidth="1"/>
    <col min="2060" max="2060" width="8.85546875" style="97"/>
    <col min="2061" max="2061" width="19.140625" style="97" customWidth="1"/>
    <col min="2062" max="2306" width="8.85546875" style="97"/>
    <col min="2307" max="2307" width="37.28515625" style="97" customWidth="1"/>
    <col min="2308" max="2308" width="18.85546875" style="97" customWidth="1"/>
    <col min="2309" max="2309" width="1.7109375" style="97" customWidth="1"/>
    <col min="2310" max="2310" width="17.42578125" style="97" customWidth="1"/>
    <col min="2311" max="2311" width="1.85546875" style="97" customWidth="1"/>
    <col min="2312" max="2312" width="17.85546875" style="97" customWidth="1"/>
    <col min="2313" max="2313" width="1.85546875" style="97" customWidth="1"/>
    <col min="2314" max="2314" width="18.42578125" style="97" customWidth="1"/>
    <col min="2315" max="2315" width="19.7109375" style="97" customWidth="1"/>
    <col min="2316" max="2316" width="8.85546875" style="97"/>
    <col min="2317" max="2317" width="19.140625" style="97" customWidth="1"/>
    <col min="2318" max="2562" width="8.85546875" style="97"/>
    <col min="2563" max="2563" width="37.28515625" style="97" customWidth="1"/>
    <col min="2564" max="2564" width="18.85546875" style="97" customWidth="1"/>
    <col min="2565" max="2565" width="1.7109375" style="97" customWidth="1"/>
    <col min="2566" max="2566" width="17.42578125" style="97" customWidth="1"/>
    <col min="2567" max="2567" width="1.85546875" style="97" customWidth="1"/>
    <col min="2568" max="2568" width="17.85546875" style="97" customWidth="1"/>
    <col min="2569" max="2569" width="1.85546875" style="97" customWidth="1"/>
    <col min="2570" max="2570" width="18.42578125" style="97" customWidth="1"/>
    <col min="2571" max="2571" width="19.7109375" style="97" customWidth="1"/>
    <col min="2572" max="2572" width="8.85546875" style="97"/>
    <col min="2573" max="2573" width="19.140625" style="97" customWidth="1"/>
    <col min="2574" max="2818" width="8.85546875" style="97"/>
    <col min="2819" max="2819" width="37.28515625" style="97" customWidth="1"/>
    <col min="2820" max="2820" width="18.85546875" style="97" customWidth="1"/>
    <col min="2821" max="2821" width="1.7109375" style="97" customWidth="1"/>
    <col min="2822" max="2822" width="17.42578125" style="97" customWidth="1"/>
    <col min="2823" max="2823" width="1.85546875" style="97" customWidth="1"/>
    <col min="2824" max="2824" width="17.85546875" style="97" customWidth="1"/>
    <col min="2825" max="2825" width="1.85546875" style="97" customWidth="1"/>
    <col min="2826" max="2826" width="18.42578125" style="97" customWidth="1"/>
    <col min="2827" max="2827" width="19.7109375" style="97" customWidth="1"/>
    <col min="2828" max="2828" width="8.85546875" style="97"/>
    <col min="2829" max="2829" width="19.140625" style="97" customWidth="1"/>
    <col min="2830" max="3074" width="8.85546875" style="97"/>
    <col min="3075" max="3075" width="37.28515625" style="97" customWidth="1"/>
    <col min="3076" max="3076" width="18.85546875" style="97" customWidth="1"/>
    <col min="3077" max="3077" width="1.7109375" style="97" customWidth="1"/>
    <col min="3078" max="3078" width="17.42578125" style="97" customWidth="1"/>
    <col min="3079" max="3079" width="1.85546875" style="97" customWidth="1"/>
    <col min="3080" max="3080" width="17.85546875" style="97" customWidth="1"/>
    <col min="3081" max="3081" width="1.85546875" style="97" customWidth="1"/>
    <col min="3082" max="3082" width="18.42578125" style="97" customWidth="1"/>
    <col min="3083" max="3083" width="19.7109375" style="97" customWidth="1"/>
    <col min="3084" max="3084" width="8.85546875" style="97"/>
    <col min="3085" max="3085" width="19.140625" style="97" customWidth="1"/>
    <col min="3086" max="3330" width="8.85546875" style="97"/>
    <col min="3331" max="3331" width="37.28515625" style="97" customWidth="1"/>
    <col min="3332" max="3332" width="18.85546875" style="97" customWidth="1"/>
    <col min="3333" max="3333" width="1.7109375" style="97" customWidth="1"/>
    <col min="3334" max="3334" width="17.42578125" style="97" customWidth="1"/>
    <col min="3335" max="3335" width="1.85546875" style="97" customWidth="1"/>
    <col min="3336" max="3336" width="17.85546875" style="97" customWidth="1"/>
    <col min="3337" max="3337" width="1.85546875" style="97" customWidth="1"/>
    <col min="3338" max="3338" width="18.42578125" style="97" customWidth="1"/>
    <col min="3339" max="3339" width="19.7109375" style="97" customWidth="1"/>
    <col min="3340" max="3340" width="8.85546875" style="97"/>
    <col min="3341" max="3341" width="19.140625" style="97" customWidth="1"/>
    <col min="3342" max="3586" width="8.85546875" style="97"/>
    <col min="3587" max="3587" width="37.28515625" style="97" customWidth="1"/>
    <col min="3588" max="3588" width="18.85546875" style="97" customWidth="1"/>
    <col min="3589" max="3589" width="1.7109375" style="97" customWidth="1"/>
    <col min="3590" max="3590" width="17.42578125" style="97" customWidth="1"/>
    <col min="3591" max="3591" width="1.85546875" style="97" customWidth="1"/>
    <col min="3592" max="3592" width="17.85546875" style="97" customWidth="1"/>
    <col min="3593" max="3593" width="1.85546875" style="97" customWidth="1"/>
    <col min="3594" max="3594" width="18.42578125" style="97" customWidth="1"/>
    <col min="3595" max="3595" width="19.7109375" style="97" customWidth="1"/>
    <col min="3596" max="3596" width="8.85546875" style="97"/>
    <col min="3597" max="3597" width="19.140625" style="97" customWidth="1"/>
    <col min="3598" max="3842" width="8.85546875" style="97"/>
    <col min="3843" max="3843" width="37.28515625" style="97" customWidth="1"/>
    <col min="3844" max="3844" width="18.85546875" style="97" customWidth="1"/>
    <col min="3845" max="3845" width="1.7109375" style="97" customWidth="1"/>
    <col min="3846" max="3846" width="17.42578125" style="97" customWidth="1"/>
    <col min="3847" max="3847" width="1.85546875" style="97" customWidth="1"/>
    <col min="3848" max="3848" width="17.85546875" style="97" customWidth="1"/>
    <col min="3849" max="3849" width="1.85546875" style="97" customWidth="1"/>
    <col min="3850" max="3850" width="18.42578125" style="97" customWidth="1"/>
    <col min="3851" max="3851" width="19.7109375" style="97" customWidth="1"/>
    <col min="3852" max="3852" width="8.85546875" style="97"/>
    <col min="3853" max="3853" width="19.140625" style="97" customWidth="1"/>
    <col min="3854" max="4098" width="8.85546875" style="97"/>
    <col min="4099" max="4099" width="37.28515625" style="97" customWidth="1"/>
    <col min="4100" max="4100" width="18.85546875" style="97" customWidth="1"/>
    <col min="4101" max="4101" width="1.7109375" style="97" customWidth="1"/>
    <col min="4102" max="4102" width="17.42578125" style="97" customWidth="1"/>
    <col min="4103" max="4103" width="1.85546875" style="97" customWidth="1"/>
    <col min="4104" max="4104" width="17.85546875" style="97" customWidth="1"/>
    <col min="4105" max="4105" width="1.85546875" style="97" customWidth="1"/>
    <col min="4106" max="4106" width="18.42578125" style="97" customWidth="1"/>
    <col min="4107" max="4107" width="19.7109375" style="97" customWidth="1"/>
    <col min="4108" max="4108" width="8.85546875" style="97"/>
    <col min="4109" max="4109" width="19.140625" style="97" customWidth="1"/>
    <col min="4110" max="4354" width="8.85546875" style="97"/>
    <col min="4355" max="4355" width="37.28515625" style="97" customWidth="1"/>
    <col min="4356" max="4356" width="18.85546875" style="97" customWidth="1"/>
    <col min="4357" max="4357" width="1.7109375" style="97" customWidth="1"/>
    <col min="4358" max="4358" width="17.42578125" style="97" customWidth="1"/>
    <col min="4359" max="4359" width="1.85546875" style="97" customWidth="1"/>
    <col min="4360" max="4360" width="17.85546875" style="97" customWidth="1"/>
    <col min="4361" max="4361" width="1.85546875" style="97" customWidth="1"/>
    <col min="4362" max="4362" width="18.42578125" style="97" customWidth="1"/>
    <col min="4363" max="4363" width="19.7109375" style="97" customWidth="1"/>
    <col min="4364" max="4364" width="8.85546875" style="97"/>
    <col min="4365" max="4365" width="19.140625" style="97" customWidth="1"/>
    <col min="4366" max="4610" width="8.85546875" style="97"/>
    <col min="4611" max="4611" width="37.28515625" style="97" customWidth="1"/>
    <col min="4612" max="4612" width="18.85546875" style="97" customWidth="1"/>
    <col min="4613" max="4613" width="1.7109375" style="97" customWidth="1"/>
    <col min="4614" max="4614" width="17.42578125" style="97" customWidth="1"/>
    <col min="4615" max="4615" width="1.85546875" style="97" customWidth="1"/>
    <col min="4616" max="4616" width="17.85546875" style="97" customWidth="1"/>
    <col min="4617" max="4617" width="1.85546875" style="97" customWidth="1"/>
    <col min="4618" max="4618" width="18.42578125" style="97" customWidth="1"/>
    <col min="4619" max="4619" width="19.7109375" style="97" customWidth="1"/>
    <col min="4620" max="4620" width="8.85546875" style="97"/>
    <col min="4621" max="4621" width="19.140625" style="97" customWidth="1"/>
    <col min="4622" max="4866" width="8.85546875" style="97"/>
    <col min="4867" max="4867" width="37.28515625" style="97" customWidth="1"/>
    <col min="4868" max="4868" width="18.85546875" style="97" customWidth="1"/>
    <col min="4869" max="4869" width="1.7109375" style="97" customWidth="1"/>
    <col min="4870" max="4870" width="17.42578125" style="97" customWidth="1"/>
    <col min="4871" max="4871" width="1.85546875" style="97" customWidth="1"/>
    <col min="4872" max="4872" width="17.85546875" style="97" customWidth="1"/>
    <col min="4873" max="4873" width="1.85546875" style="97" customWidth="1"/>
    <col min="4874" max="4874" width="18.42578125" style="97" customWidth="1"/>
    <col min="4875" max="4875" width="19.7109375" style="97" customWidth="1"/>
    <col min="4876" max="4876" width="8.85546875" style="97"/>
    <col min="4877" max="4877" width="19.140625" style="97" customWidth="1"/>
    <col min="4878" max="5122" width="8.85546875" style="97"/>
    <col min="5123" max="5123" width="37.28515625" style="97" customWidth="1"/>
    <col min="5124" max="5124" width="18.85546875" style="97" customWidth="1"/>
    <col min="5125" max="5125" width="1.7109375" style="97" customWidth="1"/>
    <col min="5126" max="5126" width="17.42578125" style="97" customWidth="1"/>
    <col min="5127" max="5127" width="1.85546875" style="97" customWidth="1"/>
    <col min="5128" max="5128" width="17.85546875" style="97" customWidth="1"/>
    <col min="5129" max="5129" width="1.85546875" style="97" customWidth="1"/>
    <col min="5130" max="5130" width="18.42578125" style="97" customWidth="1"/>
    <col min="5131" max="5131" width="19.7109375" style="97" customWidth="1"/>
    <col min="5132" max="5132" width="8.85546875" style="97"/>
    <col min="5133" max="5133" width="19.140625" style="97" customWidth="1"/>
    <col min="5134" max="5378" width="8.85546875" style="97"/>
    <col min="5379" max="5379" width="37.28515625" style="97" customWidth="1"/>
    <col min="5380" max="5380" width="18.85546875" style="97" customWidth="1"/>
    <col min="5381" max="5381" width="1.7109375" style="97" customWidth="1"/>
    <col min="5382" max="5382" width="17.42578125" style="97" customWidth="1"/>
    <col min="5383" max="5383" width="1.85546875" style="97" customWidth="1"/>
    <col min="5384" max="5384" width="17.85546875" style="97" customWidth="1"/>
    <col min="5385" max="5385" width="1.85546875" style="97" customWidth="1"/>
    <col min="5386" max="5386" width="18.42578125" style="97" customWidth="1"/>
    <col min="5387" max="5387" width="19.7109375" style="97" customWidth="1"/>
    <col min="5388" max="5388" width="8.85546875" style="97"/>
    <col min="5389" max="5389" width="19.140625" style="97" customWidth="1"/>
    <col min="5390" max="5634" width="8.85546875" style="97"/>
    <col min="5635" max="5635" width="37.28515625" style="97" customWidth="1"/>
    <col min="5636" max="5636" width="18.85546875" style="97" customWidth="1"/>
    <col min="5637" max="5637" width="1.7109375" style="97" customWidth="1"/>
    <col min="5638" max="5638" width="17.42578125" style="97" customWidth="1"/>
    <col min="5639" max="5639" width="1.85546875" style="97" customWidth="1"/>
    <col min="5640" max="5640" width="17.85546875" style="97" customWidth="1"/>
    <col min="5641" max="5641" width="1.85546875" style="97" customWidth="1"/>
    <col min="5642" max="5642" width="18.42578125" style="97" customWidth="1"/>
    <col min="5643" max="5643" width="19.7109375" style="97" customWidth="1"/>
    <col min="5644" max="5644" width="8.85546875" style="97"/>
    <col min="5645" max="5645" width="19.140625" style="97" customWidth="1"/>
    <col min="5646" max="5890" width="8.85546875" style="97"/>
    <col min="5891" max="5891" width="37.28515625" style="97" customWidth="1"/>
    <col min="5892" max="5892" width="18.85546875" style="97" customWidth="1"/>
    <col min="5893" max="5893" width="1.7109375" style="97" customWidth="1"/>
    <col min="5894" max="5894" width="17.42578125" style="97" customWidth="1"/>
    <col min="5895" max="5895" width="1.85546875" style="97" customWidth="1"/>
    <col min="5896" max="5896" width="17.85546875" style="97" customWidth="1"/>
    <col min="5897" max="5897" width="1.85546875" style="97" customWidth="1"/>
    <col min="5898" max="5898" width="18.42578125" style="97" customWidth="1"/>
    <col min="5899" max="5899" width="19.7109375" style="97" customWidth="1"/>
    <col min="5900" max="5900" width="8.85546875" style="97"/>
    <col min="5901" max="5901" width="19.140625" style="97" customWidth="1"/>
    <col min="5902" max="6146" width="8.85546875" style="97"/>
    <col min="6147" max="6147" width="37.28515625" style="97" customWidth="1"/>
    <col min="6148" max="6148" width="18.85546875" style="97" customWidth="1"/>
    <col min="6149" max="6149" width="1.7109375" style="97" customWidth="1"/>
    <col min="6150" max="6150" width="17.42578125" style="97" customWidth="1"/>
    <col min="6151" max="6151" width="1.85546875" style="97" customWidth="1"/>
    <col min="6152" max="6152" width="17.85546875" style="97" customWidth="1"/>
    <col min="6153" max="6153" width="1.85546875" style="97" customWidth="1"/>
    <col min="6154" max="6154" width="18.42578125" style="97" customWidth="1"/>
    <col min="6155" max="6155" width="19.7109375" style="97" customWidth="1"/>
    <col min="6156" max="6156" width="8.85546875" style="97"/>
    <col min="6157" max="6157" width="19.140625" style="97" customWidth="1"/>
    <col min="6158" max="6402" width="8.85546875" style="97"/>
    <col min="6403" max="6403" width="37.28515625" style="97" customWidth="1"/>
    <col min="6404" max="6404" width="18.85546875" style="97" customWidth="1"/>
    <col min="6405" max="6405" width="1.7109375" style="97" customWidth="1"/>
    <col min="6406" max="6406" width="17.42578125" style="97" customWidth="1"/>
    <col min="6407" max="6407" width="1.85546875" style="97" customWidth="1"/>
    <col min="6408" max="6408" width="17.85546875" style="97" customWidth="1"/>
    <col min="6409" max="6409" width="1.85546875" style="97" customWidth="1"/>
    <col min="6410" max="6410" width="18.42578125" style="97" customWidth="1"/>
    <col min="6411" max="6411" width="19.7109375" style="97" customWidth="1"/>
    <col min="6412" max="6412" width="8.85546875" style="97"/>
    <col min="6413" max="6413" width="19.140625" style="97" customWidth="1"/>
    <col min="6414" max="6658" width="8.85546875" style="97"/>
    <col min="6659" max="6659" width="37.28515625" style="97" customWidth="1"/>
    <col min="6660" max="6660" width="18.85546875" style="97" customWidth="1"/>
    <col min="6661" max="6661" width="1.7109375" style="97" customWidth="1"/>
    <col min="6662" max="6662" width="17.42578125" style="97" customWidth="1"/>
    <col min="6663" max="6663" width="1.85546875" style="97" customWidth="1"/>
    <col min="6664" max="6664" width="17.85546875" style="97" customWidth="1"/>
    <col min="6665" max="6665" width="1.85546875" style="97" customWidth="1"/>
    <col min="6666" max="6666" width="18.42578125" style="97" customWidth="1"/>
    <col min="6667" max="6667" width="19.7109375" style="97" customWidth="1"/>
    <col min="6668" max="6668" width="8.85546875" style="97"/>
    <col min="6669" max="6669" width="19.140625" style="97" customWidth="1"/>
    <col min="6670" max="6914" width="8.85546875" style="97"/>
    <col min="6915" max="6915" width="37.28515625" style="97" customWidth="1"/>
    <col min="6916" max="6916" width="18.85546875" style="97" customWidth="1"/>
    <col min="6917" max="6917" width="1.7109375" style="97" customWidth="1"/>
    <col min="6918" max="6918" width="17.42578125" style="97" customWidth="1"/>
    <col min="6919" max="6919" width="1.85546875" style="97" customWidth="1"/>
    <col min="6920" max="6920" width="17.85546875" style="97" customWidth="1"/>
    <col min="6921" max="6921" width="1.85546875" style="97" customWidth="1"/>
    <col min="6922" max="6922" width="18.42578125" style="97" customWidth="1"/>
    <col min="6923" max="6923" width="19.7109375" style="97" customWidth="1"/>
    <col min="6924" max="6924" width="8.85546875" style="97"/>
    <col min="6925" max="6925" width="19.140625" style="97" customWidth="1"/>
    <col min="6926" max="7170" width="8.85546875" style="97"/>
    <col min="7171" max="7171" width="37.28515625" style="97" customWidth="1"/>
    <col min="7172" max="7172" width="18.85546875" style="97" customWidth="1"/>
    <col min="7173" max="7173" width="1.7109375" style="97" customWidth="1"/>
    <col min="7174" max="7174" width="17.42578125" style="97" customWidth="1"/>
    <col min="7175" max="7175" width="1.85546875" style="97" customWidth="1"/>
    <col min="7176" max="7176" width="17.85546875" style="97" customWidth="1"/>
    <col min="7177" max="7177" width="1.85546875" style="97" customWidth="1"/>
    <col min="7178" max="7178" width="18.42578125" style="97" customWidth="1"/>
    <col min="7179" max="7179" width="19.7109375" style="97" customWidth="1"/>
    <col min="7180" max="7180" width="8.85546875" style="97"/>
    <col min="7181" max="7181" width="19.140625" style="97" customWidth="1"/>
    <col min="7182" max="7426" width="8.85546875" style="97"/>
    <col min="7427" max="7427" width="37.28515625" style="97" customWidth="1"/>
    <col min="7428" max="7428" width="18.85546875" style="97" customWidth="1"/>
    <col min="7429" max="7429" width="1.7109375" style="97" customWidth="1"/>
    <col min="7430" max="7430" width="17.42578125" style="97" customWidth="1"/>
    <col min="7431" max="7431" width="1.85546875" style="97" customWidth="1"/>
    <col min="7432" max="7432" width="17.85546875" style="97" customWidth="1"/>
    <col min="7433" max="7433" width="1.85546875" style="97" customWidth="1"/>
    <col min="7434" max="7434" width="18.42578125" style="97" customWidth="1"/>
    <col min="7435" max="7435" width="19.7109375" style="97" customWidth="1"/>
    <col min="7436" max="7436" width="8.85546875" style="97"/>
    <col min="7437" max="7437" width="19.140625" style="97" customWidth="1"/>
    <col min="7438" max="7682" width="8.85546875" style="97"/>
    <col min="7683" max="7683" width="37.28515625" style="97" customWidth="1"/>
    <col min="7684" max="7684" width="18.85546875" style="97" customWidth="1"/>
    <col min="7685" max="7685" width="1.7109375" style="97" customWidth="1"/>
    <col min="7686" max="7686" width="17.42578125" style="97" customWidth="1"/>
    <col min="7687" max="7687" width="1.85546875" style="97" customWidth="1"/>
    <col min="7688" max="7688" width="17.85546875" style="97" customWidth="1"/>
    <col min="7689" max="7689" width="1.85546875" style="97" customWidth="1"/>
    <col min="7690" max="7690" width="18.42578125" style="97" customWidth="1"/>
    <col min="7691" max="7691" width="19.7109375" style="97" customWidth="1"/>
    <col min="7692" max="7692" width="8.85546875" style="97"/>
    <col min="7693" max="7693" width="19.140625" style="97" customWidth="1"/>
    <col min="7694" max="7938" width="8.85546875" style="97"/>
    <col min="7939" max="7939" width="37.28515625" style="97" customWidth="1"/>
    <col min="7940" max="7940" width="18.85546875" style="97" customWidth="1"/>
    <col min="7941" max="7941" width="1.7109375" style="97" customWidth="1"/>
    <col min="7942" max="7942" width="17.42578125" style="97" customWidth="1"/>
    <col min="7943" max="7943" width="1.85546875" style="97" customWidth="1"/>
    <col min="7944" max="7944" width="17.85546875" style="97" customWidth="1"/>
    <col min="7945" max="7945" width="1.85546875" style="97" customWidth="1"/>
    <col min="7946" max="7946" width="18.42578125" style="97" customWidth="1"/>
    <col min="7947" max="7947" width="19.7109375" style="97" customWidth="1"/>
    <col min="7948" max="7948" width="8.85546875" style="97"/>
    <col min="7949" max="7949" width="19.140625" style="97" customWidth="1"/>
    <col min="7950" max="8194" width="8.85546875" style="97"/>
    <col min="8195" max="8195" width="37.28515625" style="97" customWidth="1"/>
    <col min="8196" max="8196" width="18.85546875" style="97" customWidth="1"/>
    <col min="8197" max="8197" width="1.7109375" style="97" customWidth="1"/>
    <col min="8198" max="8198" width="17.42578125" style="97" customWidth="1"/>
    <col min="8199" max="8199" width="1.85546875" style="97" customWidth="1"/>
    <col min="8200" max="8200" width="17.85546875" style="97" customWidth="1"/>
    <col min="8201" max="8201" width="1.85546875" style="97" customWidth="1"/>
    <col min="8202" max="8202" width="18.42578125" style="97" customWidth="1"/>
    <col min="8203" max="8203" width="19.7109375" style="97" customWidth="1"/>
    <col min="8204" max="8204" width="8.85546875" style="97"/>
    <col min="8205" max="8205" width="19.140625" style="97" customWidth="1"/>
    <col min="8206" max="8450" width="8.85546875" style="97"/>
    <col min="8451" max="8451" width="37.28515625" style="97" customWidth="1"/>
    <col min="8452" max="8452" width="18.85546875" style="97" customWidth="1"/>
    <col min="8453" max="8453" width="1.7109375" style="97" customWidth="1"/>
    <col min="8454" max="8454" width="17.42578125" style="97" customWidth="1"/>
    <col min="8455" max="8455" width="1.85546875" style="97" customWidth="1"/>
    <col min="8456" max="8456" width="17.85546875" style="97" customWidth="1"/>
    <col min="8457" max="8457" width="1.85546875" style="97" customWidth="1"/>
    <col min="8458" max="8458" width="18.42578125" style="97" customWidth="1"/>
    <col min="8459" max="8459" width="19.7109375" style="97" customWidth="1"/>
    <col min="8460" max="8460" width="8.85546875" style="97"/>
    <col min="8461" max="8461" width="19.140625" style="97" customWidth="1"/>
    <col min="8462" max="8706" width="8.85546875" style="97"/>
    <col min="8707" max="8707" width="37.28515625" style="97" customWidth="1"/>
    <col min="8708" max="8708" width="18.85546875" style="97" customWidth="1"/>
    <col min="8709" max="8709" width="1.7109375" style="97" customWidth="1"/>
    <col min="8710" max="8710" width="17.42578125" style="97" customWidth="1"/>
    <col min="8711" max="8711" width="1.85546875" style="97" customWidth="1"/>
    <col min="8712" max="8712" width="17.85546875" style="97" customWidth="1"/>
    <col min="8713" max="8713" width="1.85546875" style="97" customWidth="1"/>
    <col min="8714" max="8714" width="18.42578125" style="97" customWidth="1"/>
    <col min="8715" max="8715" width="19.7109375" style="97" customWidth="1"/>
    <col min="8716" max="8716" width="8.85546875" style="97"/>
    <col min="8717" max="8717" width="19.140625" style="97" customWidth="1"/>
    <col min="8718" max="8962" width="8.85546875" style="97"/>
    <col min="8963" max="8963" width="37.28515625" style="97" customWidth="1"/>
    <col min="8964" max="8964" width="18.85546875" style="97" customWidth="1"/>
    <col min="8965" max="8965" width="1.7109375" style="97" customWidth="1"/>
    <col min="8966" max="8966" width="17.42578125" style="97" customWidth="1"/>
    <col min="8967" max="8967" width="1.85546875" style="97" customWidth="1"/>
    <col min="8968" max="8968" width="17.85546875" style="97" customWidth="1"/>
    <col min="8969" max="8969" width="1.85546875" style="97" customWidth="1"/>
    <col min="8970" max="8970" width="18.42578125" style="97" customWidth="1"/>
    <col min="8971" max="8971" width="19.7109375" style="97" customWidth="1"/>
    <col min="8972" max="8972" width="8.85546875" style="97"/>
    <col min="8973" max="8973" width="19.140625" style="97" customWidth="1"/>
    <col min="8974" max="9218" width="8.85546875" style="97"/>
    <col min="9219" max="9219" width="37.28515625" style="97" customWidth="1"/>
    <col min="9220" max="9220" width="18.85546875" style="97" customWidth="1"/>
    <col min="9221" max="9221" width="1.7109375" style="97" customWidth="1"/>
    <col min="9222" max="9222" width="17.42578125" style="97" customWidth="1"/>
    <col min="9223" max="9223" width="1.85546875" style="97" customWidth="1"/>
    <col min="9224" max="9224" width="17.85546875" style="97" customWidth="1"/>
    <col min="9225" max="9225" width="1.85546875" style="97" customWidth="1"/>
    <col min="9226" max="9226" width="18.42578125" style="97" customWidth="1"/>
    <col min="9227" max="9227" width="19.7109375" style="97" customWidth="1"/>
    <col min="9228" max="9228" width="8.85546875" style="97"/>
    <col min="9229" max="9229" width="19.140625" style="97" customWidth="1"/>
    <col min="9230" max="9474" width="8.85546875" style="97"/>
    <col min="9475" max="9475" width="37.28515625" style="97" customWidth="1"/>
    <col min="9476" max="9476" width="18.85546875" style="97" customWidth="1"/>
    <col min="9477" max="9477" width="1.7109375" style="97" customWidth="1"/>
    <col min="9478" max="9478" width="17.42578125" style="97" customWidth="1"/>
    <col min="9479" max="9479" width="1.85546875" style="97" customWidth="1"/>
    <col min="9480" max="9480" width="17.85546875" style="97" customWidth="1"/>
    <col min="9481" max="9481" width="1.85546875" style="97" customWidth="1"/>
    <col min="9482" max="9482" width="18.42578125" style="97" customWidth="1"/>
    <col min="9483" max="9483" width="19.7109375" style="97" customWidth="1"/>
    <col min="9484" max="9484" width="8.85546875" style="97"/>
    <col min="9485" max="9485" width="19.140625" style="97" customWidth="1"/>
    <col min="9486" max="9730" width="8.85546875" style="97"/>
    <col min="9731" max="9731" width="37.28515625" style="97" customWidth="1"/>
    <col min="9732" max="9732" width="18.85546875" style="97" customWidth="1"/>
    <col min="9733" max="9733" width="1.7109375" style="97" customWidth="1"/>
    <col min="9734" max="9734" width="17.42578125" style="97" customWidth="1"/>
    <col min="9735" max="9735" width="1.85546875" style="97" customWidth="1"/>
    <col min="9736" max="9736" width="17.85546875" style="97" customWidth="1"/>
    <col min="9737" max="9737" width="1.85546875" style="97" customWidth="1"/>
    <col min="9738" max="9738" width="18.42578125" style="97" customWidth="1"/>
    <col min="9739" max="9739" width="19.7109375" style="97" customWidth="1"/>
    <col min="9740" max="9740" width="8.85546875" style="97"/>
    <col min="9741" max="9741" width="19.140625" style="97" customWidth="1"/>
    <col min="9742" max="9986" width="8.85546875" style="97"/>
    <col min="9987" max="9987" width="37.28515625" style="97" customWidth="1"/>
    <col min="9988" max="9988" width="18.85546875" style="97" customWidth="1"/>
    <col min="9989" max="9989" width="1.7109375" style="97" customWidth="1"/>
    <col min="9990" max="9990" width="17.42578125" style="97" customWidth="1"/>
    <col min="9991" max="9991" width="1.85546875" style="97" customWidth="1"/>
    <col min="9992" max="9992" width="17.85546875" style="97" customWidth="1"/>
    <col min="9993" max="9993" width="1.85546875" style="97" customWidth="1"/>
    <col min="9994" max="9994" width="18.42578125" style="97" customWidth="1"/>
    <col min="9995" max="9995" width="19.7109375" style="97" customWidth="1"/>
    <col min="9996" max="9996" width="8.85546875" style="97"/>
    <col min="9997" max="9997" width="19.140625" style="97" customWidth="1"/>
    <col min="9998" max="10242" width="8.85546875" style="97"/>
    <col min="10243" max="10243" width="37.28515625" style="97" customWidth="1"/>
    <col min="10244" max="10244" width="18.85546875" style="97" customWidth="1"/>
    <col min="10245" max="10245" width="1.7109375" style="97" customWidth="1"/>
    <col min="10246" max="10246" width="17.42578125" style="97" customWidth="1"/>
    <col min="10247" max="10247" width="1.85546875" style="97" customWidth="1"/>
    <col min="10248" max="10248" width="17.85546875" style="97" customWidth="1"/>
    <col min="10249" max="10249" width="1.85546875" style="97" customWidth="1"/>
    <col min="10250" max="10250" width="18.42578125" style="97" customWidth="1"/>
    <col min="10251" max="10251" width="19.7109375" style="97" customWidth="1"/>
    <col min="10252" max="10252" width="8.85546875" style="97"/>
    <col min="10253" max="10253" width="19.140625" style="97" customWidth="1"/>
    <col min="10254" max="10498" width="8.85546875" style="97"/>
    <col min="10499" max="10499" width="37.28515625" style="97" customWidth="1"/>
    <col min="10500" max="10500" width="18.85546875" style="97" customWidth="1"/>
    <col min="10501" max="10501" width="1.7109375" style="97" customWidth="1"/>
    <col min="10502" max="10502" width="17.42578125" style="97" customWidth="1"/>
    <col min="10503" max="10503" width="1.85546875" style="97" customWidth="1"/>
    <col min="10504" max="10504" width="17.85546875" style="97" customWidth="1"/>
    <col min="10505" max="10505" width="1.85546875" style="97" customWidth="1"/>
    <col min="10506" max="10506" width="18.42578125" style="97" customWidth="1"/>
    <col min="10507" max="10507" width="19.7109375" style="97" customWidth="1"/>
    <col min="10508" max="10508" width="8.85546875" style="97"/>
    <col min="10509" max="10509" width="19.140625" style="97" customWidth="1"/>
    <col min="10510" max="10754" width="8.85546875" style="97"/>
    <col min="10755" max="10755" width="37.28515625" style="97" customWidth="1"/>
    <col min="10756" max="10756" width="18.85546875" style="97" customWidth="1"/>
    <col min="10757" max="10757" width="1.7109375" style="97" customWidth="1"/>
    <col min="10758" max="10758" width="17.42578125" style="97" customWidth="1"/>
    <col min="10759" max="10759" width="1.85546875" style="97" customWidth="1"/>
    <col min="10760" max="10760" width="17.85546875" style="97" customWidth="1"/>
    <col min="10761" max="10761" width="1.85546875" style="97" customWidth="1"/>
    <col min="10762" max="10762" width="18.42578125" style="97" customWidth="1"/>
    <col min="10763" max="10763" width="19.7109375" style="97" customWidth="1"/>
    <col min="10764" max="10764" width="8.85546875" style="97"/>
    <col min="10765" max="10765" width="19.140625" style="97" customWidth="1"/>
    <col min="10766" max="11010" width="8.85546875" style="97"/>
    <col min="11011" max="11011" width="37.28515625" style="97" customWidth="1"/>
    <col min="11012" max="11012" width="18.85546875" style="97" customWidth="1"/>
    <col min="11013" max="11013" width="1.7109375" style="97" customWidth="1"/>
    <col min="11014" max="11014" width="17.42578125" style="97" customWidth="1"/>
    <col min="11015" max="11015" width="1.85546875" style="97" customWidth="1"/>
    <col min="11016" max="11016" width="17.85546875" style="97" customWidth="1"/>
    <col min="11017" max="11017" width="1.85546875" style="97" customWidth="1"/>
    <col min="11018" max="11018" width="18.42578125" style="97" customWidth="1"/>
    <col min="11019" max="11019" width="19.7109375" style="97" customWidth="1"/>
    <col min="11020" max="11020" width="8.85546875" style="97"/>
    <col min="11021" max="11021" width="19.140625" style="97" customWidth="1"/>
    <col min="11022" max="11266" width="8.85546875" style="97"/>
    <col min="11267" max="11267" width="37.28515625" style="97" customWidth="1"/>
    <col min="11268" max="11268" width="18.85546875" style="97" customWidth="1"/>
    <col min="11269" max="11269" width="1.7109375" style="97" customWidth="1"/>
    <col min="11270" max="11270" width="17.42578125" style="97" customWidth="1"/>
    <col min="11271" max="11271" width="1.85546875" style="97" customWidth="1"/>
    <col min="11272" max="11272" width="17.85546875" style="97" customWidth="1"/>
    <col min="11273" max="11273" width="1.85546875" style="97" customWidth="1"/>
    <col min="11274" max="11274" width="18.42578125" style="97" customWidth="1"/>
    <col min="11275" max="11275" width="19.7109375" style="97" customWidth="1"/>
    <col min="11276" max="11276" width="8.85546875" style="97"/>
    <col min="11277" max="11277" width="19.140625" style="97" customWidth="1"/>
    <col min="11278" max="11522" width="8.85546875" style="97"/>
    <col min="11523" max="11523" width="37.28515625" style="97" customWidth="1"/>
    <col min="11524" max="11524" width="18.85546875" style="97" customWidth="1"/>
    <col min="11525" max="11525" width="1.7109375" style="97" customWidth="1"/>
    <col min="11526" max="11526" width="17.42578125" style="97" customWidth="1"/>
    <col min="11527" max="11527" width="1.85546875" style="97" customWidth="1"/>
    <col min="11528" max="11528" width="17.85546875" style="97" customWidth="1"/>
    <col min="11529" max="11529" width="1.85546875" style="97" customWidth="1"/>
    <col min="11530" max="11530" width="18.42578125" style="97" customWidth="1"/>
    <col min="11531" max="11531" width="19.7109375" style="97" customWidth="1"/>
    <col min="11532" max="11532" width="8.85546875" style="97"/>
    <col min="11533" max="11533" width="19.140625" style="97" customWidth="1"/>
    <col min="11534" max="11778" width="8.85546875" style="97"/>
    <col min="11779" max="11779" width="37.28515625" style="97" customWidth="1"/>
    <col min="11780" max="11780" width="18.85546875" style="97" customWidth="1"/>
    <col min="11781" max="11781" width="1.7109375" style="97" customWidth="1"/>
    <col min="11782" max="11782" width="17.42578125" style="97" customWidth="1"/>
    <col min="11783" max="11783" width="1.85546875" style="97" customWidth="1"/>
    <col min="11784" max="11784" width="17.85546875" style="97" customWidth="1"/>
    <col min="11785" max="11785" width="1.85546875" style="97" customWidth="1"/>
    <col min="11786" max="11786" width="18.42578125" style="97" customWidth="1"/>
    <col min="11787" max="11787" width="19.7109375" style="97" customWidth="1"/>
    <col min="11788" max="11788" width="8.85546875" style="97"/>
    <col min="11789" max="11789" width="19.140625" style="97" customWidth="1"/>
    <col min="11790" max="12034" width="8.85546875" style="97"/>
    <col min="12035" max="12035" width="37.28515625" style="97" customWidth="1"/>
    <col min="12036" max="12036" width="18.85546875" style="97" customWidth="1"/>
    <col min="12037" max="12037" width="1.7109375" style="97" customWidth="1"/>
    <col min="12038" max="12038" width="17.42578125" style="97" customWidth="1"/>
    <col min="12039" max="12039" width="1.85546875" style="97" customWidth="1"/>
    <col min="12040" max="12040" width="17.85546875" style="97" customWidth="1"/>
    <col min="12041" max="12041" width="1.85546875" style="97" customWidth="1"/>
    <col min="12042" max="12042" width="18.42578125" style="97" customWidth="1"/>
    <col min="12043" max="12043" width="19.7109375" style="97" customWidth="1"/>
    <col min="12044" max="12044" width="8.85546875" style="97"/>
    <col min="12045" max="12045" width="19.140625" style="97" customWidth="1"/>
    <col min="12046" max="12290" width="8.85546875" style="97"/>
    <col min="12291" max="12291" width="37.28515625" style="97" customWidth="1"/>
    <col min="12292" max="12292" width="18.85546875" style="97" customWidth="1"/>
    <col min="12293" max="12293" width="1.7109375" style="97" customWidth="1"/>
    <col min="12294" max="12294" width="17.42578125" style="97" customWidth="1"/>
    <col min="12295" max="12295" width="1.85546875" style="97" customWidth="1"/>
    <col min="12296" max="12296" width="17.85546875" style="97" customWidth="1"/>
    <col min="12297" max="12297" width="1.85546875" style="97" customWidth="1"/>
    <col min="12298" max="12298" width="18.42578125" style="97" customWidth="1"/>
    <col min="12299" max="12299" width="19.7109375" style="97" customWidth="1"/>
    <col min="12300" max="12300" width="8.85546875" style="97"/>
    <col min="12301" max="12301" width="19.140625" style="97" customWidth="1"/>
    <col min="12302" max="12546" width="8.85546875" style="97"/>
    <col min="12547" max="12547" width="37.28515625" style="97" customWidth="1"/>
    <col min="12548" max="12548" width="18.85546875" style="97" customWidth="1"/>
    <col min="12549" max="12549" width="1.7109375" style="97" customWidth="1"/>
    <col min="12550" max="12550" width="17.42578125" style="97" customWidth="1"/>
    <col min="12551" max="12551" width="1.85546875" style="97" customWidth="1"/>
    <col min="12552" max="12552" width="17.85546875" style="97" customWidth="1"/>
    <col min="12553" max="12553" width="1.85546875" style="97" customWidth="1"/>
    <col min="12554" max="12554" width="18.42578125" style="97" customWidth="1"/>
    <col min="12555" max="12555" width="19.7109375" style="97" customWidth="1"/>
    <col min="12556" max="12556" width="8.85546875" style="97"/>
    <col min="12557" max="12557" width="19.140625" style="97" customWidth="1"/>
    <col min="12558" max="12802" width="8.85546875" style="97"/>
    <col min="12803" max="12803" width="37.28515625" style="97" customWidth="1"/>
    <col min="12804" max="12804" width="18.85546875" style="97" customWidth="1"/>
    <col min="12805" max="12805" width="1.7109375" style="97" customWidth="1"/>
    <col min="12806" max="12806" width="17.42578125" style="97" customWidth="1"/>
    <col min="12807" max="12807" width="1.85546875" style="97" customWidth="1"/>
    <col min="12808" max="12808" width="17.85546875" style="97" customWidth="1"/>
    <col min="12809" max="12809" width="1.85546875" style="97" customWidth="1"/>
    <col min="12810" max="12810" width="18.42578125" style="97" customWidth="1"/>
    <col min="12811" max="12811" width="19.7109375" style="97" customWidth="1"/>
    <col min="12812" max="12812" width="8.85546875" style="97"/>
    <col min="12813" max="12813" width="19.140625" style="97" customWidth="1"/>
    <col min="12814" max="13058" width="8.85546875" style="97"/>
    <col min="13059" max="13059" width="37.28515625" style="97" customWidth="1"/>
    <col min="13060" max="13060" width="18.85546875" style="97" customWidth="1"/>
    <col min="13061" max="13061" width="1.7109375" style="97" customWidth="1"/>
    <col min="13062" max="13062" width="17.42578125" style="97" customWidth="1"/>
    <col min="13063" max="13063" width="1.85546875" style="97" customWidth="1"/>
    <col min="13064" max="13064" width="17.85546875" style="97" customWidth="1"/>
    <col min="13065" max="13065" width="1.85546875" style="97" customWidth="1"/>
    <col min="13066" max="13066" width="18.42578125" style="97" customWidth="1"/>
    <col min="13067" max="13067" width="19.7109375" style="97" customWidth="1"/>
    <col min="13068" max="13068" width="8.85546875" style="97"/>
    <col min="13069" max="13069" width="19.140625" style="97" customWidth="1"/>
    <col min="13070" max="13314" width="8.85546875" style="97"/>
    <col min="13315" max="13315" width="37.28515625" style="97" customWidth="1"/>
    <col min="13316" max="13316" width="18.85546875" style="97" customWidth="1"/>
    <col min="13317" max="13317" width="1.7109375" style="97" customWidth="1"/>
    <col min="13318" max="13318" width="17.42578125" style="97" customWidth="1"/>
    <col min="13319" max="13319" width="1.85546875" style="97" customWidth="1"/>
    <col min="13320" max="13320" width="17.85546875" style="97" customWidth="1"/>
    <col min="13321" max="13321" width="1.85546875" style="97" customWidth="1"/>
    <col min="13322" max="13322" width="18.42578125" style="97" customWidth="1"/>
    <col min="13323" max="13323" width="19.7109375" style="97" customWidth="1"/>
    <col min="13324" max="13324" width="8.85546875" style="97"/>
    <col min="13325" max="13325" width="19.140625" style="97" customWidth="1"/>
    <col min="13326" max="13570" width="8.85546875" style="97"/>
    <col min="13571" max="13571" width="37.28515625" style="97" customWidth="1"/>
    <col min="13572" max="13572" width="18.85546875" style="97" customWidth="1"/>
    <col min="13573" max="13573" width="1.7109375" style="97" customWidth="1"/>
    <col min="13574" max="13574" width="17.42578125" style="97" customWidth="1"/>
    <col min="13575" max="13575" width="1.85546875" style="97" customWidth="1"/>
    <col min="13576" max="13576" width="17.85546875" style="97" customWidth="1"/>
    <col min="13577" max="13577" width="1.85546875" style="97" customWidth="1"/>
    <col min="13578" max="13578" width="18.42578125" style="97" customWidth="1"/>
    <col min="13579" max="13579" width="19.7109375" style="97" customWidth="1"/>
    <col min="13580" max="13580" width="8.85546875" style="97"/>
    <col min="13581" max="13581" width="19.140625" style="97" customWidth="1"/>
    <col min="13582" max="13826" width="8.85546875" style="97"/>
    <col min="13827" max="13827" width="37.28515625" style="97" customWidth="1"/>
    <col min="13828" max="13828" width="18.85546875" style="97" customWidth="1"/>
    <col min="13829" max="13829" width="1.7109375" style="97" customWidth="1"/>
    <col min="13830" max="13830" width="17.42578125" style="97" customWidth="1"/>
    <col min="13831" max="13831" width="1.85546875" style="97" customWidth="1"/>
    <col min="13832" max="13832" width="17.85546875" style="97" customWidth="1"/>
    <col min="13833" max="13833" width="1.85546875" style="97" customWidth="1"/>
    <col min="13834" max="13834" width="18.42578125" style="97" customWidth="1"/>
    <col min="13835" max="13835" width="19.7109375" style="97" customWidth="1"/>
    <col min="13836" max="13836" width="8.85546875" style="97"/>
    <col min="13837" max="13837" width="19.140625" style="97" customWidth="1"/>
    <col min="13838" max="14082" width="8.85546875" style="97"/>
    <col min="14083" max="14083" width="37.28515625" style="97" customWidth="1"/>
    <col min="14084" max="14084" width="18.85546875" style="97" customWidth="1"/>
    <col min="14085" max="14085" width="1.7109375" style="97" customWidth="1"/>
    <col min="14086" max="14086" width="17.42578125" style="97" customWidth="1"/>
    <col min="14087" max="14087" width="1.85546875" style="97" customWidth="1"/>
    <col min="14088" max="14088" width="17.85546875" style="97" customWidth="1"/>
    <col min="14089" max="14089" width="1.85546875" style="97" customWidth="1"/>
    <col min="14090" max="14090" width="18.42578125" style="97" customWidth="1"/>
    <col min="14091" max="14091" width="19.7109375" style="97" customWidth="1"/>
    <col min="14092" max="14092" width="8.85546875" style="97"/>
    <col min="14093" max="14093" width="19.140625" style="97" customWidth="1"/>
    <col min="14094" max="14338" width="8.85546875" style="97"/>
    <col min="14339" max="14339" width="37.28515625" style="97" customWidth="1"/>
    <col min="14340" max="14340" width="18.85546875" style="97" customWidth="1"/>
    <col min="14341" max="14341" width="1.7109375" style="97" customWidth="1"/>
    <col min="14342" max="14342" width="17.42578125" style="97" customWidth="1"/>
    <col min="14343" max="14343" width="1.85546875" style="97" customWidth="1"/>
    <col min="14344" max="14344" width="17.85546875" style="97" customWidth="1"/>
    <col min="14345" max="14345" width="1.85546875" style="97" customWidth="1"/>
    <col min="14346" max="14346" width="18.42578125" style="97" customWidth="1"/>
    <col min="14347" max="14347" width="19.7109375" style="97" customWidth="1"/>
    <col min="14348" max="14348" width="8.85546875" style="97"/>
    <col min="14349" max="14349" width="19.140625" style="97" customWidth="1"/>
    <col min="14350" max="14594" width="8.85546875" style="97"/>
    <col min="14595" max="14595" width="37.28515625" style="97" customWidth="1"/>
    <col min="14596" max="14596" width="18.85546875" style="97" customWidth="1"/>
    <col min="14597" max="14597" width="1.7109375" style="97" customWidth="1"/>
    <col min="14598" max="14598" width="17.42578125" style="97" customWidth="1"/>
    <col min="14599" max="14599" width="1.85546875" style="97" customWidth="1"/>
    <col min="14600" max="14600" width="17.85546875" style="97" customWidth="1"/>
    <col min="14601" max="14601" width="1.85546875" style="97" customWidth="1"/>
    <col min="14602" max="14602" width="18.42578125" style="97" customWidth="1"/>
    <col min="14603" max="14603" width="19.7109375" style="97" customWidth="1"/>
    <col min="14604" max="14604" width="8.85546875" style="97"/>
    <col min="14605" max="14605" width="19.140625" style="97" customWidth="1"/>
    <col min="14606" max="14850" width="8.85546875" style="97"/>
    <col min="14851" max="14851" width="37.28515625" style="97" customWidth="1"/>
    <col min="14852" max="14852" width="18.85546875" style="97" customWidth="1"/>
    <col min="14853" max="14853" width="1.7109375" style="97" customWidth="1"/>
    <col min="14854" max="14854" width="17.42578125" style="97" customWidth="1"/>
    <col min="14855" max="14855" width="1.85546875" style="97" customWidth="1"/>
    <col min="14856" max="14856" width="17.85546875" style="97" customWidth="1"/>
    <col min="14857" max="14857" width="1.85546875" style="97" customWidth="1"/>
    <col min="14858" max="14858" width="18.42578125" style="97" customWidth="1"/>
    <col min="14859" max="14859" width="19.7109375" style="97" customWidth="1"/>
    <col min="14860" max="14860" width="8.85546875" style="97"/>
    <col min="14861" max="14861" width="19.140625" style="97" customWidth="1"/>
    <col min="14862" max="15106" width="8.85546875" style="97"/>
    <col min="15107" max="15107" width="37.28515625" style="97" customWidth="1"/>
    <col min="15108" max="15108" width="18.85546875" style="97" customWidth="1"/>
    <col min="15109" max="15109" width="1.7109375" style="97" customWidth="1"/>
    <col min="15110" max="15110" width="17.42578125" style="97" customWidth="1"/>
    <col min="15111" max="15111" width="1.85546875" style="97" customWidth="1"/>
    <col min="15112" max="15112" width="17.85546875" style="97" customWidth="1"/>
    <col min="15113" max="15113" width="1.85546875" style="97" customWidth="1"/>
    <col min="15114" max="15114" width="18.42578125" style="97" customWidth="1"/>
    <col min="15115" max="15115" width="19.7109375" style="97" customWidth="1"/>
    <col min="15116" max="15116" width="8.85546875" style="97"/>
    <col min="15117" max="15117" width="19.140625" style="97" customWidth="1"/>
    <col min="15118" max="15362" width="8.85546875" style="97"/>
    <col min="15363" max="15363" width="37.28515625" style="97" customWidth="1"/>
    <col min="15364" max="15364" width="18.85546875" style="97" customWidth="1"/>
    <col min="15365" max="15365" width="1.7109375" style="97" customWidth="1"/>
    <col min="15366" max="15366" width="17.42578125" style="97" customWidth="1"/>
    <col min="15367" max="15367" width="1.85546875" style="97" customWidth="1"/>
    <col min="15368" max="15368" width="17.85546875" style="97" customWidth="1"/>
    <col min="15369" max="15369" width="1.85546875" style="97" customWidth="1"/>
    <col min="15370" max="15370" width="18.42578125" style="97" customWidth="1"/>
    <col min="15371" max="15371" width="19.7109375" style="97" customWidth="1"/>
    <col min="15372" max="15372" width="8.85546875" style="97"/>
    <col min="15373" max="15373" width="19.140625" style="97" customWidth="1"/>
    <col min="15374" max="15618" width="8.85546875" style="97"/>
    <col min="15619" max="15619" width="37.28515625" style="97" customWidth="1"/>
    <col min="15620" max="15620" width="18.85546875" style="97" customWidth="1"/>
    <col min="15621" max="15621" width="1.7109375" style="97" customWidth="1"/>
    <col min="15622" max="15622" width="17.42578125" style="97" customWidth="1"/>
    <col min="15623" max="15623" width="1.85546875" style="97" customWidth="1"/>
    <col min="15624" max="15624" width="17.85546875" style="97" customWidth="1"/>
    <col min="15625" max="15625" width="1.85546875" style="97" customWidth="1"/>
    <col min="15626" max="15626" width="18.42578125" style="97" customWidth="1"/>
    <col min="15627" max="15627" width="19.7109375" style="97" customWidth="1"/>
    <col min="15628" max="15628" width="8.85546875" style="97"/>
    <col min="15629" max="15629" width="19.140625" style="97" customWidth="1"/>
    <col min="15630" max="15874" width="8.85546875" style="97"/>
    <col min="15875" max="15875" width="37.28515625" style="97" customWidth="1"/>
    <col min="15876" max="15876" width="18.85546875" style="97" customWidth="1"/>
    <col min="15877" max="15877" width="1.7109375" style="97" customWidth="1"/>
    <col min="15878" max="15878" width="17.42578125" style="97" customWidth="1"/>
    <col min="15879" max="15879" width="1.85546875" style="97" customWidth="1"/>
    <col min="15880" max="15880" width="17.85546875" style="97" customWidth="1"/>
    <col min="15881" max="15881" width="1.85546875" style="97" customWidth="1"/>
    <col min="15882" max="15882" width="18.42578125" style="97" customWidth="1"/>
    <col min="15883" max="15883" width="19.7109375" style="97" customWidth="1"/>
    <col min="15884" max="15884" width="8.85546875" style="97"/>
    <col min="15885" max="15885" width="19.140625" style="97" customWidth="1"/>
    <col min="15886" max="16130" width="8.85546875" style="97"/>
    <col min="16131" max="16131" width="37.28515625" style="97" customWidth="1"/>
    <col min="16132" max="16132" width="18.85546875" style="97" customWidth="1"/>
    <col min="16133" max="16133" width="1.7109375" style="97" customWidth="1"/>
    <col min="16134" max="16134" width="17.42578125" style="97" customWidth="1"/>
    <col min="16135" max="16135" width="1.85546875" style="97" customWidth="1"/>
    <col min="16136" max="16136" width="17.85546875" style="97" customWidth="1"/>
    <col min="16137" max="16137" width="1.85546875" style="97" customWidth="1"/>
    <col min="16138" max="16138" width="18.42578125" style="97" customWidth="1"/>
    <col min="16139" max="16139" width="19.7109375" style="97" customWidth="1"/>
    <col min="16140" max="16140" width="8.85546875" style="97"/>
    <col min="16141" max="16141" width="19.140625" style="97" customWidth="1"/>
    <col min="16142" max="16384" width="8.85546875" style="97"/>
  </cols>
  <sheetData>
    <row r="1" spans="2:11" x14ac:dyDescent="0.25">
      <c r="D1" s="218"/>
      <c r="E1" s="268"/>
      <c r="F1" s="218"/>
      <c r="G1" s="268"/>
      <c r="J1" s="218" t="s">
        <v>453</v>
      </c>
    </row>
    <row r="2" spans="2:11" x14ac:dyDescent="0.25">
      <c r="B2" s="269"/>
      <c r="C2" s="269"/>
      <c r="D2" s="218"/>
      <c r="E2" s="268"/>
      <c r="F2" s="218"/>
      <c r="G2" s="268"/>
      <c r="H2" s="218"/>
    </row>
    <row r="3" spans="2:11" x14ac:dyDescent="0.25">
      <c r="B3" s="546" t="s">
        <v>454</v>
      </c>
      <c r="C3" s="546"/>
      <c r="D3" s="546"/>
      <c r="E3" s="546"/>
      <c r="F3" s="546"/>
      <c r="G3" s="546"/>
      <c r="H3" s="546"/>
      <c r="I3" s="546"/>
      <c r="J3" s="546"/>
    </row>
    <row r="4" spans="2:11" x14ac:dyDescent="0.25">
      <c r="B4" s="546" t="s">
        <v>455</v>
      </c>
      <c r="C4" s="546"/>
      <c r="D4" s="546"/>
      <c r="E4" s="546"/>
      <c r="F4" s="546"/>
      <c r="G4" s="546"/>
      <c r="H4" s="546"/>
      <c r="I4" s="546"/>
      <c r="J4" s="546"/>
    </row>
    <row r="5" spans="2:11" x14ac:dyDescent="0.25">
      <c r="B5" s="546" t="s">
        <v>426</v>
      </c>
      <c r="C5" s="546"/>
      <c r="D5" s="546"/>
      <c r="E5" s="546"/>
      <c r="F5" s="546"/>
      <c r="G5" s="546"/>
      <c r="H5" s="546"/>
      <c r="I5" s="546"/>
      <c r="J5" s="546"/>
    </row>
    <row r="6" spans="2:11" x14ac:dyDescent="0.25">
      <c r="B6" s="608" t="s">
        <v>3</v>
      </c>
      <c r="C6" s="608"/>
      <c r="D6" s="608"/>
      <c r="E6" s="608"/>
      <c r="F6" s="608"/>
      <c r="G6" s="608"/>
      <c r="H6" s="608"/>
      <c r="I6" s="608"/>
      <c r="J6" s="608"/>
    </row>
    <row r="7" spans="2:11" x14ac:dyDescent="0.25">
      <c r="B7" s="245"/>
      <c r="C7" s="245"/>
      <c r="D7" s="270"/>
      <c r="E7" s="244"/>
      <c r="F7" s="270"/>
      <c r="G7" s="244"/>
      <c r="H7" s="270"/>
    </row>
    <row r="8" spans="2:11" x14ac:dyDescent="0.25">
      <c r="B8" s="616"/>
      <c r="C8" s="616"/>
      <c r="D8" s="616"/>
      <c r="E8" s="271"/>
    </row>
    <row r="9" spans="2:11" x14ac:dyDescent="0.25">
      <c r="D9" s="221" t="s">
        <v>4</v>
      </c>
      <c r="E9" s="272"/>
      <c r="F9" s="221" t="s">
        <v>5</v>
      </c>
      <c r="G9" s="272"/>
      <c r="H9" s="221" t="s">
        <v>6</v>
      </c>
      <c r="I9" s="103"/>
      <c r="J9" s="221" t="s">
        <v>7</v>
      </c>
    </row>
    <row r="11" spans="2:11" x14ac:dyDescent="0.25">
      <c r="B11" s="97" t="s">
        <v>427</v>
      </c>
    </row>
    <row r="12" spans="2:11" x14ac:dyDescent="0.25">
      <c r="B12" s="106" t="s">
        <v>428</v>
      </c>
      <c r="C12" s="106"/>
    </row>
    <row r="13" spans="2:11" x14ac:dyDescent="0.25">
      <c r="B13" s="265" t="s">
        <v>429</v>
      </c>
      <c r="C13" s="265"/>
      <c r="D13" s="296">
        <v>2770136870.1500001</v>
      </c>
      <c r="E13" s="195"/>
      <c r="F13" s="297">
        <v>1294000523</v>
      </c>
      <c r="G13" s="195"/>
      <c r="H13" s="298">
        <v>79564593.109999999</v>
      </c>
      <c r="I13" s="273"/>
      <c r="J13" s="299">
        <f t="shared" ref="J13:J18" si="0">SUM(D13:H13)</f>
        <v>4143701986.2600002</v>
      </c>
      <c r="K13" s="274"/>
    </row>
    <row r="14" spans="2:11" ht="14.25" customHeight="1" x14ac:dyDescent="0.25">
      <c r="B14" s="265" t="s">
        <v>430</v>
      </c>
      <c r="C14" s="265"/>
      <c r="D14" s="296">
        <v>888239369</v>
      </c>
      <c r="E14" s="275"/>
      <c r="F14" s="298">
        <v>0</v>
      </c>
      <c r="G14" s="275"/>
      <c r="H14" s="298">
        <v>0</v>
      </c>
      <c r="I14" s="273"/>
      <c r="J14" s="299">
        <f t="shared" si="0"/>
        <v>888239369</v>
      </c>
      <c r="K14" s="274"/>
    </row>
    <row r="15" spans="2:11" ht="14.25" customHeight="1" x14ac:dyDescent="0.25">
      <c r="B15" s="265" t="s">
        <v>431</v>
      </c>
      <c r="C15" s="265"/>
      <c r="D15" s="296">
        <v>348021182</v>
      </c>
      <c r="E15" s="275"/>
      <c r="F15" s="298">
        <v>0</v>
      </c>
      <c r="G15" s="275"/>
      <c r="H15" s="298">
        <v>0</v>
      </c>
      <c r="I15" s="273"/>
      <c r="J15" s="299">
        <f t="shared" si="0"/>
        <v>348021182</v>
      </c>
      <c r="K15" s="274"/>
    </row>
    <row r="16" spans="2:11" x14ac:dyDescent="0.25">
      <c r="B16" s="265" t="s">
        <v>232</v>
      </c>
      <c r="C16" s="265"/>
      <c r="D16" s="296">
        <v>16566505</v>
      </c>
      <c r="E16" s="276"/>
      <c r="F16" s="298">
        <v>12438788</v>
      </c>
      <c r="G16" s="276"/>
      <c r="H16" s="299">
        <v>719270</v>
      </c>
      <c r="I16" s="273"/>
      <c r="J16" s="299">
        <f t="shared" si="0"/>
        <v>29724563</v>
      </c>
      <c r="K16" s="277"/>
    </row>
    <row r="17" spans="2:13" x14ac:dyDescent="0.25">
      <c r="B17" s="265" t="s">
        <v>456</v>
      </c>
      <c r="C17" s="265"/>
      <c r="D17" s="296">
        <v>0</v>
      </c>
      <c r="E17" s="276"/>
      <c r="F17" s="298">
        <v>27011715</v>
      </c>
      <c r="G17" s="276"/>
      <c r="H17" s="299">
        <v>0</v>
      </c>
      <c r="I17" s="273"/>
      <c r="J17" s="299">
        <f t="shared" si="0"/>
        <v>27011715</v>
      </c>
      <c r="K17" s="277"/>
    </row>
    <row r="18" spans="2:13" x14ac:dyDescent="0.25">
      <c r="B18" s="265" t="s">
        <v>432</v>
      </c>
      <c r="C18" s="265"/>
      <c r="D18" s="300">
        <v>2473949473</v>
      </c>
      <c r="E18" s="276"/>
      <c r="F18" s="298">
        <v>620324</v>
      </c>
      <c r="G18" s="276"/>
      <c r="H18" s="299">
        <v>279468113</v>
      </c>
      <c r="I18" s="273"/>
      <c r="J18" s="299">
        <f t="shared" si="0"/>
        <v>2754037910</v>
      </c>
      <c r="K18" s="274"/>
    </row>
    <row r="19" spans="2:13" x14ac:dyDescent="0.25">
      <c r="B19" s="266" t="s">
        <v>433</v>
      </c>
      <c r="C19" s="266"/>
      <c r="D19" s="294">
        <f>SUM(D13:D18)</f>
        <v>6496913399.1499996</v>
      </c>
      <c r="E19" s="195"/>
      <c r="F19" s="295">
        <f>SUM(F13:F18)</f>
        <v>1334071350</v>
      </c>
      <c r="G19" s="195"/>
      <c r="H19" s="295">
        <f>SUM(H13:H18)</f>
        <v>359751976.11000001</v>
      </c>
      <c r="I19" s="273"/>
      <c r="J19" s="295">
        <f>SUM(D19:I19)</f>
        <v>8190736725.2599993</v>
      </c>
      <c r="K19" s="274"/>
    </row>
    <row r="20" spans="2:13" x14ac:dyDescent="0.25">
      <c r="B20" s="106" t="s">
        <v>434</v>
      </c>
      <c r="C20" s="106"/>
      <c r="D20" s="299"/>
      <c r="E20" s="273"/>
      <c r="F20" s="299"/>
      <c r="G20" s="276"/>
      <c r="H20" s="301"/>
      <c r="I20" s="273"/>
      <c r="J20" s="299"/>
      <c r="K20" s="274"/>
    </row>
    <row r="21" spans="2:13" x14ac:dyDescent="0.25">
      <c r="B21" s="265" t="s">
        <v>435</v>
      </c>
      <c r="C21" s="265"/>
      <c r="D21" s="296">
        <v>760554893</v>
      </c>
      <c r="E21" s="273"/>
      <c r="F21" s="299">
        <v>49573221</v>
      </c>
      <c r="G21" s="273"/>
      <c r="H21" s="299">
        <v>0</v>
      </c>
      <c r="I21" s="273"/>
      <c r="J21" s="299">
        <f t="shared" ref="J21:J26" si="1">D21+F21+H21</f>
        <v>810128114</v>
      </c>
    </row>
    <row r="22" spans="2:13" x14ac:dyDescent="0.25">
      <c r="B22" s="265" t="s">
        <v>436</v>
      </c>
      <c r="C22" s="265"/>
      <c r="D22" s="296">
        <v>1649208402</v>
      </c>
      <c r="E22" s="276"/>
      <c r="F22" s="299">
        <v>588242484.87</v>
      </c>
      <c r="G22" s="276"/>
      <c r="H22" s="299">
        <v>18977843</v>
      </c>
      <c r="I22" s="273"/>
      <c r="J22" s="299">
        <f t="shared" si="1"/>
        <v>2256428729.8699999</v>
      </c>
    </row>
    <row r="23" spans="2:13" x14ac:dyDescent="0.25">
      <c r="B23" s="265" t="s">
        <v>437</v>
      </c>
      <c r="C23" s="265"/>
      <c r="D23" s="296">
        <v>1095406515</v>
      </c>
      <c r="E23" s="278"/>
      <c r="F23" s="299">
        <v>32427012</v>
      </c>
      <c r="G23" s="276"/>
      <c r="H23" s="299">
        <v>0</v>
      </c>
      <c r="I23" s="273"/>
      <c r="J23" s="299">
        <f t="shared" si="1"/>
        <v>1127833527</v>
      </c>
    </row>
    <row r="24" spans="2:13" x14ac:dyDescent="0.25">
      <c r="B24" s="265" t="s">
        <v>353</v>
      </c>
      <c r="C24" s="265"/>
      <c r="D24" s="296">
        <v>63987362</v>
      </c>
      <c r="E24" s="276"/>
      <c r="F24" s="299">
        <v>0</v>
      </c>
      <c r="G24" s="276"/>
      <c r="H24" s="299">
        <v>0</v>
      </c>
      <c r="I24" s="273"/>
      <c r="J24" s="299">
        <f t="shared" si="1"/>
        <v>63987362</v>
      </c>
    </row>
    <row r="25" spans="2:13" x14ac:dyDescent="0.25">
      <c r="B25" s="265" t="s">
        <v>438</v>
      </c>
      <c r="C25" s="265"/>
      <c r="D25" s="296">
        <v>1923633413</v>
      </c>
      <c r="E25" s="276"/>
      <c r="F25" s="299">
        <v>129303117</v>
      </c>
      <c r="G25" s="276"/>
      <c r="H25" s="299">
        <v>0</v>
      </c>
      <c r="I25" s="273"/>
      <c r="J25" s="299">
        <f t="shared" si="1"/>
        <v>2052936530</v>
      </c>
      <c r="K25" s="277"/>
    </row>
    <row r="26" spans="2:13" x14ac:dyDescent="0.25">
      <c r="B26" s="265" t="s">
        <v>457</v>
      </c>
      <c r="C26" s="265"/>
      <c r="D26" s="300">
        <v>0</v>
      </c>
      <c r="E26" s="276"/>
      <c r="F26" s="299">
        <v>42633.5</v>
      </c>
      <c r="G26" s="276"/>
      <c r="H26" s="299">
        <v>357851714</v>
      </c>
      <c r="I26" s="273"/>
      <c r="J26" s="299">
        <f t="shared" si="1"/>
        <v>357894347.5</v>
      </c>
      <c r="K26" s="277"/>
    </row>
    <row r="27" spans="2:13" x14ac:dyDescent="0.25">
      <c r="B27" s="266" t="s">
        <v>439</v>
      </c>
      <c r="C27" s="266"/>
      <c r="D27" s="294">
        <f>SUM(D21:D26)</f>
        <v>5492790585</v>
      </c>
      <c r="E27" s="195"/>
      <c r="F27" s="295">
        <f>SUM(F21:F26)</f>
        <v>799588468.37</v>
      </c>
      <c r="G27" s="195"/>
      <c r="H27" s="295">
        <f>SUM(H21:H26)</f>
        <v>376829557</v>
      </c>
      <c r="I27" s="273"/>
      <c r="J27" s="302">
        <f>SUM(J21:J26)</f>
        <v>6669208610.3699999</v>
      </c>
      <c r="K27" s="277"/>
    </row>
    <row r="28" spans="2:13" x14ac:dyDescent="0.25">
      <c r="B28" s="193" t="s">
        <v>440</v>
      </c>
      <c r="C28" s="193"/>
      <c r="D28" s="295">
        <f>D19-D27</f>
        <v>1004122814.1499996</v>
      </c>
      <c r="E28" s="195"/>
      <c r="F28" s="295">
        <f>F19-F27</f>
        <v>534482881.63</v>
      </c>
      <c r="G28" s="195"/>
      <c r="H28" s="295">
        <f>H19-H27</f>
        <v>-17077580.889999986</v>
      </c>
      <c r="I28" s="273"/>
      <c r="J28" s="295">
        <f>SUM(D28:H28)</f>
        <v>1521528114.8899999</v>
      </c>
      <c r="K28" s="274"/>
    </row>
    <row r="29" spans="2:13" x14ac:dyDescent="0.25">
      <c r="B29" s="97" t="s">
        <v>441</v>
      </c>
      <c r="D29" s="299"/>
      <c r="E29" s="273"/>
      <c r="F29" s="299"/>
      <c r="G29" s="273"/>
      <c r="H29" s="299"/>
      <c r="I29" s="279"/>
      <c r="J29" s="299"/>
      <c r="K29" s="277"/>
    </row>
    <row r="30" spans="2:13" x14ac:dyDescent="0.25">
      <c r="B30" s="106" t="s">
        <v>428</v>
      </c>
      <c r="C30" s="106"/>
      <c r="D30" s="299"/>
      <c r="E30" s="273"/>
      <c r="F30" s="299"/>
      <c r="G30" s="273"/>
      <c r="H30" s="299"/>
      <c r="I30" s="273"/>
      <c r="J30" s="299"/>
      <c r="M30" s="280"/>
    </row>
    <row r="31" spans="2:13" ht="28.5" customHeight="1" x14ac:dyDescent="0.25">
      <c r="B31" s="613" t="s">
        <v>442</v>
      </c>
      <c r="C31" s="613"/>
      <c r="D31" s="303">
        <v>0</v>
      </c>
      <c r="E31" s="275"/>
      <c r="F31" s="299">
        <v>0</v>
      </c>
      <c r="G31" s="275"/>
      <c r="H31" s="299">
        <v>0</v>
      </c>
      <c r="I31" s="273"/>
      <c r="J31" s="299">
        <f>SUM(D31:H31)</f>
        <v>0</v>
      </c>
    </row>
    <row r="32" spans="2:13" x14ac:dyDescent="0.25">
      <c r="B32" s="266" t="s">
        <v>433</v>
      </c>
      <c r="C32" s="266"/>
      <c r="D32" s="295">
        <f>SUM(D30:D31)</f>
        <v>0</v>
      </c>
      <c r="E32" s="195"/>
      <c r="F32" s="295">
        <f>SUM(F30:F31)</f>
        <v>0</v>
      </c>
      <c r="G32" s="195"/>
      <c r="H32" s="295">
        <v>0</v>
      </c>
      <c r="I32" s="273"/>
      <c r="J32" s="295">
        <f>SUM(D32:H32)</f>
        <v>0</v>
      </c>
    </row>
    <row r="33" spans="2:13" x14ac:dyDescent="0.25">
      <c r="B33" s="106" t="s">
        <v>434</v>
      </c>
      <c r="C33" s="106"/>
      <c r="D33" s="299"/>
      <c r="E33" s="273"/>
      <c r="F33" s="299"/>
      <c r="G33" s="273"/>
      <c r="H33" s="299"/>
      <c r="I33" s="273"/>
      <c r="J33" s="299"/>
    </row>
    <row r="34" spans="2:13" ht="30.75" customHeight="1" x14ac:dyDescent="0.25">
      <c r="B34" s="613" t="s">
        <v>443</v>
      </c>
      <c r="C34" s="613"/>
      <c r="D34" s="303">
        <v>1007747468</v>
      </c>
      <c r="E34" s="275"/>
      <c r="F34" s="299">
        <v>909562025</v>
      </c>
      <c r="G34" s="275"/>
      <c r="H34" s="299">
        <v>0</v>
      </c>
      <c r="I34" s="273"/>
      <c r="J34" s="299">
        <f>SUM(D34:H34)</f>
        <v>1917309493</v>
      </c>
      <c r="M34" s="281"/>
    </row>
    <row r="35" spans="2:13" x14ac:dyDescent="0.25">
      <c r="B35" s="266" t="s">
        <v>439</v>
      </c>
      <c r="C35" s="266"/>
      <c r="D35" s="295">
        <f>SUM(D34:D34)</f>
        <v>1007747468</v>
      </c>
      <c r="E35" s="195"/>
      <c r="F35" s="295">
        <f>SUM(F34:F34)</f>
        <v>909562025</v>
      </c>
      <c r="G35" s="195"/>
      <c r="H35" s="295">
        <v>0</v>
      </c>
      <c r="I35" s="273"/>
      <c r="J35" s="302">
        <f>SUM(D35:H35)</f>
        <v>1917309493</v>
      </c>
      <c r="M35" s="281"/>
    </row>
    <row r="36" spans="2:13" x14ac:dyDescent="0.25">
      <c r="B36" s="193" t="s">
        <v>444</v>
      </c>
      <c r="C36" s="193"/>
      <c r="D36" s="295">
        <f>D32-D35</f>
        <v>-1007747468</v>
      </c>
      <c r="E36" s="195"/>
      <c r="F36" s="295">
        <f>F32-F35</f>
        <v>-909562025</v>
      </c>
      <c r="G36" s="195"/>
      <c r="H36" s="295">
        <v>0</v>
      </c>
      <c r="I36" s="273"/>
      <c r="J36" s="295">
        <f>SUM(D36:I36)</f>
        <v>-1917309493</v>
      </c>
      <c r="K36" s="277"/>
      <c r="M36" s="281"/>
    </row>
    <row r="37" spans="2:13" x14ac:dyDescent="0.25">
      <c r="B37" s="97" t="s">
        <v>445</v>
      </c>
      <c r="D37" s="304"/>
      <c r="E37" s="195"/>
      <c r="F37" s="304"/>
      <c r="G37" s="195"/>
      <c r="H37" s="304"/>
      <c r="I37" s="273"/>
      <c r="J37" s="299"/>
      <c r="M37" s="281"/>
    </row>
    <row r="38" spans="2:13" x14ac:dyDescent="0.25">
      <c r="B38" s="106" t="s">
        <v>446</v>
      </c>
      <c r="C38" s="106"/>
      <c r="D38" s="299"/>
      <c r="E38" s="273"/>
      <c r="F38" s="299"/>
      <c r="G38" s="273"/>
      <c r="H38" s="299"/>
      <c r="I38" s="273"/>
      <c r="J38" s="299"/>
      <c r="M38" s="281"/>
    </row>
    <row r="39" spans="2:13" x14ac:dyDescent="0.25">
      <c r="B39" s="265" t="s">
        <v>447</v>
      </c>
      <c r="C39" s="265"/>
      <c r="D39" s="303">
        <v>0</v>
      </c>
      <c r="E39" s="275"/>
      <c r="F39" s="299">
        <v>0</v>
      </c>
      <c r="G39" s="275"/>
      <c r="H39" s="299">
        <v>0</v>
      </c>
      <c r="I39" s="273"/>
      <c r="J39" s="299">
        <f>SUM(D39:H39)</f>
        <v>0</v>
      </c>
      <c r="M39" s="282"/>
    </row>
    <row r="40" spans="2:13" x14ac:dyDescent="0.25">
      <c r="B40" s="266" t="s">
        <v>433</v>
      </c>
      <c r="C40" s="266"/>
      <c r="D40" s="295">
        <f>SUM(D38:D39)</f>
        <v>0</v>
      </c>
      <c r="E40" s="195"/>
      <c r="F40" s="295">
        <f>SUM(F38:F39)</f>
        <v>0</v>
      </c>
      <c r="G40" s="195"/>
      <c r="H40" s="295">
        <v>0</v>
      </c>
      <c r="I40" s="273"/>
      <c r="J40" s="295">
        <f>SUM(D40:H40)</f>
        <v>0</v>
      </c>
      <c r="M40" s="283"/>
    </row>
    <row r="41" spans="2:13" x14ac:dyDescent="0.25">
      <c r="B41" s="106" t="s">
        <v>434</v>
      </c>
      <c r="C41" s="106"/>
      <c r="D41" s="304"/>
      <c r="E41" s="195"/>
      <c r="F41" s="304"/>
      <c r="G41" s="195"/>
      <c r="H41" s="304"/>
      <c r="I41" s="273"/>
      <c r="J41" s="304"/>
      <c r="M41" s="283"/>
    </row>
    <row r="42" spans="2:13" x14ac:dyDescent="0.25">
      <c r="B42" s="265" t="s">
        <v>448</v>
      </c>
      <c r="C42" s="265"/>
      <c r="D42" s="305">
        <v>174939253</v>
      </c>
      <c r="E42" s="284"/>
      <c r="F42" s="305">
        <v>0</v>
      </c>
      <c r="G42" s="195"/>
      <c r="H42" s="305">
        <v>0</v>
      </c>
      <c r="I42" s="273"/>
      <c r="J42" s="305">
        <f>D42+F42+H42</f>
        <v>174939253</v>
      </c>
      <c r="M42" s="283"/>
    </row>
    <row r="43" spans="2:13" x14ac:dyDescent="0.25">
      <c r="B43" s="266" t="s">
        <v>439</v>
      </c>
      <c r="C43" s="266"/>
      <c r="D43" s="295">
        <f>D42</f>
        <v>174939253</v>
      </c>
      <c r="E43" s="285"/>
      <c r="F43" s="294">
        <f>F42</f>
        <v>0</v>
      </c>
      <c r="G43" s="285">
        <f>G42</f>
        <v>0</v>
      </c>
      <c r="H43" s="295">
        <f>H42</f>
        <v>0</v>
      </c>
      <c r="I43" s="285">
        <f>I42</f>
        <v>0</v>
      </c>
      <c r="J43" s="295">
        <f>J42</f>
        <v>174939253</v>
      </c>
      <c r="M43" s="283"/>
    </row>
    <row r="44" spans="2:13" x14ac:dyDescent="0.25">
      <c r="B44" s="267" t="s">
        <v>449</v>
      </c>
      <c r="C44" s="267"/>
      <c r="D44" s="304">
        <f>D40-D42</f>
        <v>-174939253</v>
      </c>
      <c r="E44" s="284"/>
      <c r="F44" s="306">
        <f>F40-F43</f>
        <v>0</v>
      </c>
      <c r="G44" s="195"/>
      <c r="H44" s="299">
        <f>H40-H43</f>
        <v>0</v>
      </c>
      <c r="I44" s="273"/>
      <c r="J44" s="307">
        <f>SUM(D44:H44)</f>
        <v>-174939253</v>
      </c>
      <c r="M44" s="286"/>
    </row>
    <row r="45" spans="2:13" ht="30" customHeight="1" x14ac:dyDescent="0.25">
      <c r="B45" s="614" t="s">
        <v>450</v>
      </c>
      <c r="C45" s="614"/>
      <c r="D45" s="304">
        <f>D28+D36+D44</f>
        <v>-178563906.85000038</v>
      </c>
      <c r="E45" s="285"/>
      <c r="F45" s="304">
        <f>F28+F36+F44</f>
        <v>-375079143.37</v>
      </c>
      <c r="G45" s="285">
        <f>G28+G36+G44</f>
        <v>0</v>
      </c>
      <c r="H45" s="304">
        <f>H28+H36+H44</f>
        <v>-17077580.889999986</v>
      </c>
      <c r="I45" s="285">
        <f>I28+I36+I44</f>
        <v>0</v>
      </c>
      <c r="J45" s="304">
        <f>J28+J36+J44</f>
        <v>-570720631.11000013</v>
      </c>
      <c r="M45" s="286"/>
    </row>
    <row r="46" spans="2:13" x14ac:dyDescent="0.25">
      <c r="B46" s="267" t="s">
        <v>451</v>
      </c>
      <c r="C46" s="267"/>
      <c r="D46" s="306">
        <v>1897343463.9100001</v>
      </c>
      <c r="E46" s="276"/>
      <c r="F46" s="306">
        <v>1759764151.6400001</v>
      </c>
      <c r="G46" s="276"/>
      <c r="H46" s="306">
        <v>660620050.82000005</v>
      </c>
      <c r="I46" s="273"/>
      <c r="J46" s="299">
        <f>D46+F46+H46</f>
        <v>4317727666.3699999</v>
      </c>
    </row>
    <row r="47" spans="2:13" ht="16.5" thickBot="1" x14ac:dyDescent="0.3">
      <c r="B47" s="267" t="s">
        <v>452</v>
      </c>
      <c r="C47" s="267"/>
      <c r="D47" s="308">
        <f>SUM(D45:D46)</f>
        <v>1718779557.0599997</v>
      </c>
      <c r="E47" s="285"/>
      <c r="F47" s="308">
        <f>SUM(F45:F46)</f>
        <v>1384685008.27</v>
      </c>
      <c r="G47" s="285">
        <f>SUM(G45:G46)</f>
        <v>0</v>
      </c>
      <c r="H47" s="308">
        <f>SUM(H45:H46)</f>
        <v>643542469.93000007</v>
      </c>
      <c r="I47" s="285">
        <f>SUM(I45:I46)</f>
        <v>0</v>
      </c>
      <c r="J47" s="308">
        <f>SUM(J45:J46)</f>
        <v>3747007035.2599998</v>
      </c>
      <c r="K47" s="274"/>
    </row>
    <row r="48" spans="2:13" ht="16.5" thickTop="1" x14ac:dyDescent="0.25">
      <c r="B48" s="267"/>
      <c r="C48" s="267"/>
      <c r="D48" s="230"/>
      <c r="E48" s="287"/>
      <c r="F48" s="230"/>
      <c r="G48" s="287"/>
      <c r="H48" s="230"/>
      <c r="I48" s="287"/>
      <c r="J48" s="230"/>
      <c r="K48" s="274"/>
    </row>
    <row r="49" spans="2:13" x14ac:dyDescent="0.25">
      <c r="B49" s="267"/>
      <c r="C49" s="267"/>
      <c r="D49" s="230"/>
      <c r="E49" s="287"/>
      <c r="F49" s="230"/>
      <c r="G49" s="287"/>
      <c r="H49" s="230"/>
      <c r="I49" s="287"/>
      <c r="J49" s="230"/>
      <c r="K49" s="274"/>
    </row>
    <row r="50" spans="2:13" x14ac:dyDescent="0.25">
      <c r="B50" s="545"/>
      <c r="C50" s="545"/>
      <c r="D50" s="545"/>
      <c r="E50" s="545"/>
      <c r="F50" s="545"/>
      <c r="G50" s="545"/>
      <c r="H50" s="545"/>
      <c r="I50" s="545"/>
      <c r="J50" s="545"/>
      <c r="M50" s="281"/>
    </row>
    <row r="51" spans="2:13" x14ac:dyDescent="0.25">
      <c r="B51" s="288"/>
      <c r="C51" s="288"/>
      <c r="M51" s="281"/>
    </row>
    <row r="52" spans="2:13" x14ac:dyDescent="0.25">
      <c r="B52" s="289"/>
      <c r="C52" s="289"/>
      <c r="M52" s="282"/>
    </row>
    <row r="53" spans="2:13" ht="25.5" customHeight="1" x14ac:dyDescent="0.25">
      <c r="B53" s="615"/>
      <c r="C53" s="615"/>
      <c r="D53" s="615"/>
      <c r="E53" s="615"/>
      <c r="F53" s="615"/>
      <c r="M53" s="281"/>
    </row>
    <row r="54" spans="2:13" x14ac:dyDescent="0.25">
      <c r="M54" s="281"/>
    </row>
    <row r="55" spans="2:13" x14ac:dyDescent="0.25">
      <c r="M55" s="283"/>
    </row>
    <row r="56" spans="2:13" x14ac:dyDescent="0.25">
      <c r="F56" s="290"/>
      <c r="H56" s="291"/>
    </row>
    <row r="57" spans="2:13" x14ac:dyDescent="0.25">
      <c r="F57" s="291"/>
      <c r="H57" s="291"/>
      <c r="M57" s="286"/>
    </row>
    <row r="58" spans="2:13" x14ac:dyDescent="0.25">
      <c r="F58" s="291"/>
      <c r="H58" s="291"/>
    </row>
    <row r="59" spans="2:13" x14ac:dyDescent="0.25">
      <c r="F59" s="292"/>
      <c r="H59" s="291"/>
    </row>
    <row r="61" spans="2:13" x14ac:dyDescent="0.25">
      <c r="F61" s="292"/>
      <c r="H61" s="292"/>
    </row>
    <row r="62" spans="2:13" x14ac:dyDescent="0.25">
      <c r="H62" s="293"/>
    </row>
  </sheetData>
  <mergeCells count="10">
    <mergeCell ref="B34:C34"/>
    <mergeCell ref="B45:C45"/>
    <mergeCell ref="B50:J50"/>
    <mergeCell ref="B53:F53"/>
    <mergeCell ref="B3:J3"/>
    <mergeCell ref="B4:J4"/>
    <mergeCell ref="B5:J5"/>
    <mergeCell ref="B6:J6"/>
    <mergeCell ref="B8:D8"/>
    <mergeCell ref="B31:C31"/>
  </mergeCells>
  <pageMargins left="1.5" right="1" top="1" bottom="1" header="0.5" footer="0.5"/>
  <pageSetup scale="58" orientation="portrait" useFirstPageNumber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view="pageBreakPreview" zoomScaleSheetLayoutView="100" workbookViewId="0">
      <selection activeCell="G21" sqref="G21"/>
    </sheetView>
  </sheetViews>
  <sheetFormatPr defaultColWidth="9.140625" defaultRowHeight="15.75" x14ac:dyDescent="0.25"/>
  <cols>
    <col min="1" max="1" width="61.85546875" style="216" customWidth="1"/>
    <col min="2" max="2" width="0.85546875" style="216" customWidth="1"/>
    <col min="3" max="3" width="19.85546875" style="22" customWidth="1"/>
    <col min="4" max="4" width="1" style="217" customWidth="1"/>
    <col min="5" max="5" width="19.7109375" style="22" customWidth="1"/>
    <col min="6" max="6" width="1.140625" style="216" customWidth="1"/>
    <col min="7" max="7" width="21.42578125" style="22" customWidth="1"/>
    <col min="8" max="8" width="5.85546875" style="216" customWidth="1"/>
    <col min="9" max="9" width="16.28515625" style="216" hidden="1" customWidth="1"/>
    <col min="10" max="10" width="3.42578125" style="216" hidden="1" customWidth="1"/>
    <col min="11" max="11" width="16.28515625" style="216" hidden="1" customWidth="1"/>
    <col min="12" max="12" width="3.42578125" style="216" hidden="1" customWidth="1"/>
    <col min="13" max="13" width="16.28515625" style="216" hidden="1" customWidth="1"/>
    <col min="14" max="14" width="2.140625" style="216" hidden="1" customWidth="1"/>
    <col min="15" max="15" width="12.5703125" style="216" hidden="1" customWidth="1"/>
    <col min="16" max="16384" width="9.140625" style="216"/>
  </cols>
  <sheetData>
    <row r="1" spans="1:15" x14ac:dyDescent="0.25">
      <c r="G1" s="218" t="s">
        <v>392</v>
      </c>
    </row>
    <row r="2" spans="1:15" x14ac:dyDescent="0.25">
      <c r="G2" s="218"/>
    </row>
    <row r="3" spans="1:15" x14ac:dyDescent="0.25">
      <c r="G3" s="218"/>
    </row>
    <row r="4" spans="1:15" x14ac:dyDescent="0.25">
      <c r="A4" s="617" t="s">
        <v>1</v>
      </c>
      <c r="B4" s="617"/>
      <c r="C4" s="617"/>
      <c r="D4" s="617"/>
      <c r="E4" s="617"/>
      <c r="F4" s="617"/>
      <c r="G4" s="617"/>
    </row>
    <row r="5" spans="1:15" x14ac:dyDescent="0.25">
      <c r="A5" s="608" t="s">
        <v>393</v>
      </c>
      <c r="B5" s="608"/>
      <c r="C5" s="608"/>
      <c r="D5" s="608"/>
      <c r="E5" s="608"/>
      <c r="F5" s="608"/>
      <c r="G5" s="608"/>
    </row>
    <row r="6" spans="1:15" x14ac:dyDescent="0.25">
      <c r="A6" s="608" t="s">
        <v>398</v>
      </c>
      <c r="B6" s="608"/>
      <c r="C6" s="608"/>
      <c r="D6" s="608"/>
      <c r="E6" s="608"/>
      <c r="F6" s="608"/>
      <c r="G6" s="608"/>
    </row>
    <row r="7" spans="1:15" x14ac:dyDescent="0.25">
      <c r="A7" s="608" t="s">
        <v>3</v>
      </c>
      <c r="B7" s="608"/>
      <c r="C7" s="608"/>
      <c r="D7" s="608"/>
      <c r="E7" s="608"/>
      <c r="F7" s="608"/>
      <c r="G7" s="608"/>
    </row>
    <row r="9" spans="1:15" ht="15.75" customHeight="1" x14ac:dyDescent="0.25">
      <c r="E9" s="219"/>
      <c r="F9" s="220"/>
    </row>
    <row r="10" spans="1:15" ht="15.75" customHeight="1" x14ac:dyDescent="0.25">
      <c r="C10" s="618" t="s">
        <v>394</v>
      </c>
      <c r="D10" s="618"/>
      <c r="E10" s="618"/>
      <c r="F10" s="618"/>
      <c r="G10" s="618"/>
    </row>
    <row r="11" spans="1:15" x14ac:dyDescent="0.25">
      <c r="C11" s="221" t="s">
        <v>395</v>
      </c>
      <c r="D11" s="222"/>
      <c r="E11" s="221" t="s">
        <v>5</v>
      </c>
      <c r="F11" s="223"/>
      <c r="G11" s="221" t="s">
        <v>7</v>
      </c>
      <c r="I11" s="221" t="s">
        <v>395</v>
      </c>
      <c r="J11" s="222"/>
      <c r="K11" s="221" t="s">
        <v>5</v>
      </c>
      <c r="L11" s="223"/>
      <c r="M11" s="221" t="s">
        <v>7</v>
      </c>
      <c r="O11" s="216" t="s">
        <v>396</v>
      </c>
    </row>
    <row r="12" spans="1:15" x14ac:dyDescent="0.25">
      <c r="I12" s="22"/>
      <c r="J12" s="217"/>
      <c r="K12" s="22"/>
      <c r="M12" s="22"/>
    </row>
    <row r="13" spans="1:15" x14ac:dyDescent="0.25">
      <c r="A13" s="224" t="s">
        <v>411</v>
      </c>
      <c r="C13" s="4">
        <v>4111093646.25</v>
      </c>
      <c r="D13" s="210"/>
      <c r="E13" s="299">
        <v>3620698386.2000003</v>
      </c>
      <c r="F13" s="212"/>
      <c r="G13" s="299">
        <f>C13+E13</f>
        <v>7731792032.4500008</v>
      </c>
      <c r="H13" s="212"/>
      <c r="I13" s="22">
        <f>ROUND(C13,0)</f>
        <v>4111093646</v>
      </c>
      <c r="J13" s="22"/>
      <c r="K13" s="22">
        <f t="shared" ref="K13:K15" si="0">ROUND(E13,0)</f>
        <v>3620698386</v>
      </c>
      <c r="L13" s="212"/>
      <c r="M13" s="22">
        <f>I13+K13</f>
        <v>7731792032</v>
      </c>
      <c r="N13" s="212"/>
      <c r="O13" s="209">
        <f>G13-M13</f>
        <v>0.45000076293945313</v>
      </c>
    </row>
    <row r="14" spans="1:15" x14ac:dyDescent="0.25">
      <c r="A14" s="216" t="s">
        <v>389</v>
      </c>
      <c r="C14" s="299"/>
      <c r="D14" s="210"/>
      <c r="E14" s="299"/>
      <c r="F14" s="212"/>
      <c r="G14" s="299"/>
      <c r="H14" s="212"/>
      <c r="I14" s="22">
        <f t="shared" ref="I14:I15" si="1">ROUND(C14,0)</f>
        <v>0</v>
      </c>
      <c r="J14" s="22"/>
      <c r="K14" s="22">
        <f t="shared" si="0"/>
        <v>0</v>
      </c>
      <c r="L14" s="212"/>
      <c r="M14" s="22"/>
      <c r="N14" s="212"/>
      <c r="O14" s="209"/>
    </row>
    <row r="15" spans="1:15" x14ac:dyDescent="0.25">
      <c r="A15" s="225" t="s">
        <v>408</v>
      </c>
      <c r="C15" s="309">
        <v>0</v>
      </c>
      <c r="D15" s="210"/>
      <c r="E15" s="305">
        <v>0</v>
      </c>
      <c r="F15" s="212"/>
      <c r="G15" s="305">
        <f t="shared" ref="G15:G18" si="2">C15+E15</f>
        <v>0</v>
      </c>
      <c r="H15" s="212"/>
      <c r="I15" s="111">
        <f t="shared" si="1"/>
        <v>0</v>
      </c>
      <c r="J15" s="22"/>
      <c r="K15" s="111">
        <f t="shared" si="0"/>
        <v>0</v>
      </c>
      <c r="L15" s="212"/>
      <c r="M15" s="111">
        <f t="shared" ref="M15:M21" si="3">I15+K15</f>
        <v>0</v>
      </c>
      <c r="N15" s="212"/>
      <c r="O15" s="209">
        <f t="shared" ref="O15:O21" si="4">G15-M15</f>
        <v>0</v>
      </c>
    </row>
    <row r="16" spans="1:15" x14ac:dyDescent="0.25">
      <c r="A16" s="224" t="s">
        <v>409</v>
      </c>
      <c r="C16" s="307">
        <f>C13+C15</f>
        <v>4111093646.25</v>
      </c>
      <c r="D16" s="227">
        <f>D13+D15</f>
        <v>0</v>
      </c>
      <c r="E16" s="307">
        <f>E13+E15</f>
        <v>3620698386.2000003</v>
      </c>
      <c r="F16" s="228">
        <f>F13+F15</f>
        <v>0</v>
      </c>
      <c r="G16" s="307">
        <f t="shared" si="2"/>
        <v>7731792032.4500008</v>
      </c>
      <c r="H16" s="212"/>
      <c r="I16" s="226">
        <f>I13+I15</f>
        <v>4111093646</v>
      </c>
      <c r="J16" s="227"/>
      <c r="K16" s="226">
        <f>K13+K15</f>
        <v>3620698386</v>
      </c>
      <c r="L16" s="228"/>
      <c r="M16" s="226">
        <f t="shared" si="3"/>
        <v>7731792032</v>
      </c>
      <c r="N16" s="212"/>
      <c r="O16" s="209">
        <f t="shared" si="4"/>
        <v>0.45000076293945313</v>
      </c>
    </row>
    <row r="17" spans="1:15" x14ac:dyDescent="0.25">
      <c r="A17" s="216" t="s">
        <v>414</v>
      </c>
      <c r="C17" s="299"/>
      <c r="D17" s="210"/>
      <c r="E17" s="299"/>
      <c r="F17" s="212"/>
      <c r="G17" s="299"/>
      <c r="H17" s="212"/>
      <c r="I17" s="22">
        <f t="shared" ref="I17:I20" si="5">ROUND(C17,0)</f>
        <v>0</v>
      </c>
      <c r="J17" s="22"/>
      <c r="K17" s="22">
        <f t="shared" ref="K17:K20" si="6">ROUND(E17,0)</f>
        <v>0</v>
      </c>
      <c r="L17" s="212"/>
      <c r="M17" s="22">
        <f t="shared" si="3"/>
        <v>0</v>
      </c>
      <c r="N17" s="212"/>
      <c r="O17" s="209">
        <f t="shared" si="4"/>
        <v>0</v>
      </c>
    </row>
    <row r="18" spans="1:15" x14ac:dyDescent="0.25">
      <c r="A18" s="225" t="s">
        <v>390</v>
      </c>
      <c r="C18" s="299">
        <v>0</v>
      </c>
      <c r="D18" s="210"/>
      <c r="E18" s="299">
        <v>0</v>
      </c>
      <c r="F18" s="212"/>
      <c r="G18" s="299">
        <f t="shared" si="2"/>
        <v>0</v>
      </c>
      <c r="H18" s="212"/>
      <c r="I18" s="22">
        <f t="shared" si="5"/>
        <v>0</v>
      </c>
      <c r="J18" s="22"/>
      <c r="K18" s="22">
        <f t="shared" si="6"/>
        <v>0</v>
      </c>
      <c r="L18" s="212"/>
      <c r="M18" s="22">
        <f t="shared" si="3"/>
        <v>0</v>
      </c>
      <c r="N18" s="212"/>
      <c r="O18" s="209">
        <f t="shared" si="4"/>
        <v>0</v>
      </c>
    </row>
    <row r="19" spans="1:15" x14ac:dyDescent="0.25">
      <c r="A19" s="225" t="s">
        <v>391</v>
      </c>
      <c r="C19" s="23">
        <v>531282201.86999702</v>
      </c>
      <c r="D19" s="210"/>
      <c r="E19" s="306">
        <v>477058004.56999993</v>
      </c>
      <c r="F19" s="210"/>
      <c r="G19" s="306">
        <f>C19+E19</f>
        <v>1008340206.439997</v>
      </c>
      <c r="H19" s="212"/>
      <c r="I19" s="22">
        <f t="shared" si="5"/>
        <v>531282202</v>
      </c>
      <c r="J19" s="22"/>
      <c r="K19" s="22">
        <f t="shared" si="6"/>
        <v>477058005</v>
      </c>
      <c r="L19" s="212"/>
      <c r="M19" s="111">
        <f t="shared" si="3"/>
        <v>1008340207</v>
      </c>
      <c r="N19" s="212"/>
      <c r="O19" s="209">
        <f t="shared" si="4"/>
        <v>-0.56000304222106934</v>
      </c>
    </row>
    <row r="20" spans="1:15" x14ac:dyDescent="0.25">
      <c r="A20" s="225" t="s">
        <v>410</v>
      </c>
      <c r="C20" s="3">
        <v>-45810011.530000001</v>
      </c>
      <c r="D20" s="210"/>
      <c r="E20" s="299">
        <v>0</v>
      </c>
      <c r="F20" s="212"/>
      <c r="G20" s="306">
        <f>C20+E20</f>
        <v>-45810011.530000001</v>
      </c>
      <c r="H20" s="212"/>
      <c r="I20" s="22">
        <f t="shared" si="5"/>
        <v>-45810012</v>
      </c>
      <c r="J20" s="22"/>
      <c r="K20" s="22">
        <f t="shared" si="6"/>
        <v>0</v>
      </c>
      <c r="L20" s="212"/>
      <c r="M20" s="111">
        <f t="shared" si="3"/>
        <v>-45810012</v>
      </c>
      <c r="N20" s="212"/>
      <c r="O20" s="209">
        <f t="shared" si="4"/>
        <v>0.4699999988079071</v>
      </c>
    </row>
    <row r="21" spans="1:15" ht="16.5" thickBot="1" x14ac:dyDescent="0.3">
      <c r="A21" s="224" t="s">
        <v>412</v>
      </c>
      <c r="C21" s="308">
        <f>SUM(C16:C20)</f>
        <v>4596565836.5899973</v>
      </c>
      <c r="D21" s="228" t="e">
        <f>D16+#REF!</f>
        <v>#REF!</v>
      </c>
      <c r="E21" s="308">
        <f>SUM(E16:E20)</f>
        <v>4097756390.7700005</v>
      </c>
      <c r="F21" s="212"/>
      <c r="G21" s="308">
        <f>C21+E21</f>
        <v>8694322227.3599968</v>
      </c>
      <c r="H21" s="212"/>
      <c r="I21" s="229" t="e">
        <f>I16+#REF!</f>
        <v>#REF!</v>
      </c>
      <c r="J21" s="228"/>
      <c r="K21" s="229" t="e">
        <f>K16+#REF!</f>
        <v>#REF!</v>
      </c>
      <c r="L21" s="212"/>
      <c r="M21" s="229" t="e">
        <f t="shared" si="3"/>
        <v>#REF!</v>
      </c>
      <c r="O21" s="209" t="e">
        <f t="shared" si="4"/>
        <v>#REF!</v>
      </c>
    </row>
    <row r="22" spans="1:15" ht="16.5" thickTop="1" x14ac:dyDescent="0.25">
      <c r="D22" s="214"/>
      <c r="F22" s="209"/>
    </row>
    <row r="23" spans="1:15" s="217" customFormat="1" x14ac:dyDescent="0.25">
      <c r="A23" s="215"/>
      <c r="B23" s="113"/>
      <c r="C23" s="95"/>
      <c r="E23" s="95"/>
      <c r="G23" s="95"/>
    </row>
    <row r="24" spans="1:15" s="217" customFormat="1" x14ac:dyDescent="0.25">
      <c r="A24" s="215"/>
      <c r="B24" s="113"/>
      <c r="C24" s="113"/>
      <c r="E24" s="113"/>
      <c r="G24" s="95"/>
    </row>
    <row r="25" spans="1:15" s="217" customFormat="1" x14ac:dyDescent="0.25">
      <c r="A25" s="215"/>
      <c r="B25" s="113"/>
      <c r="C25" s="113"/>
      <c r="E25" s="113"/>
      <c r="G25" s="95"/>
    </row>
    <row r="26" spans="1:15" s="217" customFormat="1" x14ac:dyDescent="0.25">
      <c r="A26" s="215"/>
      <c r="B26" s="230"/>
      <c r="C26" s="230"/>
      <c r="E26" s="230"/>
      <c r="G26" s="230"/>
      <c r="H26" s="210"/>
    </row>
    <row r="27" spans="1:15" s="217" customFormat="1" x14ac:dyDescent="0.25">
      <c r="C27" s="95"/>
      <c r="E27" s="95"/>
      <c r="G27" s="95"/>
    </row>
  </sheetData>
  <mergeCells count="5">
    <mergeCell ref="A4:G4"/>
    <mergeCell ref="A5:G5"/>
    <mergeCell ref="A6:G6"/>
    <mergeCell ref="A7:G7"/>
    <mergeCell ref="C10:G10"/>
  </mergeCells>
  <pageMargins left="0.98425196850393704" right="0.19685039370078741" top="0.74803149606299213" bottom="0.74803149606299213" header="0.31496062992125984" footer="0.31496062992125984"/>
  <pageSetup scale="75" orientation="portrait" useFirstPageNumber="1" vertic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Sheet1</vt:lpstr>
      <vt:lpstr>SCBAA</vt:lpstr>
      <vt:lpstr>Recalculations</vt:lpstr>
      <vt:lpstr>ANNEX A</vt:lpstr>
      <vt:lpstr>ANNEX B</vt:lpstr>
      <vt:lpstr>ANNEX C</vt:lpstr>
      <vt:lpstr>ANNEX D</vt:lpstr>
      <vt:lpstr>Recalculations!OLE_LINK1</vt:lpstr>
      <vt:lpstr>Sheet1!OLE_LINK2</vt:lpstr>
      <vt:lpstr>'ANNEX A'!Print_Area</vt:lpstr>
      <vt:lpstr>'ANNEX B'!Print_Area</vt:lpstr>
      <vt:lpstr>'ANNEX C'!Print_Area</vt:lpstr>
      <vt:lpstr>'ANNEX D'!Print_Area</vt:lpstr>
      <vt:lpstr>SCBAA!Print_Area</vt:lpstr>
      <vt:lpstr>'ANNEX A'!Print_Titles</vt:lpstr>
      <vt:lpstr>SCBAA!Print_Titles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Statements</dc:title>
  <dc:creator>COA - City of Pasay</dc:creator>
  <cp:lastModifiedBy>Mngx</cp:lastModifiedBy>
  <cp:lastPrinted>2021-08-04T03:35:41Z</cp:lastPrinted>
  <dcterms:created xsi:type="dcterms:W3CDTF">2020-07-11T04:18:22Z</dcterms:created>
  <dcterms:modified xsi:type="dcterms:W3CDTF">2021-09-04T09:23:13Z</dcterms:modified>
</cp:coreProperties>
</file>