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ngx\thesis\SCBA\2020\Cities\temp\"/>
    </mc:Choice>
  </mc:AlternateContent>
  <xr:revisionPtr revIDLastSave="0" documentId="8_{2EB3F7AB-0D1F-44D6-A3DF-69CA3A9A69BF}" xr6:coauthVersionLast="47" xr6:coauthVersionMax="47" xr10:uidLastSave="{00000000-0000-0000-0000-000000000000}"/>
  <bookViews>
    <workbookView xWindow="4350" yWindow="1260" windowWidth="22230" windowHeight="11400" tabRatio="746" xr2:uid="{00000000-000D-0000-FFFF-FFFF00000000}"/>
  </bookViews>
  <sheets>
    <sheet name="SCBAA" sheetId="33" r:id="rId1"/>
    <sheet name="Sheet3" sheetId="43" state="hidden" r:id="rId2"/>
    <sheet name="WTB-orig" sheetId="15" state="hidden" r:id="rId3"/>
  </sheets>
  <definedNames>
    <definedName name="_xlnm._FilterDatabase" localSheetId="0" hidden="1">SCBAA!#REF!</definedName>
    <definedName name="_xlnm.Print_Area" localSheetId="0">SCBAA!$A$1:$O$110</definedName>
    <definedName name="_xlnm.Print_Area" localSheetId="2">'WTB-orig'!$A$157:$C$175</definedName>
    <definedName name="_xlnm.Print_Titles" localSheetId="0">SCBAA!$6:$7</definedName>
    <definedName name="_xlnm.Print_Titles" localSheetId="2">'WTB-orig'!$5:$5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43" l="1"/>
  <c r="H218" i="15" l="1"/>
  <c r="G218" i="15"/>
  <c r="J217" i="15"/>
  <c r="N217" i="15" s="1"/>
  <c r="I217" i="15"/>
  <c r="M217" i="15" s="1"/>
  <c r="J216" i="15"/>
  <c r="N216" i="15" s="1"/>
  <c r="I216" i="15"/>
  <c r="M216" i="15" s="1"/>
  <c r="J215" i="15"/>
  <c r="N215" i="15" s="1"/>
  <c r="I215" i="15"/>
  <c r="M215" i="15" s="1"/>
  <c r="J214" i="15"/>
  <c r="N214" i="15" s="1"/>
  <c r="E214" i="15"/>
  <c r="I214" i="15" s="1"/>
  <c r="M214" i="15" s="1"/>
  <c r="J213" i="15"/>
  <c r="N213" i="15" s="1"/>
  <c r="E213" i="15"/>
  <c r="I213" i="15" s="1"/>
  <c r="M213" i="15" s="1"/>
  <c r="J212" i="15"/>
  <c r="N212" i="15" s="1"/>
  <c r="I212" i="15"/>
  <c r="M212" i="15" s="1"/>
  <c r="J211" i="15"/>
  <c r="N211" i="15" s="1"/>
  <c r="I211" i="15"/>
  <c r="M211" i="15" s="1"/>
  <c r="J210" i="15"/>
  <c r="N210" i="15" s="1"/>
  <c r="I210" i="15"/>
  <c r="M210" i="15" s="1"/>
  <c r="J209" i="15"/>
  <c r="N209" i="15" s="1"/>
  <c r="I209" i="15"/>
  <c r="M209" i="15" s="1"/>
  <c r="J208" i="15"/>
  <c r="N208" i="15" s="1"/>
  <c r="I208" i="15"/>
  <c r="M208" i="15" s="1"/>
  <c r="J207" i="15"/>
  <c r="N207" i="15" s="1"/>
  <c r="C207" i="15"/>
  <c r="I207" i="15" s="1"/>
  <c r="M207" i="15" s="1"/>
  <c r="J206" i="15"/>
  <c r="N206" i="15" s="1"/>
  <c r="I206" i="15"/>
  <c r="M206" i="15" s="1"/>
  <c r="J205" i="15"/>
  <c r="N205" i="15" s="1"/>
  <c r="I205" i="15"/>
  <c r="M205" i="15" s="1"/>
  <c r="J204" i="15"/>
  <c r="N204" i="15" s="1"/>
  <c r="I204" i="15"/>
  <c r="M204" i="15" s="1"/>
  <c r="J203" i="15"/>
  <c r="N203" i="15" s="1"/>
  <c r="I203" i="15"/>
  <c r="M203" i="15" s="1"/>
  <c r="J202" i="15"/>
  <c r="N202" i="15" s="1"/>
  <c r="I202" i="15"/>
  <c r="M202" i="15" s="1"/>
  <c r="J201" i="15"/>
  <c r="N201" i="15" s="1"/>
  <c r="I201" i="15"/>
  <c r="M201" i="15" s="1"/>
  <c r="J200" i="15"/>
  <c r="N200" i="15" s="1"/>
  <c r="I200" i="15"/>
  <c r="M200" i="15" s="1"/>
  <c r="J199" i="15"/>
  <c r="N199" i="15" s="1"/>
  <c r="I199" i="15"/>
  <c r="M199" i="15" s="1"/>
  <c r="J198" i="15"/>
  <c r="N198" i="15" s="1"/>
  <c r="I198" i="15"/>
  <c r="M198" i="15" s="1"/>
  <c r="J197" i="15"/>
  <c r="N197" i="15" s="1"/>
  <c r="I197" i="15"/>
  <c r="M197" i="15" s="1"/>
  <c r="J196" i="15"/>
  <c r="N196" i="15" s="1"/>
  <c r="I196" i="15"/>
  <c r="M196" i="15" s="1"/>
  <c r="J195" i="15"/>
  <c r="N195" i="15" s="1"/>
  <c r="I195" i="15"/>
  <c r="M195" i="15" s="1"/>
  <c r="J194" i="15"/>
  <c r="N194" i="15" s="1"/>
  <c r="I194" i="15"/>
  <c r="M194" i="15" s="1"/>
  <c r="J193" i="15"/>
  <c r="N193" i="15" s="1"/>
  <c r="I193" i="15"/>
  <c r="M193" i="15" s="1"/>
  <c r="J192" i="15"/>
  <c r="N192" i="15" s="1"/>
  <c r="I192" i="15"/>
  <c r="M192" i="15" s="1"/>
  <c r="J191" i="15"/>
  <c r="N191" i="15" s="1"/>
  <c r="I191" i="15"/>
  <c r="M191" i="15" s="1"/>
  <c r="J190" i="15"/>
  <c r="N190" i="15" s="1"/>
  <c r="E190" i="15"/>
  <c r="I190" i="15" s="1"/>
  <c r="M190" i="15" s="1"/>
  <c r="J189" i="15"/>
  <c r="N189" i="15" s="1"/>
  <c r="E189" i="15"/>
  <c r="C189" i="15"/>
  <c r="J188" i="15"/>
  <c r="N188" i="15" s="1"/>
  <c r="C188" i="15"/>
  <c r="I188" i="15" s="1"/>
  <c r="M188" i="15" s="1"/>
  <c r="J187" i="15"/>
  <c r="N187" i="15" s="1"/>
  <c r="I187" i="15"/>
  <c r="M187" i="15" s="1"/>
  <c r="J186" i="15"/>
  <c r="N186" i="15" s="1"/>
  <c r="I186" i="15"/>
  <c r="M186" i="15" s="1"/>
  <c r="J185" i="15"/>
  <c r="N185" i="15" s="1"/>
  <c r="I185" i="15"/>
  <c r="M185" i="15" s="1"/>
  <c r="J184" i="15"/>
  <c r="N184" i="15" s="1"/>
  <c r="I184" i="15"/>
  <c r="M184" i="15" s="1"/>
  <c r="J183" i="15"/>
  <c r="N183" i="15" s="1"/>
  <c r="I183" i="15"/>
  <c r="M183" i="15" s="1"/>
  <c r="J182" i="15"/>
  <c r="N182" i="15" s="1"/>
  <c r="I182" i="15"/>
  <c r="M182" i="15" s="1"/>
  <c r="J181" i="15"/>
  <c r="N181" i="15" s="1"/>
  <c r="I181" i="15"/>
  <c r="M181" i="15" s="1"/>
  <c r="J180" i="15"/>
  <c r="N180" i="15" s="1"/>
  <c r="I180" i="15"/>
  <c r="M180" i="15" s="1"/>
  <c r="J179" i="15"/>
  <c r="N179" i="15" s="1"/>
  <c r="I179" i="15"/>
  <c r="M179" i="15" s="1"/>
  <c r="J178" i="15"/>
  <c r="N178" i="15" s="1"/>
  <c r="I178" i="15"/>
  <c r="M178" i="15" s="1"/>
  <c r="J177" i="15"/>
  <c r="N177" i="15" s="1"/>
  <c r="I177" i="15"/>
  <c r="M177" i="15" s="1"/>
  <c r="J176" i="15"/>
  <c r="N176" i="15" s="1"/>
  <c r="I176" i="15"/>
  <c r="M176" i="15" s="1"/>
  <c r="J175" i="15"/>
  <c r="N175" i="15" s="1"/>
  <c r="I175" i="15"/>
  <c r="M175" i="15" s="1"/>
  <c r="J174" i="15"/>
  <c r="N174" i="15" s="1"/>
  <c r="E174" i="15"/>
  <c r="I174" i="15" s="1"/>
  <c r="M174" i="15" s="1"/>
  <c r="J173" i="15"/>
  <c r="N173" i="15" s="1"/>
  <c r="I173" i="15"/>
  <c r="M173" i="15" s="1"/>
  <c r="J172" i="15"/>
  <c r="N172" i="15" s="1"/>
  <c r="I172" i="15"/>
  <c r="M172" i="15" s="1"/>
  <c r="J171" i="15"/>
  <c r="N171" i="15" s="1"/>
  <c r="I171" i="15"/>
  <c r="M171" i="15" s="1"/>
  <c r="J170" i="15"/>
  <c r="N170" i="15" s="1"/>
  <c r="I170" i="15"/>
  <c r="M170" i="15" s="1"/>
  <c r="J169" i="15"/>
  <c r="N169" i="15" s="1"/>
  <c r="I169" i="15"/>
  <c r="M169" i="15" s="1"/>
  <c r="J168" i="15"/>
  <c r="N168" i="15" s="1"/>
  <c r="I168" i="15"/>
  <c r="M168" i="15" s="1"/>
  <c r="J167" i="15"/>
  <c r="N167" i="15" s="1"/>
  <c r="I167" i="15"/>
  <c r="M167" i="15" s="1"/>
  <c r="J166" i="15"/>
  <c r="N166" i="15" s="1"/>
  <c r="I166" i="15"/>
  <c r="M166" i="15" s="1"/>
  <c r="J165" i="15"/>
  <c r="N165" i="15" s="1"/>
  <c r="I165" i="15"/>
  <c r="M165" i="15" s="1"/>
  <c r="J164" i="15"/>
  <c r="N164" i="15" s="1"/>
  <c r="I164" i="15"/>
  <c r="M164" i="15" s="1"/>
  <c r="J163" i="15"/>
  <c r="N163" i="15" s="1"/>
  <c r="I163" i="15"/>
  <c r="M163" i="15" s="1"/>
  <c r="J162" i="15"/>
  <c r="N162" i="15" s="1"/>
  <c r="I162" i="15"/>
  <c r="M162" i="15" s="1"/>
  <c r="J161" i="15"/>
  <c r="N161" i="15" s="1"/>
  <c r="I161" i="15"/>
  <c r="M161" i="15" s="1"/>
  <c r="J160" i="15"/>
  <c r="N160" i="15" s="1"/>
  <c r="I160" i="15"/>
  <c r="M160" i="15" s="1"/>
  <c r="J159" i="15"/>
  <c r="N159" i="15" s="1"/>
  <c r="I159" i="15"/>
  <c r="M159" i="15" s="1"/>
  <c r="J158" i="15"/>
  <c r="N158" i="15" s="1"/>
  <c r="I158" i="15"/>
  <c r="M158" i="15" s="1"/>
  <c r="J157" i="15"/>
  <c r="N157" i="15" s="1"/>
  <c r="I157" i="15"/>
  <c r="M157" i="15" s="1"/>
  <c r="J156" i="15"/>
  <c r="N156" i="15" s="1"/>
  <c r="I156" i="15"/>
  <c r="M156" i="15" s="1"/>
  <c r="J155" i="15"/>
  <c r="N155" i="15" s="1"/>
  <c r="I155" i="15"/>
  <c r="M155" i="15" s="1"/>
  <c r="J154" i="15"/>
  <c r="N154" i="15" s="1"/>
  <c r="I154" i="15"/>
  <c r="M154" i="15" s="1"/>
  <c r="J153" i="15"/>
  <c r="N153" i="15" s="1"/>
  <c r="I153" i="15"/>
  <c r="M153" i="15" s="1"/>
  <c r="J152" i="15"/>
  <c r="N152" i="15" s="1"/>
  <c r="I152" i="15"/>
  <c r="M152" i="15" s="1"/>
  <c r="J151" i="15"/>
  <c r="N151" i="15" s="1"/>
  <c r="I151" i="15"/>
  <c r="M151" i="15" s="1"/>
  <c r="J150" i="15"/>
  <c r="N150" i="15" s="1"/>
  <c r="I150" i="15"/>
  <c r="M150" i="15" s="1"/>
  <c r="J149" i="15"/>
  <c r="N149" i="15" s="1"/>
  <c r="I149" i="15"/>
  <c r="M149" i="15" s="1"/>
  <c r="J148" i="15"/>
  <c r="N148" i="15" s="1"/>
  <c r="I148" i="15"/>
  <c r="M148" i="15" s="1"/>
  <c r="J147" i="15"/>
  <c r="N147" i="15" s="1"/>
  <c r="I147" i="15"/>
  <c r="M147" i="15" s="1"/>
  <c r="J146" i="15"/>
  <c r="N146" i="15" s="1"/>
  <c r="I146" i="15"/>
  <c r="M146" i="15" s="1"/>
  <c r="J145" i="15"/>
  <c r="N145" i="15" s="1"/>
  <c r="I145" i="15"/>
  <c r="M145" i="15" s="1"/>
  <c r="J144" i="15"/>
  <c r="N144" i="15" s="1"/>
  <c r="I144" i="15"/>
  <c r="M144" i="15" s="1"/>
  <c r="J143" i="15"/>
  <c r="N143" i="15" s="1"/>
  <c r="I143" i="15"/>
  <c r="M143" i="15" s="1"/>
  <c r="J142" i="15"/>
  <c r="N142" i="15" s="1"/>
  <c r="I142" i="15"/>
  <c r="M142" i="15" s="1"/>
  <c r="J141" i="15"/>
  <c r="N141" i="15" s="1"/>
  <c r="I141" i="15"/>
  <c r="M141" i="15" s="1"/>
  <c r="J140" i="15"/>
  <c r="N140" i="15" s="1"/>
  <c r="C140" i="15"/>
  <c r="I140" i="15" s="1"/>
  <c r="M140" i="15" s="1"/>
  <c r="J139" i="15"/>
  <c r="N139" i="15" s="1"/>
  <c r="I139" i="15"/>
  <c r="M139" i="15" s="1"/>
  <c r="J138" i="15"/>
  <c r="N138" i="15" s="1"/>
  <c r="I138" i="15"/>
  <c r="M138" i="15" s="1"/>
  <c r="J137" i="15"/>
  <c r="N137" i="15" s="1"/>
  <c r="I137" i="15"/>
  <c r="M137" i="15" s="1"/>
  <c r="J136" i="15"/>
  <c r="N136" i="15" s="1"/>
  <c r="I136" i="15"/>
  <c r="M136" i="15" s="1"/>
  <c r="J135" i="15"/>
  <c r="N135" i="15" s="1"/>
  <c r="I135" i="15"/>
  <c r="M135" i="15" s="1"/>
  <c r="J134" i="15"/>
  <c r="N134" i="15" s="1"/>
  <c r="I134" i="15"/>
  <c r="M134" i="15" s="1"/>
  <c r="J133" i="15"/>
  <c r="N133" i="15" s="1"/>
  <c r="I133" i="15"/>
  <c r="M133" i="15" s="1"/>
  <c r="J132" i="15"/>
  <c r="N132" i="15" s="1"/>
  <c r="I132" i="15"/>
  <c r="M132" i="15" s="1"/>
  <c r="J131" i="15"/>
  <c r="N131" i="15" s="1"/>
  <c r="I131" i="15"/>
  <c r="M131" i="15" s="1"/>
  <c r="J130" i="15"/>
  <c r="N130" i="15" s="1"/>
  <c r="I130" i="15"/>
  <c r="M130" i="15" s="1"/>
  <c r="J129" i="15"/>
  <c r="N129" i="15" s="1"/>
  <c r="I129" i="15"/>
  <c r="M129" i="15" s="1"/>
  <c r="J128" i="15"/>
  <c r="N128" i="15" s="1"/>
  <c r="I128" i="15"/>
  <c r="M128" i="15" s="1"/>
  <c r="I127" i="15"/>
  <c r="M127" i="15" s="1"/>
  <c r="D127" i="15"/>
  <c r="J127" i="15" s="1"/>
  <c r="N127" i="15" s="1"/>
  <c r="J126" i="15"/>
  <c r="N126" i="15" s="1"/>
  <c r="I126" i="15"/>
  <c r="M126" i="15" s="1"/>
  <c r="J125" i="15"/>
  <c r="N125" i="15" s="1"/>
  <c r="I125" i="15"/>
  <c r="M125" i="15" s="1"/>
  <c r="J124" i="15"/>
  <c r="N124" i="15" s="1"/>
  <c r="I124" i="15"/>
  <c r="M124" i="15" s="1"/>
  <c r="J123" i="15"/>
  <c r="N123" i="15" s="1"/>
  <c r="I123" i="15"/>
  <c r="M123" i="15" s="1"/>
  <c r="J122" i="15"/>
  <c r="N122" i="15" s="1"/>
  <c r="I122" i="15"/>
  <c r="M122" i="15" s="1"/>
  <c r="J121" i="15"/>
  <c r="N121" i="15" s="1"/>
  <c r="I121" i="15"/>
  <c r="M121" i="15" s="1"/>
  <c r="J120" i="15"/>
  <c r="N120" i="15" s="1"/>
  <c r="I120" i="15"/>
  <c r="M120" i="15" s="1"/>
  <c r="J119" i="15"/>
  <c r="N119" i="15" s="1"/>
  <c r="I119" i="15"/>
  <c r="M119" i="15" s="1"/>
  <c r="J118" i="15"/>
  <c r="N118" i="15" s="1"/>
  <c r="I118" i="15"/>
  <c r="M118" i="15" s="1"/>
  <c r="J117" i="15"/>
  <c r="N117" i="15" s="1"/>
  <c r="I117" i="15"/>
  <c r="M117" i="15" s="1"/>
  <c r="J116" i="15"/>
  <c r="N116" i="15" s="1"/>
  <c r="I116" i="15"/>
  <c r="M116" i="15" s="1"/>
  <c r="J115" i="15"/>
  <c r="N115" i="15" s="1"/>
  <c r="I115" i="15"/>
  <c r="M115" i="15" s="1"/>
  <c r="J114" i="15"/>
  <c r="N114" i="15" s="1"/>
  <c r="I114" i="15"/>
  <c r="M114" i="15" s="1"/>
  <c r="J113" i="15"/>
  <c r="N113" i="15" s="1"/>
  <c r="I113" i="15"/>
  <c r="M113" i="15" s="1"/>
  <c r="J112" i="15"/>
  <c r="N112" i="15" s="1"/>
  <c r="I112" i="15"/>
  <c r="M112" i="15" s="1"/>
  <c r="J111" i="15"/>
  <c r="N111" i="15" s="1"/>
  <c r="I111" i="15"/>
  <c r="M111" i="15" s="1"/>
  <c r="J110" i="15"/>
  <c r="N110" i="15" s="1"/>
  <c r="I110" i="15"/>
  <c r="M110" i="15" s="1"/>
  <c r="J109" i="15"/>
  <c r="N109" i="15" s="1"/>
  <c r="I109" i="15"/>
  <c r="M109" i="15" s="1"/>
  <c r="J108" i="15"/>
  <c r="N108" i="15" s="1"/>
  <c r="I108" i="15"/>
  <c r="M108" i="15" s="1"/>
  <c r="J107" i="15"/>
  <c r="N107" i="15" s="1"/>
  <c r="I107" i="15"/>
  <c r="M107" i="15" s="1"/>
  <c r="J106" i="15"/>
  <c r="N106" i="15" s="1"/>
  <c r="I106" i="15"/>
  <c r="M106" i="15" s="1"/>
  <c r="J105" i="15"/>
  <c r="N105" i="15" s="1"/>
  <c r="I105" i="15"/>
  <c r="M105" i="15" s="1"/>
  <c r="J104" i="15"/>
  <c r="L104" i="15" s="1"/>
  <c r="E104" i="15"/>
  <c r="J103" i="15"/>
  <c r="L103" i="15" s="1"/>
  <c r="I103" i="15"/>
  <c r="K103" i="15" s="1"/>
  <c r="J102" i="15"/>
  <c r="L102" i="15" s="1"/>
  <c r="I102" i="15"/>
  <c r="K102" i="15" s="1"/>
  <c r="J101" i="15"/>
  <c r="L101" i="15" s="1"/>
  <c r="I101" i="15"/>
  <c r="K101" i="15" s="1"/>
  <c r="J100" i="15"/>
  <c r="L100" i="15" s="1"/>
  <c r="I100" i="15"/>
  <c r="K100" i="15" s="1"/>
  <c r="J99" i="15"/>
  <c r="L99" i="15" s="1"/>
  <c r="I99" i="15"/>
  <c r="K99" i="15" s="1"/>
  <c r="J98" i="15"/>
  <c r="L98" i="15" s="1"/>
  <c r="I98" i="15"/>
  <c r="K98" i="15" s="1"/>
  <c r="J97" i="15"/>
  <c r="L97" i="15" s="1"/>
  <c r="I97" i="15"/>
  <c r="K97" i="15" s="1"/>
  <c r="I96" i="15"/>
  <c r="K96" i="15" s="1"/>
  <c r="F96" i="15"/>
  <c r="D96" i="15"/>
  <c r="J95" i="15"/>
  <c r="L95" i="15" s="1"/>
  <c r="I95" i="15"/>
  <c r="K95" i="15" s="1"/>
  <c r="J94" i="15"/>
  <c r="L94" i="15" s="1"/>
  <c r="I94" i="15"/>
  <c r="K94" i="15" s="1"/>
  <c r="J93" i="15"/>
  <c r="L93" i="15" s="1"/>
  <c r="I93" i="15"/>
  <c r="K93" i="15" s="1"/>
  <c r="J92" i="15"/>
  <c r="L92" i="15" s="1"/>
  <c r="I92" i="15"/>
  <c r="K92" i="15" s="1"/>
  <c r="J91" i="15"/>
  <c r="L91" i="15" s="1"/>
  <c r="I91" i="15"/>
  <c r="K91" i="15" s="1"/>
  <c r="J90" i="15"/>
  <c r="L90" i="15" s="1"/>
  <c r="I90" i="15"/>
  <c r="K90" i="15" s="1"/>
  <c r="J89" i="15"/>
  <c r="L89" i="15" s="1"/>
  <c r="I89" i="15"/>
  <c r="K89" i="15" s="1"/>
  <c r="J88" i="15"/>
  <c r="L88" i="15" s="1"/>
  <c r="I88" i="15"/>
  <c r="K88" i="15" s="1"/>
  <c r="J87" i="15"/>
  <c r="L87" i="15" s="1"/>
  <c r="I87" i="15"/>
  <c r="K87" i="15" s="1"/>
  <c r="J86" i="15"/>
  <c r="L86" i="15" s="1"/>
  <c r="I86" i="15"/>
  <c r="K86" i="15" s="1"/>
  <c r="J85" i="15"/>
  <c r="L85" i="15" s="1"/>
  <c r="I85" i="15"/>
  <c r="K85" i="15" s="1"/>
  <c r="J84" i="15"/>
  <c r="L84" i="15" s="1"/>
  <c r="I84" i="15"/>
  <c r="K84" i="15" s="1"/>
  <c r="J83" i="15"/>
  <c r="L83" i="15" s="1"/>
  <c r="I83" i="15"/>
  <c r="K83" i="15" s="1"/>
  <c r="J82" i="15"/>
  <c r="L82" i="15" s="1"/>
  <c r="I82" i="15"/>
  <c r="K82" i="15" s="1"/>
  <c r="J81" i="15"/>
  <c r="L81" i="15" s="1"/>
  <c r="I81" i="15"/>
  <c r="K81" i="15" s="1"/>
  <c r="J80" i="15"/>
  <c r="L80" i="15" s="1"/>
  <c r="I80" i="15"/>
  <c r="K80" i="15" s="1"/>
  <c r="J79" i="15"/>
  <c r="L79" i="15" s="1"/>
  <c r="C79" i="15"/>
  <c r="I79" i="15" s="1"/>
  <c r="K79" i="15" s="1"/>
  <c r="J78" i="15"/>
  <c r="L78" i="15" s="1"/>
  <c r="I78" i="15"/>
  <c r="K78" i="15" s="1"/>
  <c r="J77" i="15"/>
  <c r="L77" i="15" s="1"/>
  <c r="I77" i="15"/>
  <c r="K77" i="15" s="1"/>
  <c r="I76" i="15"/>
  <c r="K76" i="15" s="1"/>
  <c r="F76" i="15"/>
  <c r="J75" i="15"/>
  <c r="L75" i="15" s="1"/>
  <c r="C75" i="15"/>
  <c r="I75" i="15" s="1"/>
  <c r="K75" i="15" s="1"/>
  <c r="J74" i="15"/>
  <c r="L74" i="15" s="1"/>
  <c r="I74" i="15"/>
  <c r="K74" i="15" s="1"/>
  <c r="J73" i="15"/>
  <c r="L73" i="15" s="1"/>
  <c r="I73" i="15"/>
  <c r="K73" i="15" s="1"/>
  <c r="J72" i="15"/>
  <c r="L72" i="15" s="1"/>
  <c r="I72" i="15"/>
  <c r="K72" i="15" s="1"/>
  <c r="J71" i="15"/>
  <c r="L71" i="15" s="1"/>
  <c r="I71" i="15"/>
  <c r="K71" i="15" s="1"/>
  <c r="J70" i="15"/>
  <c r="L70" i="15" s="1"/>
  <c r="I70" i="15"/>
  <c r="K70" i="15" s="1"/>
  <c r="J69" i="15"/>
  <c r="L69" i="15" s="1"/>
  <c r="I69" i="15"/>
  <c r="K69" i="15" s="1"/>
  <c r="J68" i="15"/>
  <c r="L68" i="15" s="1"/>
  <c r="I68" i="15"/>
  <c r="K68" i="15" s="1"/>
  <c r="J67" i="15"/>
  <c r="L67" i="15" s="1"/>
  <c r="I67" i="15"/>
  <c r="K67" i="15" s="1"/>
  <c r="J66" i="15"/>
  <c r="L66" i="15" s="1"/>
  <c r="I66" i="15"/>
  <c r="K66" i="15" s="1"/>
  <c r="J65" i="15"/>
  <c r="L65" i="15" s="1"/>
  <c r="I65" i="15"/>
  <c r="K65" i="15" s="1"/>
  <c r="J64" i="15"/>
  <c r="L64" i="15" s="1"/>
  <c r="I64" i="15"/>
  <c r="K64" i="15" s="1"/>
  <c r="J63" i="15"/>
  <c r="L63" i="15" s="1"/>
  <c r="I63" i="15"/>
  <c r="K63" i="15" s="1"/>
  <c r="J62" i="15"/>
  <c r="L62" i="15" s="1"/>
  <c r="I62" i="15"/>
  <c r="K62" i="15" s="1"/>
  <c r="J61" i="15"/>
  <c r="L61" i="15" s="1"/>
  <c r="I61" i="15"/>
  <c r="K61" i="15" s="1"/>
  <c r="I60" i="15"/>
  <c r="K60" i="15" s="1"/>
  <c r="D60" i="15"/>
  <c r="J60" i="15" s="1"/>
  <c r="L60" i="15" s="1"/>
  <c r="J59" i="15"/>
  <c r="L59" i="15" s="1"/>
  <c r="C59" i="15"/>
  <c r="J58" i="15"/>
  <c r="L58" i="15" s="1"/>
  <c r="I58" i="15"/>
  <c r="K58" i="15" s="1"/>
  <c r="J57" i="15"/>
  <c r="L57" i="15" s="1"/>
  <c r="I57" i="15"/>
  <c r="K57" i="15" s="1"/>
  <c r="J56" i="15"/>
  <c r="L56" i="15" s="1"/>
  <c r="I56" i="15"/>
  <c r="K56" i="15" s="1"/>
  <c r="J55" i="15"/>
  <c r="L55" i="15" s="1"/>
  <c r="I55" i="15"/>
  <c r="K55" i="15" s="1"/>
  <c r="J54" i="15"/>
  <c r="L54" i="15" s="1"/>
  <c r="I54" i="15"/>
  <c r="K54" i="15" s="1"/>
  <c r="J53" i="15"/>
  <c r="L53" i="15" s="1"/>
  <c r="I53" i="15"/>
  <c r="K53" i="15" s="1"/>
  <c r="J52" i="15"/>
  <c r="L52" i="15" s="1"/>
  <c r="I52" i="15"/>
  <c r="K52" i="15" s="1"/>
  <c r="J51" i="15"/>
  <c r="L51" i="15" s="1"/>
  <c r="I51" i="15"/>
  <c r="K51" i="15" s="1"/>
  <c r="J50" i="15"/>
  <c r="L50" i="15" s="1"/>
  <c r="I50" i="15"/>
  <c r="K50" i="15" s="1"/>
  <c r="J49" i="15"/>
  <c r="L49" i="15" s="1"/>
  <c r="I49" i="15"/>
  <c r="K49" i="15" s="1"/>
  <c r="J48" i="15"/>
  <c r="L48" i="15" s="1"/>
  <c r="I48" i="15"/>
  <c r="K48" i="15" s="1"/>
  <c r="J47" i="15"/>
  <c r="L47" i="15" s="1"/>
  <c r="I47" i="15"/>
  <c r="K47" i="15" s="1"/>
  <c r="I46" i="15"/>
  <c r="K46" i="15" s="1"/>
  <c r="D46" i="15"/>
  <c r="J45" i="15"/>
  <c r="L45" i="15" s="1"/>
  <c r="I45" i="15"/>
  <c r="K45" i="15" s="1"/>
  <c r="J44" i="15"/>
  <c r="L44" i="15" s="1"/>
  <c r="I44" i="15"/>
  <c r="K44" i="15" s="1"/>
  <c r="J43" i="15"/>
  <c r="L43" i="15" s="1"/>
  <c r="I43" i="15"/>
  <c r="K43" i="15" s="1"/>
  <c r="J42" i="15"/>
  <c r="L42" i="15" s="1"/>
  <c r="I42" i="15"/>
  <c r="K42" i="15" s="1"/>
  <c r="J41" i="15"/>
  <c r="L41" i="15" s="1"/>
  <c r="I41" i="15"/>
  <c r="K41" i="15" s="1"/>
  <c r="J40" i="15"/>
  <c r="L40" i="15" s="1"/>
  <c r="I40" i="15"/>
  <c r="K40" i="15" s="1"/>
  <c r="J39" i="15"/>
  <c r="L39" i="15" s="1"/>
  <c r="I39" i="15"/>
  <c r="K39" i="15" s="1"/>
  <c r="J38" i="15"/>
  <c r="L38" i="15" s="1"/>
  <c r="I38" i="15"/>
  <c r="K38" i="15" s="1"/>
  <c r="J37" i="15"/>
  <c r="L37" i="15" s="1"/>
  <c r="I37" i="15"/>
  <c r="K37" i="15" s="1"/>
  <c r="J36" i="15"/>
  <c r="L36" i="15" s="1"/>
  <c r="I36" i="15"/>
  <c r="K36" i="15" s="1"/>
  <c r="J35" i="15"/>
  <c r="L35" i="15" s="1"/>
  <c r="I35" i="15"/>
  <c r="K35" i="15" s="1"/>
  <c r="J34" i="15"/>
  <c r="L34" i="15" s="1"/>
  <c r="I34" i="15"/>
  <c r="K34" i="15" s="1"/>
  <c r="J33" i="15"/>
  <c r="L33" i="15" s="1"/>
  <c r="I33" i="15"/>
  <c r="K33" i="15" s="1"/>
  <c r="J32" i="15"/>
  <c r="L32" i="15" s="1"/>
  <c r="I32" i="15"/>
  <c r="K32" i="15" s="1"/>
  <c r="J31" i="15"/>
  <c r="L31" i="15" s="1"/>
  <c r="I31" i="15"/>
  <c r="K31" i="15" s="1"/>
  <c r="J30" i="15"/>
  <c r="L30" i="15" s="1"/>
  <c r="I30" i="15"/>
  <c r="K30" i="15" s="1"/>
  <c r="J29" i="15"/>
  <c r="L29" i="15" s="1"/>
  <c r="I29" i="15"/>
  <c r="K29" i="15" s="1"/>
  <c r="J28" i="15"/>
  <c r="L28" i="15" s="1"/>
  <c r="I28" i="15"/>
  <c r="K28" i="15" s="1"/>
  <c r="J27" i="15"/>
  <c r="L27" i="15" s="1"/>
  <c r="I27" i="15"/>
  <c r="K27" i="15" s="1"/>
  <c r="J26" i="15"/>
  <c r="L26" i="15" s="1"/>
  <c r="I26" i="15"/>
  <c r="K26" i="15" s="1"/>
  <c r="J25" i="15"/>
  <c r="L25" i="15" s="1"/>
  <c r="I25" i="15"/>
  <c r="K25" i="15" s="1"/>
  <c r="J24" i="15"/>
  <c r="L24" i="15" s="1"/>
  <c r="I24" i="15"/>
  <c r="K24" i="15" s="1"/>
  <c r="J23" i="15"/>
  <c r="L23" i="15" s="1"/>
  <c r="I23" i="15"/>
  <c r="K23" i="15" s="1"/>
  <c r="J22" i="15"/>
  <c r="L22" i="15" s="1"/>
  <c r="I22" i="15"/>
  <c r="K22" i="15" s="1"/>
  <c r="J21" i="15"/>
  <c r="L21" i="15" s="1"/>
  <c r="I21" i="15"/>
  <c r="K21" i="15" s="1"/>
  <c r="J20" i="15"/>
  <c r="L20" i="15" s="1"/>
  <c r="I20" i="15"/>
  <c r="K20" i="15" s="1"/>
  <c r="J19" i="15"/>
  <c r="L19" i="15" s="1"/>
  <c r="I19" i="15"/>
  <c r="K19" i="15" s="1"/>
  <c r="J18" i="15"/>
  <c r="L18" i="15" s="1"/>
  <c r="I18" i="15"/>
  <c r="K18" i="15" s="1"/>
  <c r="J17" i="15"/>
  <c r="L17" i="15" s="1"/>
  <c r="I17" i="15"/>
  <c r="K17" i="15" s="1"/>
  <c r="J16" i="15"/>
  <c r="L16" i="15" s="1"/>
  <c r="I16" i="15"/>
  <c r="K16" i="15" s="1"/>
  <c r="J15" i="15"/>
  <c r="L15" i="15" s="1"/>
  <c r="I15" i="15"/>
  <c r="K15" i="15" s="1"/>
  <c r="J14" i="15"/>
  <c r="L14" i="15" s="1"/>
  <c r="I14" i="15"/>
  <c r="K14" i="15" s="1"/>
  <c r="J13" i="15"/>
  <c r="L13" i="15" s="1"/>
  <c r="I13" i="15"/>
  <c r="K13" i="15" s="1"/>
  <c r="J12" i="15"/>
  <c r="L12" i="15" s="1"/>
  <c r="I12" i="15"/>
  <c r="K12" i="15" s="1"/>
  <c r="J11" i="15"/>
  <c r="L11" i="15" s="1"/>
  <c r="I11" i="15"/>
  <c r="K11" i="15" s="1"/>
  <c r="J10" i="15"/>
  <c r="L10" i="15" s="1"/>
  <c r="I10" i="15"/>
  <c r="K10" i="15" s="1"/>
  <c r="J9" i="15"/>
  <c r="L9" i="15" s="1"/>
  <c r="I9" i="15"/>
  <c r="K9" i="15" s="1"/>
  <c r="J8" i="15"/>
  <c r="L8" i="15" s="1"/>
  <c r="I8" i="15"/>
  <c r="K8" i="15" s="1"/>
  <c r="J7" i="15"/>
  <c r="L7" i="15" s="1"/>
  <c r="I7" i="15"/>
  <c r="K7" i="15" s="1"/>
  <c r="J6" i="15"/>
  <c r="I6" i="15"/>
  <c r="G219" i="15" l="1"/>
  <c r="C218" i="15"/>
  <c r="D218" i="15"/>
  <c r="C219" i="15" s="1"/>
  <c r="I59" i="15"/>
  <c r="K59" i="15" s="1"/>
  <c r="F218" i="15"/>
  <c r="J96" i="15"/>
  <c r="L96" i="15" s="1"/>
  <c r="N218" i="15"/>
  <c r="N220" i="15" s="1"/>
  <c r="I189" i="15"/>
  <c r="M189" i="15" s="1"/>
  <c r="M218" i="15" s="1"/>
  <c r="E218" i="15"/>
  <c r="I104" i="15"/>
  <c r="K104" i="15" s="1"/>
  <c r="K6" i="15"/>
  <c r="J46" i="15"/>
  <c r="L46" i="15" s="1"/>
  <c r="J76" i="15"/>
  <c r="L76" i="15" s="1"/>
  <c r="L105" i="15"/>
  <c r="L6" i="15"/>
  <c r="E219" i="15" l="1"/>
  <c r="K218" i="15"/>
  <c r="M219" i="15"/>
  <c r="M220" i="15" s="1"/>
  <c r="M221" i="15" s="1"/>
  <c r="L218" i="15"/>
  <c r="L219" i="15" s="1"/>
  <c r="L220" i="15" s="1"/>
  <c r="K220" i="15"/>
  <c r="J218" i="15"/>
  <c r="I218" i="15"/>
  <c r="I219" i="15" l="1"/>
  <c r="K221" i="15"/>
</calcChain>
</file>

<file path=xl/sharedStrings.xml><?xml version="1.0" encoding="utf-8"?>
<sst xmlns="http://schemas.openxmlformats.org/spreadsheetml/2006/main" count="560" uniqueCount="503">
  <si>
    <t>CITY OF SAN JUAN</t>
  </si>
  <si>
    <t xml:space="preserve"> TRIAL BALANCE</t>
  </si>
  <si>
    <t>As of December 31, 2015</t>
  </si>
  <si>
    <t>Financial Position</t>
  </si>
  <si>
    <t>Financial Performance</t>
  </si>
  <si>
    <t>Account Titles</t>
  </si>
  <si>
    <t>Account No.</t>
  </si>
  <si>
    <t>Cash Local Treasury</t>
  </si>
  <si>
    <t>1-01-01-010</t>
  </si>
  <si>
    <t xml:space="preserve">Cash in Bank - Local Currency, Current Account </t>
  </si>
  <si>
    <t>1-01-02-010</t>
  </si>
  <si>
    <t>Cash in Bank- Local Currency, Time Deposits</t>
  </si>
  <si>
    <t>1-02-01-010</t>
  </si>
  <si>
    <t>Guaranty Deposits</t>
  </si>
  <si>
    <t>1-02-05-020</t>
  </si>
  <si>
    <t xml:space="preserve">Accounts Receivable </t>
  </si>
  <si>
    <t>1-03-01-010</t>
  </si>
  <si>
    <t>Real Property Tax Receivable</t>
  </si>
  <si>
    <t>1-03-01-020</t>
  </si>
  <si>
    <t>Special Education Tax Receivable</t>
  </si>
  <si>
    <t>1-03-01-030</t>
  </si>
  <si>
    <t>Due from NGAs</t>
  </si>
  <si>
    <t>1-03-03-010</t>
  </si>
  <si>
    <t>Due from GOCC's</t>
  </si>
  <si>
    <t>1-03-03-020</t>
  </si>
  <si>
    <t>Due from Local Government Units</t>
  </si>
  <si>
    <t>1-03-03-030</t>
  </si>
  <si>
    <t>Due from Other funds</t>
  </si>
  <si>
    <t>1-03-04-050</t>
  </si>
  <si>
    <t>Advances for Officers and Employees</t>
  </si>
  <si>
    <t>1-03-05-040</t>
  </si>
  <si>
    <t>Receivables- Disallowances/Charges</t>
  </si>
  <si>
    <t>1-03-06-010</t>
  </si>
  <si>
    <t>Due from Officers and Employees</t>
  </si>
  <si>
    <t>1-03-06-020</t>
  </si>
  <si>
    <t>Other Receivables</t>
  </si>
  <si>
    <t>1-03-06-990</t>
  </si>
  <si>
    <t>Welfare Goods for Distribution</t>
  </si>
  <si>
    <t>1-04-02-020</t>
  </si>
  <si>
    <t>Medical,Dental and Laboratory Supplies for Distribution</t>
  </si>
  <si>
    <t>1-04-02-040</t>
  </si>
  <si>
    <t>Office Supplies Inventory</t>
  </si>
  <si>
    <t>1-04-04-010</t>
  </si>
  <si>
    <t xml:space="preserve">Accountable Forms, Plates and Stickers </t>
  </si>
  <si>
    <t>1-04-04-020</t>
  </si>
  <si>
    <t>Drugs and Medicines Inventory</t>
  </si>
  <si>
    <t>1-04-04-060</t>
  </si>
  <si>
    <t>Medical, Dental &amp; Laboratory Supplies Inventory</t>
  </si>
  <si>
    <t>1-04-04-070</t>
  </si>
  <si>
    <t>Other Supplies and Materials Inventory</t>
  </si>
  <si>
    <t>1-04-04-990</t>
  </si>
  <si>
    <t xml:space="preserve">Prepaid Insurance </t>
  </si>
  <si>
    <t>1-05-01-050</t>
  </si>
  <si>
    <t>Other Prepayments</t>
  </si>
  <si>
    <t>1-05-01-990</t>
  </si>
  <si>
    <t>Discount on Advance Payments</t>
  </si>
  <si>
    <t>1-05-02-010</t>
  </si>
  <si>
    <t>Investment Property, Land</t>
  </si>
  <si>
    <t>1-06-01-010</t>
  </si>
  <si>
    <t>Investment Property, Buildings</t>
  </si>
  <si>
    <t>1-06-01-020</t>
  </si>
  <si>
    <t>Accumulated Depreciation-Investment Property, Buildings</t>
  </si>
  <si>
    <t>1-06-01-021</t>
  </si>
  <si>
    <t xml:space="preserve">Land </t>
  </si>
  <si>
    <t>1-07-01-010</t>
  </si>
  <si>
    <t>Land Improvements</t>
  </si>
  <si>
    <t>Accumulated Depreciaton - Land Improvements</t>
  </si>
  <si>
    <t>1-07-01-011</t>
  </si>
  <si>
    <t>Power Supply Systems</t>
  </si>
  <si>
    <t>1-07-03-050</t>
  </si>
  <si>
    <t>Accumulated Depreciation-Power Supply Systems</t>
  </si>
  <si>
    <t>1-07-03-051</t>
  </si>
  <si>
    <t>Buildings</t>
  </si>
  <si>
    <t>1-07-04-010</t>
  </si>
  <si>
    <t>Accumulated Depreciaton -  Buildings</t>
  </si>
  <si>
    <t>1-07-04-011</t>
  </si>
  <si>
    <t>School Buildings</t>
  </si>
  <si>
    <t>1-07-04-020</t>
  </si>
  <si>
    <t>Accumulated Depreciaton - School Buildings</t>
  </si>
  <si>
    <t>1-07-04-021</t>
  </si>
  <si>
    <t>Hospitals and Health Centers</t>
  </si>
  <si>
    <t>1-07-04-030</t>
  </si>
  <si>
    <t>Accumulated Depreciation - Hospitals &amp; Health Centers</t>
  </si>
  <si>
    <t>1-07-04-031</t>
  </si>
  <si>
    <t>Other Structures</t>
  </si>
  <si>
    <t>1-07-04-990</t>
  </si>
  <si>
    <t>Accumulated Depreciation - Other Structures</t>
  </si>
  <si>
    <t>1-07-04-991</t>
  </si>
  <si>
    <t>Machinery</t>
  </si>
  <si>
    <t>1-07-05-010</t>
  </si>
  <si>
    <t xml:space="preserve">Accumulated Machinery </t>
  </si>
  <si>
    <t>1-07-05-011</t>
  </si>
  <si>
    <t>Office Equipment</t>
  </si>
  <si>
    <t>1-07-05-020</t>
  </si>
  <si>
    <t xml:space="preserve">Accumulated Depreciaton - Office Equipment </t>
  </si>
  <si>
    <t>1-07-05-021</t>
  </si>
  <si>
    <t>Information and Communication Technology Equipment</t>
  </si>
  <si>
    <t>1-07-05-030</t>
  </si>
  <si>
    <t>Accu. Dep.-Information and Communication Technology Equipment</t>
  </si>
  <si>
    <t>1-07-05-031</t>
  </si>
  <si>
    <t xml:space="preserve">Communication Equipment  </t>
  </si>
  <si>
    <t>1-07-05-070</t>
  </si>
  <si>
    <t xml:space="preserve">Accumulated Depreciation - Communication Equipment </t>
  </si>
  <si>
    <t>1-07-05-071</t>
  </si>
  <si>
    <t>Construction and Heavy Equipment</t>
  </si>
  <si>
    <t>1-07-05-080</t>
  </si>
  <si>
    <t>Accumulated Depreciation- Construction and Heavy Equipment</t>
  </si>
  <si>
    <t>1-07-05-081</t>
  </si>
  <si>
    <t>Disaster Respond and Rescue Equipment</t>
  </si>
  <si>
    <t>1-07-05-090</t>
  </si>
  <si>
    <t>Accumulated Depreciation- DRRE</t>
  </si>
  <si>
    <t>1-07-05-091</t>
  </si>
  <si>
    <t>Medical Equipment</t>
  </si>
  <si>
    <t>1-07-05-110</t>
  </si>
  <si>
    <t>Accumulated Depreciation- Medical Equipment</t>
  </si>
  <si>
    <t>1-07-05-111</t>
  </si>
  <si>
    <t>Military, Police and Security Equipment</t>
  </si>
  <si>
    <t>1-07-05-100</t>
  </si>
  <si>
    <t>Accumulated Depreciation-Military, Police and Security Equipment</t>
  </si>
  <si>
    <t>1-07-05-101</t>
  </si>
  <si>
    <t>Sports Equipment</t>
  </si>
  <si>
    <t>1-07-05-130</t>
  </si>
  <si>
    <t>Accumulated Depreciaton - Sports Equipment</t>
  </si>
  <si>
    <t>1-07-05-131</t>
  </si>
  <si>
    <t>Technical and Scientific Equipment</t>
  </si>
  <si>
    <t>1-07-05-140</t>
  </si>
  <si>
    <t>Accumulated Depreciation - Technical and Scientific Equipment</t>
  </si>
  <si>
    <t>1-07-05-141</t>
  </si>
  <si>
    <t>Other Machinery &amp; Equipment</t>
  </si>
  <si>
    <t>1-07-05-990</t>
  </si>
  <si>
    <t xml:space="preserve">Accumulated Depreciaton - Other Machinery &amp; Equipment </t>
  </si>
  <si>
    <t>1-07-05-991</t>
  </si>
  <si>
    <t xml:space="preserve">Motor Vehicles </t>
  </si>
  <si>
    <t>1-07-06-010</t>
  </si>
  <si>
    <t>Accumulatesd Depreciation-Motor Vehicles</t>
  </si>
  <si>
    <t>1-07-06-011</t>
  </si>
  <si>
    <t xml:space="preserve">Watercrafts </t>
  </si>
  <si>
    <t>1-07-06-040</t>
  </si>
  <si>
    <t>Accumulatesd Depreciation-Water Crafts</t>
  </si>
  <si>
    <t>1-07-06-041</t>
  </si>
  <si>
    <t xml:space="preserve">Other Transportation Equipment </t>
  </si>
  <si>
    <t>1-07-06-990</t>
  </si>
  <si>
    <t>Accumulatesd Depreciation-Other Transportation Equipment</t>
  </si>
  <si>
    <t>1-07-06-991</t>
  </si>
  <si>
    <t>Furniture and Fixtures</t>
  </si>
  <si>
    <t>1-07-07-010</t>
  </si>
  <si>
    <t>Accumulated Depreciation- Furnitures and Fixtures</t>
  </si>
  <si>
    <t>1-07-07-011</t>
  </si>
  <si>
    <t>Books</t>
  </si>
  <si>
    <t>1-07-07-020</t>
  </si>
  <si>
    <t>Accumulated Depreciation -  Books</t>
  </si>
  <si>
    <t>1-07-07-021</t>
  </si>
  <si>
    <t xml:space="preserve">Other Property, Plant and Equipment </t>
  </si>
  <si>
    <t>1-07-99-990</t>
  </si>
  <si>
    <t>Accumulated Depreciation-Other Property, Plant &amp; Equipment</t>
  </si>
  <si>
    <t>1-07-99-991</t>
  </si>
  <si>
    <t>Construction in Progress- Buildings and Other Structures</t>
  </si>
  <si>
    <t>1-07-10-030</t>
  </si>
  <si>
    <t>Accounts Payable</t>
  </si>
  <si>
    <t>2-01-01-010</t>
  </si>
  <si>
    <t>Due to Officers and Employees</t>
  </si>
  <si>
    <t>2-01-01-020</t>
  </si>
  <si>
    <t>Interest Payable</t>
  </si>
  <si>
    <t>2-01-01-050</t>
  </si>
  <si>
    <t>Due to BIR</t>
  </si>
  <si>
    <t>2-02-01-010</t>
  </si>
  <si>
    <t>Due to GSIS</t>
  </si>
  <si>
    <t>2-02-01-020</t>
  </si>
  <si>
    <t>Due to Pag-ibig</t>
  </si>
  <si>
    <t>2-02-01-030</t>
  </si>
  <si>
    <t>Due to Philhealth</t>
  </si>
  <si>
    <t>2-02-01-040</t>
  </si>
  <si>
    <t>Due to other NGAs</t>
  </si>
  <si>
    <t>2-02-01-050</t>
  </si>
  <si>
    <t>Due to Other GOCCs</t>
  </si>
  <si>
    <t>2-02-01-060</t>
  </si>
  <si>
    <t>Due to LGUs</t>
  </si>
  <si>
    <t>2-02-01-070</t>
  </si>
  <si>
    <t>Due to Other Funds</t>
  </si>
  <si>
    <t>2-03-01-010</t>
  </si>
  <si>
    <t>Trust Liabilities</t>
  </si>
  <si>
    <t>2-04-01-010</t>
  </si>
  <si>
    <t>Trust Liabilities-DRRMF</t>
  </si>
  <si>
    <t>2-04-01-020</t>
  </si>
  <si>
    <t>Bail Bonds Payable</t>
  </si>
  <si>
    <t>2-04-01-030</t>
  </si>
  <si>
    <t>Guaranty/Security Deposits Payable</t>
  </si>
  <si>
    <t>2-04-01-040</t>
  </si>
  <si>
    <t>Customers' Deposit Payable</t>
  </si>
  <si>
    <t>2-04-01-050</t>
  </si>
  <si>
    <t>Loans Payable - Domestic</t>
  </si>
  <si>
    <t>2-01-02-040</t>
  </si>
  <si>
    <t xml:space="preserve">Deferred Real Property Tax </t>
  </si>
  <si>
    <t>2-05-01-010</t>
  </si>
  <si>
    <t>Deferred Special Education Tax  Income</t>
  </si>
  <si>
    <t>2-05-01-020</t>
  </si>
  <si>
    <t>Other Deferred Credits</t>
  </si>
  <si>
    <t>2-05-01-990</t>
  </si>
  <si>
    <t>Other  Payables</t>
  </si>
  <si>
    <t>2-99-99-990</t>
  </si>
  <si>
    <t>Government Equity</t>
  </si>
  <si>
    <t>3-01-01-010</t>
  </si>
  <si>
    <t>Prior Years' Adjustment</t>
  </si>
  <si>
    <t>3-01-01-020</t>
  </si>
  <si>
    <t>Income and Expense Summary</t>
  </si>
  <si>
    <t>3-02-01-010</t>
  </si>
  <si>
    <t>Professional Tax</t>
  </si>
  <si>
    <t>4-01-01-020</t>
  </si>
  <si>
    <t>Community Tax Certificate</t>
  </si>
  <si>
    <t>4-01-01-050</t>
  </si>
  <si>
    <t>Real Property Transfer Tax</t>
  </si>
  <si>
    <t>4-01-02-080</t>
  </si>
  <si>
    <t>Real Property Tax-Basic</t>
  </si>
  <si>
    <t>4-01-02-040</t>
  </si>
  <si>
    <t xml:space="preserve">Discount on Real Property Tax-Basic </t>
  </si>
  <si>
    <t>4-01-02-041</t>
  </si>
  <si>
    <t>Special Education  Tax</t>
  </si>
  <si>
    <t>4-01-02-050</t>
  </si>
  <si>
    <t>Discount on Special Education Tax</t>
  </si>
  <si>
    <t>4-01-02-051</t>
  </si>
  <si>
    <t>Amusement Tax</t>
  </si>
  <si>
    <t>4-01-03-060</t>
  </si>
  <si>
    <t>Business Tax</t>
  </si>
  <si>
    <t>4-01-03-030</t>
  </si>
  <si>
    <t>Other Taxes</t>
  </si>
  <si>
    <t>4-01-04-990</t>
  </si>
  <si>
    <t>Tax Revenue-Fines and Penalties - Other taxes</t>
  </si>
  <si>
    <t>4-01-05-040</t>
  </si>
  <si>
    <t>Share from Internal Revenue Collections (IRA)</t>
  </si>
  <si>
    <t>4-01-06-020</t>
  </si>
  <si>
    <t>Share from Expanded Value Added Tax</t>
  </si>
  <si>
    <t>4-01-06-030</t>
  </si>
  <si>
    <t>Share from PCSO</t>
  </si>
  <si>
    <t>4-01-10-020</t>
  </si>
  <si>
    <t>Permit Fees</t>
  </si>
  <si>
    <t>4-02-01-010</t>
  </si>
  <si>
    <t>Registration Fees</t>
  </si>
  <si>
    <t>4-02-01-020</t>
  </si>
  <si>
    <t>Clearance &amp; Certification Fees</t>
  </si>
  <si>
    <t>4-02-01-040</t>
  </si>
  <si>
    <t>Supervision and Regulation Enforcement Fees</t>
  </si>
  <si>
    <t>4-02-01-070</t>
  </si>
  <si>
    <t>Inspection Fees</t>
  </si>
  <si>
    <t>4-02-01-100</t>
  </si>
  <si>
    <t>Processing Fees</t>
  </si>
  <si>
    <t>4-02-01-130</t>
  </si>
  <si>
    <t>Fees for Sealing and Licensing of Weights and Measures</t>
  </si>
  <si>
    <t>4-02-01-160</t>
  </si>
  <si>
    <t>Fines &amp; Penalties - Service Income</t>
  </si>
  <si>
    <t>4-02-01-990</t>
  </si>
  <si>
    <t>Other Service Income</t>
  </si>
  <si>
    <t>Rent Income</t>
  </si>
  <si>
    <t>4-02-02-090</t>
  </si>
  <si>
    <t>Parking Fees</t>
  </si>
  <si>
    <t>4-02-02-120</t>
  </si>
  <si>
    <t>Receipt from Slaughterhouse Operation</t>
  </si>
  <si>
    <t>4-02-02-150</t>
  </si>
  <si>
    <t>Receipt from Cemetery Operations</t>
  </si>
  <si>
    <t>4-02-02-160</t>
  </si>
  <si>
    <t>Garbage Fees</t>
  </si>
  <si>
    <t>4-02-02-190</t>
  </si>
  <si>
    <t>Hospital Fees</t>
  </si>
  <si>
    <t>4-02-02-200</t>
  </si>
  <si>
    <t>Interest Income</t>
  </si>
  <si>
    <t>4-02-02-220</t>
  </si>
  <si>
    <t>Fines &amp; Penalties-Business Income</t>
  </si>
  <si>
    <t>4-02-02-980</t>
  </si>
  <si>
    <t>Other Business Income</t>
  </si>
  <si>
    <t>4-02-02-990</t>
  </si>
  <si>
    <t>Miscellaneous Income</t>
  </si>
  <si>
    <t>4-06-01-010</t>
  </si>
  <si>
    <t>Salaries &amp; Wages - Regular</t>
  </si>
  <si>
    <t>5-01-01-010</t>
  </si>
  <si>
    <t>Salaries &amp; Wages - Casual/Contractual</t>
  </si>
  <si>
    <t>5-01-01-020</t>
  </si>
  <si>
    <t>Personnel Economic Relief Allowance</t>
  </si>
  <si>
    <t>5-01-02-010</t>
  </si>
  <si>
    <t>Representation Allowance</t>
  </si>
  <si>
    <t>5-01-02-020</t>
  </si>
  <si>
    <t>Transportation Allowance</t>
  </si>
  <si>
    <t>5-01-02-030</t>
  </si>
  <si>
    <t>Clothing / Uniform Allowance</t>
  </si>
  <si>
    <t>5-01-02-040</t>
  </si>
  <si>
    <t>Subsistence Allowance</t>
  </si>
  <si>
    <t>5-01-02-050</t>
  </si>
  <si>
    <t>Laundry Allowance</t>
  </si>
  <si>
    <t>5-01-02-060</t>
  </si>
  <si>
    <t>Productivity Incentive Allowance</t>
  </si>
  <si>
    <t>5-01-02-080</t>
  </si>
  <si>
    <t>Overtime &amp; Night Pay</t>
  </si>
  <si>
    <t>5-01-02-130</t>
  </si>
  <si>
    <t>Year-End Bonus</t>
  </si>
  <si>
    <t>5-01-02-140</t>
  </si>
  <si>
    <t>Cash Gift</t>
  </si>
  <si>
    <t>5-01-02-150</t>
  </si>
  <si>
    <t>Retirement &amp; Life Insurance Premiums</t>
  </si>
  <si>
    <t>5-01-03-010</t>
  </si>
  <si>
    <t>Pag-ibig Contributions</t>
  </si>
  <si>
    <t>5-01-03-020</t>
  </si>
  <si>
    <t>Philhealth Contributions</t>
  </si>
  <si>
    <t>5-01-03-030</t>
  </si>
  <si>
    <t>Employees Compensation Insurance Premiums</t>
  </si>
  <si>
    <t>5-01-03-040</t>
  </si>
  <si>
    <t>Terminal Leave Benefits</t>
  </si>
  <si>
    <t>5-01-04-030</t>
  </si>
  <si>
    <t>Other Personel Benefits</t>
  </si>
  <si>
    <t>5-01-04-040</t>
  </si>
  <si>
    <t>Traveling Expenses - Local</t>
  </si>
  <si>
    <t>5-02-01-010</t>
  </si>
  <si>
    <t>Traveling Expenses - Foreign</t>
  </si>
  <si>
    <t>5-02-01-020</t>
  </si>
  <si>
    <t>Training Expenses</t>
  </si>
  <si>
    <t>5-02-02-010</t>
  </si>
  <si>
    <t>Scholarship Grants/Expenses</t>
  </si>
  <si>
    <t>5-02-02-020</t>
  </si>
  <si>
    <t>Office Supplies Expenses</t>
  </si>
  <si>
    <t>5-02-03-010</t>
  </si>
  <si>
    <t>Accountable Forms Expenses</t>
  </si>
  <si>
    <t>5-02-03-020</t>
  </si>
  <si>
    <t>Animal/Zoological Supplies Expense</t>
  </si>
  <si>
    <t>5-02-03-040</t>
  </si>
  <si>
    <t>Food Supplies Expenses</t>
  </si>
  <si>
    <t>5-02-03-050</t>
  </si>
  <si>
    <t>Welfare Goods Expenses</t>
  </si>
  <si>
    <t>5-02-03-060</t>
  </si>
  <si>
    <t>Drugs and Medicines Expenses</t>
  </si>
  <si>
    <t>5-02-03-070</t>
  </si>
  <si>
    <t>Medical, Dental &amp; Laboratory Supplies Expense</t>
  </si>
  <si>
    <t>5-02-03-080</t>
  </si>
  <si>
    <t>Fuel, Oil &amp; Lubricants Expense</t>
  </si>
  <si>
    <t>5-02-03-090</t>
  </si>
  <si>
    <t>Textbooks and Instructional Materials Expenses</t>
  </si>
  <si>
    <t>5-02-03-110</t>
  </si>
  <si>
    <t>Other Supplies and Materials Expenses</t>
  </si>
  <si>
    <t>5-02-03-990</t>
  </si>
  <si>
    <t>Water Expenses</t>
  </si>
  <si>
    <t>5-02-04-010</t>
  </si>
  <si>
    <t>Electricity Expenses</t>
  </si>
  <si>
    <t>5-02-04-020</t>
  </si>
  <si>
    <t>Postage &amp; Courier Service</t>
  </si>
  <si>
    <t>5-02-05-010</t>
  </si>
  <si>
    <t>Telephone Expenses</t>
  </si>
  <si>
    <t>5-02-05-020</t>
  </si>
  <si>
    <t>Internet Subscription Expenses</t>
  </si>
  <si>
    <t>5-02-05-030</t>
  </si>
  <si>
    <t>Cable, Satellite, Telegraph &amp; Radio Expenses</t>
  </si>
  <si>
    <t>5-02-05-040</t>
  </si>
  <si>
    <t>Awards/Rewards Expenses</t>
  </si>
  <si>
    <t>5-02-06-010</t>
  </si>
  <si>
    <t>Prizes</t>
  </si>
  <si>
    <t>5-02-06-020</t>
  </si>
  <si>
    <t>Desilting &amp; Dredging Expenses</t>
  </si>
  <si>
    <t>5-02-08-020</t>
  </si>
  <si>
    <t>Extraordinary &amp; Miscellaneous Expenses</t>
  </si>
  <si>
    <t>5-02-10-030</t>
  </si>
  <si>
    <t>Consultancy Services</t>
  </si>
  <si>
    <t>5-02-11-030</t>
  </si>
  <si>
    <t>Other Professional Services</t>
  </si>
  <si>
    <t>5-02-11-990</t>
  </si>
  <si>
    <t>Environment/Sanitary Services</t>
  </si>
  <si>
    <t>5-02-12-010</t>
  </si>
  <si>
    <t>Janitorial Services</t>
  </si>
  <si>
    <t>5-02-12-020</t>
  </si>
  <si>
    <t>Security Services</t>
  </si>
  <si>
    <t>5-02-12-030</t>
  </si>
  <si>
    <t>Other General Services</t>
  </si>
  <si>
    <t>5-02-12-990</t>
  </si>
  <si>
    <t>Repairs &amp; Maintenance - Land Improvements</t>
  </si>
  <si>
    <t>5-02-13-020</t>
  </si>
  <si>
    <t>Repairs &amp; Maintenance -Infrastructure</t>
  </si>
  <si>
    <t>5-02-13-030</t>
  </si>
  <si>
    <t>Repairs &amp; Maintenance - Buildings and Other Structures</t>
  </si>
  <si>
    <t>5-02-13-040</t>
  </si>
  <si>
    <t>Repairs &amp; Maintenance-Machinery and Equipment</t>
  </si>
  <si>
    <t>5-02-13-050</t>
  </si>
  <si>
    <t>Repairs &amp; Maintenance-Transportations Equipment</t>
  </si>
  <si>
    <t>5-02-13-060</t>
  </si>
  <si>
    <t>Repairs &amp; Maintenance-Furnitures &amp; Fixtures</t>
  </si>
  <si>
    <t>5-02-13-070</t>
  </si>
  <si>
    <t xml:space="preserve">Subsidy to NGA's            </t>
  </si>
  <si>
    <t>5-02-14-020</t>
  </si>
  <si>
    <t xml:space="preserve">Subsidy to LGU's            </t>
  </si>
  <si>
    <t>5-02-14-030</t>
  </si>
  <si>
    <t>Subsidy to General Fund Proper/Special Accounts</t>
  </si>
  <si>
    <t>5-02-14-070</t>
  </si>
  <si>
    <t>Transfer of Unspent Current Year DRRM to the TF</t>
  </si>
  <si>
    <t>5-02-15-010</t>
  </si>
  <si>
    <t>Taxes,Duties &amp; Licenses</t>
  </si>
  <si>
    <t>5-02-16-010</t>
  </si>
  <si>
    <t>Fidelity Bond Premiums</t>
  </si>
  <si>
    <t>5-02-16-020</t>
  </si>
  <si>
    <t>Insurance Expenses</t>
  </si>
  <si>
    <t>5-02-16-030</t>
  </si>
  <si>
    <t>Advertising Expenses</t>
  </si>
  <si>
    <t>5-02-99-010</t>
  </si>
  <si>
    <t>Printing &amp; Publication Expenses</t>
  </si>
  <si>
    <t>5-02-99-020</t>
  </si>
  <si>
    <t>Representation Expenses</t>
  </si>
  <si>
    <t>5-02-99-030</t>
  </si>
  <si>
    <t>Rent Expenses</t>
  </si>
  <si>
    <t>5-02-99-050</t>
  </si>
  <si>
    <t>Membership Dues &amp; Contributions to Organizations</t>
  </si>
  <si>
    <t>5-02-99-060</t>
  </si>
  <si>
    <t>Subscription Expenses</t>
  </si>
  <si>
    <t>5-02-99-070</t>
  </si>
  <si>
    <t>Donations</t>
  </si>
  <si>
    <t>5-02-99-080</t>
  </si>
  <si>
    <t>Other Maintenance and Operating Expenses</t>
  </si>
  <si>
    <t>5-02-99-990</t>
  </si>
  <si>
    <t>Interest Expenses</t>
  </si>
  <si>
    <t>5-03-01-020</t>
  </si>
  <si>
    <t>Other Financial Charges</t>
  </si>
  <si>
    <t>5-03-01-990</t>
  </si>
  <si>
    <t>Depreciation Expense-Investment Property</t>
  </si>
  <si>
    <t>5-05-01-010</t>
  </si>
  <si>
    <t>Depreciation Expense-Land Improvements</t>
  </si>
  <si>
    <t>5-05-01-020</t>
  </si>
  <si>
    <t>Depreciation Expense-Infrastructure Assets</t>
  </si>
  <si>
    <t>5-05-01-030</t>
  </si>
  <si>
    <t>Depreciation Expense-Buildings and Other Structures</t>
  </si>
  <si>
    <t>5-05-01-040</t>
  </si>
  <si>
    <t>Depreciation Expense-Machinery and Equipment</t>
  </si>
  <si>
    <t>5-05-01-050</t>
  </si>
  <si>
    <t>Depreciation Expense-Transportation Equipment</t>
  </si>
  <si>
    <t>5-05-01-060</t>
  </si>
  <si>
    <t>Depreciation Expense-Furniture, Fixtures &amp; Books</t>
  </si>
  <si>
    <t>5-05-01-070</t>
  </si>
  <si>
    <t>Depreciation Expense- Other Property, Plant and Equipment</t>
  </si>
  <si>
    <t>5-05-01-090</t>
  </si>
  <si>
    <t>TOTAL</t>
  </si>
  <si>
    <t>Revenue</t>
  </si>
  <si>
    <t>Maintenance and Other Operating Expenses</t>
  </si>
  <si>
    <t>Surplus (Deficit) for the period</t>
  </si>
  <si>
    <t>General Fund</t>
  </si>
  <si>
    <t xml:space="preserve"> Special Education Fund</t>
  </si>
  <si>
    <t>Trust Fund</t>
  </si>
  <si>
    <t>Debit</t>
  </si>
  <si>
    <t>Credit</t>
  </si>
  <si>
    <t>Consolidated</t>
  </si>
  <si>
    <t>Net Income (Loss)</t>
  </si>
  <si>
    <t>Amortization</t>
  </si>
  <si>
    <t>Capital Outlay</t>
  </si>
  <si>
    <t>STATEMENT OF COMPARISON OF BUDGET AND ACTUAL AMOUNTS</t>
  </si>
  <si>
    <t>Budgeted Amounts</t>
  </si>
  <si>
    <t>Difference: Original and Final Budget</t>
  </si>
  <si>
    <t>Actual Amounts</t>
  </si>
  <si>
    <t>Difference: Final Budget and Actual</t>
  </si>
  <si>
    <t>Original</t>
  </si>
  <si>
    <t>Final</t>
  </si>
  <si>
    <t>Total Revenue and Receipts</t>
  </si>
  <si>
    <t>Personal Services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</si>
  <si>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</si>
  <si>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</si>
  <si>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</si>
  <si>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</si>
  <si>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</si>
  <si>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</si>
  <si>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Debt Service</t>
  </si>
  <si>
    <t>LDRRMF</t>
  </si>
  <si>
    <t>20% Development Fund</t>
  </si>
  <si>
    <t>Allocation for Senior Citizens and PWD</t>
  </si>
  <si>
    <t>Others</t>
  </si>
  <si>
    <t>Total Current Appropriations</t>
  </si>
  <si>
    <t>Total Continuing Appropriations</t>
  </si>
  <si>
    <t>Total Appropriations</t>
  </si>
  <si>
    <t>CITY OF PASIG</t>
  </si>
  <si>
    <t>For the Year Ended December 31, 2020</t>
  </si>
  <si>
    <t>Particulars</t>
  </si>
  <si>
    <t xml:space="preserve">A.  Local Sources </t>
  </si>
  <si>
    <t>1.  Tax Revenue</t>
  </si>
  <si>
    <t>a.  Tax Revenue - Property</t>
  </si>
  <si>
    <t>b.  Tax Revenue - Goods and Services</t>
  </si>
  <si>
    <t>c.  Other Local Taxes</t>
  </si>
  <si>
    <t>Total Tax Revenue</t>
  </si>
  <si>
    <t>2.  Non-Tax Revenue</t>
  </si>
  <si>
    <t>a.  Service Income</t>
  </si>
  <si>
    <t>b.  Business Income</t>
  </si>
  <si>
    <t>c.  Other Income and Receipts</t>
  </si>
  <si>
    <t>Total Non-Tax Revenue</t>
  </si>
  <si>
    <t>B.  External Sources</t>
  </si>
  <si>
    <t>1.  Share from the National Internal Revenue Taxes (IRA)</t>
  </si>
  <si>
    <t>2.  Share from GOCCs</t>
  </si>
  <si>
    <t>3.  Other Shares from National Tax Collections</t>
  </si>
  <si>
    <t>a.  Share from Ecozone</t>
  </si>
  <si>
    <t>b.  Share from EVAT</t>
  </si>
  <si>
    <t>c.  Share from National Wealth</t>
  </si>
  <si>
    <t>d. Share from Tobacco Excise Tax</t>
  </si>
  <si>
    <t>4.  Other Receipts</t>
  </si>
  <si>
    <t>a.  Grants and Donations</t>
  </si>
  <si>
    <t>b.  Other Subsidy Income</t>
  </si>
  <si>
    <t>5.  Inter-local Transfer</t>
  </si>
  <si>
    <t>6.  Capital /Investment Receipts</t>
  </si>
  <si>
    <t>a.  Sale of Capital Assets</t>
  </si>
  <si>
    <t>b.  Sale of Investments</t>
  </si>
  <si>
    <t>c.  Proceeds from Collections of Loan Receivables</t>
  </si>
  <si>
    <t>C. Receipts from Borrowings</t>
  </si>
  <si>
    <t xml:space="preserve">Expenditures </t>
  </si>
  <si>
    <t>Current Appropriations</t>
  </si>
  <si>
    <t xml:space="preserve">General Public Services </t>
  </si>
  <si>
    <t>Other Purposes:</t>
  </si>
  <si>
    <t>Financial Expense</t>
  </si>
  <si>
    <t>Share from National Wealth</t>
  </si>
  <si>
    <t>Continuing Appropriations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</si>
</sst>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5" formatCode="_(&quot;$&quot;* #,##0.00_);_(&quot;$&quot;* \(#,##0.00\);_(&quot;$&quot;* &quot;-&quot;??_);_(@_)"/>
    <numFmt numFmtId="166" formatCode="_(* #,##0.00_);_(* \(#,##0.00\);_(* &quot;-&quot;??_);_(@_)"/>
    <numFmt numFmtId="168" formatCode="_(* #,##0_);_(* \(#,##0\);_(* &quot;-&quot;??_);_(@_)"/>
    <numFmt numFmtId="169" formatCode="#,##0.00&quot; &quot;;&quot; (&quot;#,##0.00&quot;)&quot;;&quot; -&quot;#&quot; &quot;;@&quot; &quot;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sz val="11"/>
      <name val="Times New Roman"/>
      <family val="1"/>
    </font>
    <font>
      <sz val="14"/>
      <name val="Arial"/>
      <family val="2"/>
    </font>
    <font>
      <sz val="11"/>
      <color rgb="FF00000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1">
    <xf numFmtId="0" fontId="0" fillId="0" borderId="0"/>
    <xf numFmtId="166" fontId="11" fillId="0" borderId="0" applyFont="0" applyFill="0" applyBorder="0" applyAlignment="0" applyProtection="0"/>
    <xf numFmtId="0" fontId="11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166" fontId="18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9" fontId="19" fillId="0" borderId="0" applyFont="0" applyBorder="0" applyProtection="0"/>
    <xf numFmtId="0" fontId="9" fillId="0" borderId="0"/>
    <xf numFmtId="166" fontId="9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10">
    <xf numFmtId="0" fontId="0" fillId="0" borderId="0" xfId="0"/>
    <xf numFmtId="166" fontId="11" fillId="0" borderId="4" xfId="2" applyNumberFormat="1" applyFont="1" applyFill="1" applyBorder="1"/>
    <xf numFmtId="166" fontId="11" fillId="0" borderId="4" xfId="1" applyFont="1" applyFill="1" applyBorder="1"/>
    <xf numFmtId="166" fontId="11" fillId="0" borderId="5" xfId="1" applyFont="1" applyFill="1" applyBorder="1"/>
    <xf numFmtId="0" fontId="15" fillId="0" borderId="4" xfId="2" applyFont="1" applyFill="1" applyBorder="1"/>
    <xf numFmtId="0" fontId="11" fillId="0" borderId="6" xfId="2" applyFont="1" applyFill="1" applyBorder="1" applyAlignment="1">
      <alignment horizontal="center"/>
    </xf>
    <xf numFmtId="39" fontId="11" fillId="0" borderId="4" xfId="2" applyNumberFormat="1" applyFont="1" applyFill="1" applyBorder="1"/>
    <xf numFmtId="166" fontId="11" fillId="0" borderId="4" xfId="2" applyNumberFormat="1" applyFont="1" applyFill="1" applyBorder="1" applyAlignment="1"/>
    <xf numFmtId="0" fontId="15" fillId="0" borderId="6" xfId="2" applyFont="1" applyFill="1" applyBorder="1"/>
    <xf numFmtId="166" fontId="11" fillId="0" borderId="4" xfId="2" applyNumberFormat="1" applyFont="1" applyFill="1" applyBorder="1" applyAlignment="1">
      <alignment horizontal="center"/>
    </xf>
    <xf numFmtId="166" fontId="11" fillId="0" borderId="4" xfId="1" applyFont="1" applyFill="1" applyBorder="1" applyAlignment="1">
      <alignment horizontal="center"/>
    </xf>
    <xf numFmtId="166" fontId="16" fillId="0" borderId="7" xfId="2" applyNumberFormat="1" applyFont="1" applyFill="1" applyBorder="1" applyAlignment="1">
      <alignment horizontal="center"/>
    </xf>
    <xf numFmtId="166" fontId="16" fillId="0" borderId="7" xfId="1" applyFont="1" applyFill="1" applyBorder="1" applyAlignment="1">
      <alignment horizontal="center"/>
    </xf>
    <xf numFmtId="0" fontId="11" fillId="0" borderId="0" xfId="2" applyFont="1" applyFill="1" applyBorder="1" applyAlignment="1">
      <alignment horizontal="center"/>
    </xf>
    <xf numFmtId="0" fontId="12" fillId="0" borderId="0" xfId="2" applyNumberFormat="1" applyFont="1" applyFill="1" applyBorder="1" applyAlignment="1"/>
    <xf numFmtId="0" fontId="12" fillId="0" borderId="0" xfId="2" applyNumberFormat="1" applyFont="1" applyFill="1" applyBorder="1" applyAlignment="1">
      <alignment horizontal="center"/>
    </xf>
    <xf numFmtId="0" fontId="13" fillId="0" borderId="0" xfId="2" applyNumberFormat="1" applyFont="1" applyFill="1" applyBorder="1" applyAlignment="1"/>
    <xf numFmtId="0" fontId="13" fillId="0" borderId="0" xfId="2" applyNumberFormat="1" applyFont="1" applyFill="1" applyBorder="1" applyAlignment="1">
      <alignment horizontal="center"/>
    </xf>
    <xf numFmtId="0" fontId="13" fillId="0" borderId="0" xfId="2" applyFont="1" applyFill="1" applyBorder="1" applyAlignment="1">
      <alignment horizontal="left"/>
    </xf>
    <xf numFmtId="0" fontId="13" fillId="0" borderId="0" xfId="2" applyFont="1" applyFill="1" applyBorder="1" applyAlignment="1">
      <alignment horizontal="center"/>
    </xf>
    <xf numFmtId="165" fontId="11" fillId="0" borderId="0" xfId="2" applyNumberFormat="1" applyFont="1" applyFill="1" applyBorder="1" applyAlignment="1">
      <alignment horizontal="center"/>
    </xf>
    <xf numFmtId="4" fontId="11" fillId="0" borderId="4" xfId="2" applyNumberFormat="1" applyFont="1" applyFill="1" applyBorder="1" applyAlignment="1">
      <alignment horizontal="right"/>
    </xf>
    <xf numFmtId="166" fontId="11" fillId="0" borderId="5" xfId="1" applyFont="1" applyFill="1" applyBorder="1" applyAlignment="1">
      <alignment horizontal="right"/>
    </xf>
    <xf numFmtId="0" fontId="11" fillId="0" borderId="0" xfId="2" applyFont="1" applyFill="1" applyAlignment="1">
      <alignment horizontal="center"/>
    </xf>
    <xf numFmtId="0" fontId="15" fillId="0" borderId="6" xfId="2" applyFont="1" applyFill="1" applyBorder="1" applyAlignment="1">
      <alignment horizontal="left"/>
    </xf>
    <xf numFmtId="43" fontId="16" fillId="0" borderId="4" xfId="2" applyNumberFormat="1" applyFont="1" applyFill="1" applyBorder="1" applyAlignment="1">
      <alignment horizontal="center"/>
    </xf>
    <xf numFmtId="0" fontId="16" fillId="0" borderId="4" xfId="2" applyFont="1" applyFill="1" applyBorder="1" applyAlignment="1">
      <alignment horizontal="center" vertical="center" wrapText="1"/>
    </xf>
    <xf numFmtId="0" fontId="15" fillId="0" borderId="4" xfId="2" applyFont="1" applyFill="1" applyBorder="1" applyAlignment="1"/>
    <xf numFmtId="0" fontId="16" fillId="0" borderId="4" xfId="2" applyFont="1" applyFill="1" applyBorder="1" applyAlignment="1">
      <alignment horizontal="center"/>
    </xf>
    <xf numFmtId="0" fontId="15" fillId="0" borderId="6" xfId="2" applyFont="1" applyFill="1" applyBorder="1" applyAlignment="1"/>
    <xf numFmtId="0" fontId="15" fillId="0" borderId="4" xfId="2" applyFont="1" applyFill="1" applyBorder="1" applyAlignment="1">
      <alignment vertical="center"/>
    </xf>
    <xf numFmtId="0" fontId="15" fillId="0" borderId="0" xfId="2" applyFont="1" applyFill="1"/>
    <xf numFmtId="0" fontId="15" fillId="0" borderId="4" xfId="2" applyFont="1" applyFill="1" applyBorder="1" applyAlignment="1">
      <alignment horizontal="left"/>
    </xf>
    <xf numFmtId="0" fontId="14" fillId="0" borderId="2" xfId="2" applyFont="1" applyFill="1" applyBorder="1" applyAlignment="1">
      <alignment horizontal="center" vertical="center" wrapText="1"/>
    </xf>
    <xf numFmtId="0" fontId="14" fillId="0" borderId="3" xfId="2" applyFont="1" applyFill="1" applyBorder="1" applyAlignment="1">
      <alignment horizontal="center" vertical="center" wrapText="1"/>
    </xf>
    <xf numFmtId="0" fontId="14" fillId="0" borderId="8" xfId="2" applyFont="1" applyFill="1" applyBorder="1" applyAlignment="1">
      <alignment horizontal="center" vertical="center" wrapText="1"/>
    </xf>
    <xf numFmtId="0" fontId="14" fillId="0" borderId="13" xfId="2" applyFont="1" applyFill="1" applyBorder="1"/>
    <xf numFmtId="0" fontId="15" fillId="0" borderId="13" xfId="2" applyFont="1" applyFill="1" applyBorder="1" applyAlignment="1">
      <alignment horizontal="center"/>
    </xf>
    <xf numFmtId="166" fontId="16" fillId="0" borderId="13" xfId="1" applyFont="1" applyFill="1" applyBorder="1" applyAlignment="1">
      <alignment horizontal="center"/>
    </xf>
    <xf numFmtId="166" fontId="16" fillId="0" borderId="3" xfId="1" applyFont="1" applyFill="1" applyBorder="1" applyAlignment="1">
      <alignment horizontal="center"/>
    </xf>
    <xf numFmtId="0" fontId="11" fillId="0" borderId="0" xfId="2" applyFont="1" applyFill="1"/>
    <xf numFmtId="0" fontId="11" fillId="0" borderId="0" xfId="2" applyFont="1" applyFill="1" applyBorder="1"/>
    <xf numFmtId="0" fontId="15" fillId="0" borderId="0" xfId="2" applyFont="1" applyFill="1" applyAlignment="1">
      <alignment vertical="center"/>
    </xf>
    <xf numFmtId="166" fontId="11" fillId="0" borderId="0" xfId="1" applyFont="1" applyFill="1" applyBorder="1"/>
    <xf numFmtId="166" fontId="11" fillId="0" borderId="5" xfId="1" applyFont="1" applyFill="1" applyBorder="1" applyAlignment="1"/>
    <xf numFmtId="166" fontId="17" fillId="0" borderId="4" xfId="1" applyFont="1" applyFill="1" applyBorder="1" applyAlignment="1">
      <alignment vertical="center"/>
    </xf>
    <xf numFmtId="166" fontId="17" fillId="0" borderId="5" xfId="1" applyFont="1" applyFill="1" applyBorder="1" applyAlignment="1">
      <alignment vertical="center"/>
    </xf>
    <xf numFmtId="0" fontId="11" fillId="0" borderId="6" xfId="2" applyFont="1" applyFill="1" applyBorder="1" applyAlignment="1">
      <alignment horizontal="center" vertical="center"/>
    </xf>
    <xf numFmtId="166" fontId="11" fillId="0" borderId="0" xfId="2" applyNumberFormat="1" applyFont="1" applyFill="1"/>
    <xf numFmtId="166" fontId="11" fillId="0" borderId="10" xfId="2" applyNumberFormat="1" applyFont="1" applyFill="1" applyBorder="1"/>
    <xf numFmtId="0" fontId="11" fillId="0" borderId="10" xfId="2" applyFont="1" applyFill="1" applyBorder="1"/>
    <xf numFmtId="0" fontId="14" fillId="0" borderId="11" xfId="2" applyFont="1" applyFill="1" applyBorder="1" applyAlignment="1">
      <alignment horizontal="center" vertical="center" wrapText="1"/>
    </xf>
    <xf numFmtId="166" fontId="11" fillId="0" borderId="6" xfId="1" applyFont="1" applyFill="1" applyBorder="1"/>
    <xf numFmtId="166" fontId="11" fillId="2" borderId="4" xfId="2" applyNumberFormat="1" applyFont="1" applyFill="1" applyBorder="1"/>
    <xf numFmtId="0" fontId="22" fillId="0" borderId="0" xfId="25" applyFont="1" applyBorder="1"/>
    <xf numFmtId="0" fontId="23" fillId="0" borderId="0" xfId="24" applyFont="1" applyBorder="1" applyAlignment="1"/>
    <xf numFmtId="49" fontId="22" fillId="0" borderId="0" xfId="25" applyNumberFormat="1" applyFont="1" applyAlignment="1">
      <alignment horizontal="center"/>
    </xf>
    <xf numFmtId="168" fontId="22" fillId="0" borderId="0" xfId="26" applyNumberFormat="1" applyFont="1"/>
    <xf numFmtId="49" fontId="22" fillId="0" borderId="0" xfId="26" applyNumberFormat="1" applyFont="1" applyAlignment="1">
      <alignment horizontal="center"/>
    </xf>
    <xf numFmtId="168" fontId="21" fillId="0" borderId="0" xfId="26" applyNumberFormat="1" applyFont="1"/>
    <xf numFmtId="0" fontId="22" fillId="0" borderId="0" xfId="24" applyFont="1" applyBorder="1" applyAlignment="1"/>
    <xf numFmtId="49" fontId="22" fillId="0" borderId="0" xfId="27" applyNumberFormat="1" applyFont="1" applyBorder="1" applyAlignment="1">
      <alignment horizontal="center"/>
    </xf>
    <xf numFmtId="168" fontId="22" fillId="0" borderId="0" xfId="26" applyNumberFormat="1" applyFont="1" applyBorder="1"/>
    <xf numFmtId="49" fontId="22" fillId="0" borderId="0" xfId="26" applyNumberFormat="1" applyFont="1" applyBorder="1" applyAlignment="1">
      <alignment horizontal="center"/>
    </xf>
    <xf numFmtId="168" fontId="21" fillId="0" borderId="0" xfId="26" applyNumberFormat="1" applyFont="1" applyBorder="1"/>
    <xf numFmtId="49" fontId="23" fillId="0" borderId="0" xfId="26" applyNumberFormat="1" applyFont="1" applyBorder="1" applyAlignment="1">
      <alignment horizontal="center" vertical="center"/>
    </xf>
    <xf numFmtId="49" fontId="23" fillId="0" borderId="0" xfId="26" applyNumberFormat="1" applyFont="1" applyBorder="1" applyAlignment="1">
      <alignment horizontal="center" vertical="center" wrapText="1"/>
    </xf>
    <xf numFmtId="49" fontId="23" fillId="0" borderId="1" xfId="26" applyNumberFormat="1" applyFont="1" applyBorder="1" applyAlignment="1">
      <alignment horizontal="center" vertical="center"/>
    </xf>
    <xf numFmtId="49" fontId="23" fillId="0" borderId="1" xfId="26" applyNumberFormat="1" applyFont="1" applyBorder="1" applyAlignment="1">
      <alignment horizontal="center" vertical="center" wrapText="1"/>
    </xf>
    <xf numFmtId="0" fontId="23" fillId="0" borderId="0" xfId="24" applyFont="1" applyBorder="1" applyAlignment="1">
      <alignment horizontal="left"/>
    </xf>
    <xf numFmtId="0" fontId="23" fillId="0" borderId="0" xfId="25" applyFont="1" applyBorder="1"/>
    <xf numFmtId="168" fontId="23" fillId="0" borderId="9" xfId="26" applyNumberFormat="1" applyFont="1" applyBorder="1"/>
    <xf numFmtId="49" fontId="23" fillId="0" borderId="9" xfId="26" applyNumberFormat="1" applyFont="1" applyBorder="1" applyAlignment="1">
      <alignment horizontal="center"/>
    </xf>
    <xf numFmtId="0" fontId="22" fillId="0" borderId="0" xfId="25" applyFont="1"/>
    <xf numFmtId="0" fontId="22" fillId="0" borderId="0" xfId="25" applyFont="1" applyAlignment="1">
      <alignment horizontal="center"/>
    </xf>
    <xf numFmtId="166" fontId="22" fillId="0" borderId="0" xfId="27" applyFont="1" applyBorder="1" applyAlignment="1">
      <alignment horizontal="center"/>
    </xf>
    <xf numFmtId="3" fontId="0" fillId="0" borderId="0" xfId="0" applyNumberFormat="1"/>
    <xf numFmtId="0" fontId="22" fillId="0" borderId="0" xfId="25" applyFont="1" applyBorder="1" applyAlignment="1">
      <alignment horizontal="center"/>
    </xf>
    <xf numFmtId="49" fontId="23" fillId="0" borderId="0" xfId="25" applyNumberFormat="1" applyFont="1" applyBorder="1" applyAlignment="1">
      <alignment horizontal="center"/>
    </xf>
    <xf numFmtId="168" fontId="23" fillId="0" borderId="0" xfId="26" applyNumberFormat="1" applyFont="1" applyBorder="1"/>
    <xf numFmtId="49" fontId="23" fillId="0" borderId="0" xfId="26" applyNumberFormat="1" applyFont="1" applyBorder="1" applyAlignment="1">
      <alignment horizontal="center"/>
    </xf>
    <xf numFmtId="168" fontId="20" fillId="0" borderId="0" xfId="26" applyNumberFormat="1" applyFont="1" applyBorder="1"/>
    <xf numFmtId="168" fontId="23" fillId="0" borderId="1" xfId="26" applyNumberFormat="1" applyFont="1" applyBorder="1" applyAlignment="1">
      <alignment horizontal="center" vertical="center"/>
    </xf>
    <xf numFmtId="0" fontId="21" fillId="0" borderId="0" xfId="25" applyNumberFormat="1" applyFont="1" applyBorder="1" applyAlignment="1"/>
    <xf numFmtId="0" fontId="21" fillId="0" borderId="0" xfId="25" applyFont="1" applyBorder="1" applyAlignment="1"/>
    <xf numFmtId="0" fontId="22" fillId="0" borderId="0" xfId="25" applyFont="1" applyAlignment="1">
      <alignment horizontal="left"/>
    </xf>
    <xf numFmtId="166" fontId="22" fillId="0" borderId="0" xfId="27" applyFont="1" applyBorder="1" applyAlignment="1">
      <alignment horizontal="left"/>
    </xf>
    <xf numFmtId="0" fontId="22" fillId="0" borderId="0" xfId="25" applyFont="1" applyBorder="1" applyAlignment="1">
      <alignment horizontal="left"/>
    </xf>
    <xf numFmtId="0" fontId="21" fillId="0" borderId="0" xfId="25" applyFont="1" applyBorder="1" applyAlignment="1">
      <alignment horizontal="left"/>
    </xf>
    <xf numFmtId="49" fontId="22" fillId="0" borderId="0" xfId="25" applyNumberFormat="1" applyFont="1" applyAlignment="1">
      <alignment horizontal="left"/>
    </xf>
    <xf numFmtId="49" fontId="22" fillId="0" borderId="0" xfId="25" applyNumberFormat="1" applyFont="1" applyBorder="1" applyAlignment="1">
      <alignment horizontal="left"/>
    </xf>
    <xf numFmtId="49" fontId="21" fillId="0" borderId="0" xfId="25" applyNumberFormat="1" applyFont="1" applyBorder="1" applyAlignment="1">
      <alignment horizontal="left"/>
    </xf>
    <xf numFmtId="168" fontId="23" fillId="0" borderId="14" xfId="26" applyNumberFormat="1" applyFont="1" applyBorder="1"/>
    <xf numFmtId="49" fontId="23" fillId="0" borderId="14" xfId="26" applyNumberFormat="1" applyFont="1" applyBorder="1" applyAlignment="1">
      <alignment horizontal="center"/>
    </xf>
    <xf numFmtId="0" fontId="23" fillId="0" borderId="0" xfId="25" applyFont="1" applyBorder="1" applyAlignment="1">
      <alignment horizontal="left"/>
    </xf>
    <xf numFmtId="0" fontId="23" fillId="0" borderId="0" xfId="25" applyFont="1" applyBorder="1" applyAlignment="1">
      <alignment horizontal="center"/>
    </xf>
    <xf numFmtId="49" fontId="22" fillId="0" borderId="0" xfId="25" applyNumberFormat="1" applyFont="1" applyBorder="1" applyAlignment="1">
      <alignment horizontal="center"/>
    </xf>
    <xf numFmtId="0" fontId="22" fillId="0" borderId="0" xfId="25" applyFont="1" applyBorder="1" applyAlignment="1">
      <alignment horizontal="left" wrapText="1"/>
    </xf>
    <xf numFmtId="0" fontId="23" fillId="0" borderId="0" xfId="24" applyFont="1" applyBorder="1" applyAlignment="1">
      <alignment horizontal="center"/>
    </xf>
    <xf numFmtId="0" fontId="22" fillId="0" borderId="0" xfId="24" applyFont="1" applyBorder="1" applyAlignment="1">
      <alignment horizontal="center"/>
    </xf>
    <xf numFmtId="168" fontId="23" fillId="0" borderId="1" xfId="26" applyNumberFormat="1" applyFont="1" applyBorder="1" applyAlignment="1">
      <alignment horizontal="center" vertical="center"/>
    </xf>
    <xf numFmtId="168" fontId="23" fillId="0" borderId="0" xfId="26" applyNumberFormat="1" applyFont="1" applyBorder="1" applyAlignment="1">
      <alignment horizontal="center" vertical="center" wrapText="1"/>
    </xf>
    <xf numFmtId="168" fontId="23" fillId="0" borderId="1" xfId="26" applyNumberFormat="1" applyFont="1" applyBorder="1" applyAlignment="1">
      <alignment horizontal="center" vertical="center" wrapText="1"/>
    </xf>
    <xf numFmtId="168" fontId="20" fillId="0" borderId="0" xfId="26" applyNumberFormat="1" applyFont="1" applyBorder="1" applyAlignment="1">
      <alignment horizontal="center" vertical="center"/>
    </xf>
    <xf numFmtId="168" fontId="20" fillId="0" borderId="1" xfId="26" applyNumberFormat="1" applyFont="1" applyBorder="1" applyAlignment="1">
      <alignment horizontal="center" vertical="center"/>
    </xf>
    <xf numFmtId="0" fontId="23" fillId="0" borderId="0" xfId="24" applyFont="1" applyBorder="1" applyAlignment="1">
      <alignment horizontal="center" vertical="center"/>
    </xf>
    <xf numFmtId="0" fontId="16" fillId="0" borderId="8" xfId="2" applyFont="1" applyFill="1" applyBorder="1" applyAlignment="1">
      <alignment horizontal="center"/>
    </xf>
    <xf numFmtId="0" fontId="16" fillId="0" borderId="8" xfId="2" applyFont="1" applyFill="1" applyBorder="1" applyAlignment="1">
      <alignment horizontal="center" vertical="center"/>
    </xf>
    <xf numFmtId="0" fontId="16" fillId="0" borderId="11" xfId="2" applyFont="1" applyFill="1" applyBorder="1" applyAlignment="1">
      <alignment horizontal="center"/>
    </xf>
    <xf numFmtId="0" fontId="16" fillId="0" borderId="12" xfId="2" applyFont="1" applyFill="1" applyBorder="1" applyAlignment="1">
      <alignment horizontal="center"/>
    </xf>
  </cellXfs>
  <cellStyles count="31">
    <cellStyle name="Comma" xfId="1" builtinId="3"/>
    <cellStyle name="Comma 10" xfId="29" xr:uid="{00000000-0005-0000-0000-000001000000}"/>
    <cellStyle name="Comma 2" xfId="4" xr:uid="{00000000-0005-0000-0000-000002000000}"/>
    <cellStyle name="Comma 2 2" xfId="6" xr:uid="{00000000-0005-0000-0000-000003000000}"/>
    <cellStyle name="Comma 3" xfId="8" xr:uid="{00000000-0005-0000-0000-000004000000}"/>
    <cellStyle name="Comma 3 2" xfId="13" xr:uid="{00000000-0005-0000-0000-000005000000}"/>
    <cellStyle name="Comma 3 2 2" xfId="27" xr:uid="{00000000-0005-0000-0000-000006000000}"/>
    <cellStyle name="Comma 4" xfId="11" xr:uid="{00000000-0005-0000-0000-000007000000}"/>
    <cellStyle name="Comma 4 2" xfId="26" xr:uid="{00000000-0005-0000-0000-000008000000}"/>
    <cellStyle name="Comma 5" xfId="15" xr:uid="{00000000-0005-0000-0000-000009000000}"/>
    <cellStyle name="Comma 6" xfId="17" xr:uid="{00000000-0005-0000-0000-00000A000000}"/>
    <cellStyle name="Comma 7" xfId="19" xr:uid="{00000000-0005-0000-0000-00000B000000}"/>
    <cellStyle name="Comma 8" xfId="21" xr:uid="{00000000-0005-0000-0000-00000C000000}"/>
    <cellStyle name="Comma 8 2 3 2 2" xfId="30" xr:uid="{00000000-0005-0000-0000-00000D000000}"/>
    <cellStyle name="Comma 9" xfId="23" xr:uid="{00000000-0005-0000-0000-00000E000000}"/>
    <cellStyle name="Excel Built-in Comma" xfId="9" xr:uid="{00000000-0005-0000-0000-00000F000000}"/>
    <cellStyle name="Normal" xfId="0" builtinId="0"/>
    <cellStyle name="Normal 10" xfId="22" xr:uid="{00000000-0005-0000-0000-000011000000}"/>
    <cellStyle name="Normal 11" xfId="28" xr:uid="{00000000-0005-0000-0000-000012000000}"/>
    <cellStyle name="Normal 2" xfId="2" xr:uid="{00000000-0005-0000-0000-000013000000}"/>
    <cellStyle name="Normal 2 2" xfId="3" xr:uid="{00000000-0005-0000-0000-000014000000}"/>
    <cellStyle name="Normal 3" xfId="5" xr:uid="{00000000-0005-0000-0000-000015000000}"/>
    <cellStyle name="Normal 4" xfId="7" xr:uid="{00000000-0005-0000-0000-000016000000}"/>
    <cellStyle name="Normal 4 2" xfId="12" xr:uid="{00000000-0005-0000-0000-000017000000}"/>
    <cellStyle name="Normal 4 2 2" xfId="24" xr:uid="{00000000-0005-0000-0000-000018000000}"/>
    <cellStyle name="Normal 5" xfId="10" xr:uid="{00000000-0005-0000-0000-000019000000}"/>
    <cellStyle name="Normal 5 2" xfId="25" xr:uid="{00000000-0005-0000-0000-00001A000000}"/>
    <cellStyle name="Normal 6" xfId="14" xr:uid="{00000000-0005-0000-0000-00001B000000}"/>
    <cellStyle name="Normal 7" xfId="16" xr:uid="{00000000-0005-0000-0000-00001C000000}"/>
    <cellStyle name="Normal 8" xfId="18" xr:uid="{00000000-0005-0000-0000-00001D000000}"/>
    <cellStyle name="Normal 9" xfId="20" xr:uid="{00000000-0005-0000-0000-00001E000000}"/>
  </cellStyles>
  <dxfs count="0"/>
  <tableStyles count="0" defaultTableStyle="TableStyleMedium2" defaultPivotStyle="PivotStyleLight16"/>
  <colors>
    <mruColors>
      <color rgb="FFCCCCFF"/>
      <color rgb="FFFFFF99"/>
      <color rgb="FFFF99FF"/>
      <color rgb="FFFF99CC"/>
      <color rgb="FFFF66FF"/>
      <color rgb="FFCCFFFF"/>
      <color rgb="FFCCFF99"/>
      <color rgb="FF66FF66"/>
      <color rgb="FFFFCCFF"/>
      <color rgb="FF8D39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28575</xdr:rowOff>
    </xdr:from>
    <xdr:to>
      <xdr:col>6</xdr:col>
      <xdr:colOff>0</xdr:colOff>
      <xdr:row>7</xdr:row>
      <xdr:rowOff>133350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8924925" y="1009650"/>
          <a:ext cx="0" cy="4286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20</xdr:row>
      <xdr:rowOff>19050</xdr:rowOff>
    </xdr:from>
    <xdr:to>
      <xdr:col>6</xdr:col>
      <xdr:colOff>0</xdr:colOff>
      <xdr:row>26</xdr:row>
      <xdr:rowOff>152400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8924925" y="3429000"/>
          <a:ext cx="0" cy="11049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92</xdr:row>
      <xdr:rowOff>28575</xdr:rowOff>
    </xdr:from>
    <xdr:to>
      <xdr:col>6</xdr:col>
      <xdr:colOff>0</xdr:colOff>
      <xdr:row>96</xdr:row>
      <xdr:rowOff>142875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>
        <a:xfrm>
          <a:off x="8924925" y="15097125"/>
          <a:ext cx="0" cy="7620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98</xdr:row>
      <xdr:rowOff>9525</xdr:rowOff>
    </xdr:from>
    <xdr:to>
      <xdr:col>6</xdr:col>
      <xdr:colOff>0</xdr:colOff>
      <xdr:row>100</xdr:row>
      <xdr:rowOff>133350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/>
      </xdr:nvSpPr>
      <xdr:spPr>
        <a:xfrm>
          <a:off x="8924925" y="16049625"/>
          <a:ext cx="0" cy="4476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105</xdr:row>
      <xdr:rowOff>27709</xdr:rowOff>
    </xdr:from>
    <xdr:to>
      <xdr:col>6</xdr:col>
      <xdr:colOff>0</xdr:colOff>
      <xdr:row>118</xdr:row>
      <xdr:rowOff>138546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/>
      </xdr:nvSpPr>
      <xdr:spPr>
        <a:xfrm>
          <a:off x="8924925" y="17201284"/>
          <a:ext cx="0" cy="2215862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119</xdr:row>
      <xdr:rowOff>13855</xdr:rowOff>
    </xdr:from>
    <xdr:to>
      <xdr:col>6</xdr:col>
      <xdr:colOff>0</xdr:colOff>
      <xdr:row>127</xdr:row>
      <xdr:rowOff>159327</xdr:rowOff>
    </xdr:to>
    <xdr:sp macro="" textlink="">
      <xdr:nvSpPr>
        <xdr:cNvPr id="7" name="Right Brace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/>
      </xdr:nvSpPr>
      <xdr:spPr>
        <a:xfrm>
          <a:off x="8924925" y="19454380"/>
          <a:ext cx="0" cy="1431347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128</xdr:row>
      <xdr:rowOff>20781</xdr:rowOff>
    </xdr:from>
    <xdr:to>
      <xdr:col>6</xdr:col>
      <xdr:colOff>0</xdr:colOff>
      <xdr:row>136</xdr:row>
      <xdr:rowOff>166255</xdr:rowOff>
    </xdr:to>
    <xdr:sp macro="" textlink="">
      <xdr:nvSpPr>
        <xdr:cNvPr id="8" name="Right Brace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/>
      </xdr:nvSpPr>
      <xdr:spPr>
        <a:xfrm>
          <a:off x="8924925" y="20909106"/>
          <a:ext cx="0" cy="1526599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667"/>
  <sheetViews>
    <sheetView showGridLines="0" tabSelected="1" zoomScaleNormal="100" zoomScaleSheetLayoutView="70" workbookViewId="0">
      <selection sqref="A1:O1"/>
    </sheetView>
  </sheetViews>
  <sheetFormatPr defaultColWidth="0" defaultRowHeight="15.75" zeroHeight="1" x14ac:dyDescent="0.25"/>
  <cols>
    <col min="1" max="1" width="2" style="73" customWidth="1"/>
    <col min="2" max="2" width="1.85546875" style="85" customWidth="1"/>
    <col min="3" max="3" width="3.5703125" style="89" customWidth="1"/>
    <col min="4" max="4" width="9" style="85" customWidth="1"/>
    <col min="5" max="5" width="9" style="74" customWidth="1"/>
    <col min="6" max="6" width="22.42578125" style="56" customWidth="1"/>
    <col min="7" max="7" width="18" style="57" customWidth="1"/>
    <col min="8" max="8" width="1.85546875" style="58" customWidth="1"/>
    <col min="9" max="9" width="17.7109375" style="57" customWidth="1"/>
    <col min="10" max="10" width="1.85546875" style="58" customWidth="1"/>
    <col min="11" max="11" width="17.85546875" style="57" customWidth="1"/>
    <col min="12" max="12" width="1.85546875" style="58" customWidth="1"/>
    <col min="13" max="13" width="18" style="59" customWidth="1"/>
    <col min="14" max="14" width="1.85546875" style="58" customWidth="1"/>
    <col min="15" max="15" width="17.5703125" style="57" customWidth="1"/>
    <col min="16" max="16384" width="9.140625" style="54" hidden="1"/>
  </cols>
  <sheetData>
    <row r="1" spans="1:15" ht="15.75" customHeight="1" x14ac:dyDescent="0.25">
      <c r="A1" s="98" t="s">
        <v>465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x14ac:dyDescent="0.25">
      <c r="A2" s="98" t="s">
        <v>442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</row>
    <row r="3" spans="1:15" x14ac:dyDescent="0.25">
      <c r="A3" s="99" t="s">
        <v>466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</row>
    <row r="4" spans="1:15" x14ac:dyDescent="0.25">
      <c r="A4" s="55"/>
      <c r="C4" s="85"/>
    </row>
    <row r="5" spans="1:15" x14ac:dyDescent="0.25">
      <c r="A5" s="60"/>
      <c r="B5" s="86"/>
      <c r="C5" s="86"/>
      <c r="D5" s="86"/>
      <c r="E5" s="75"/>
      <c r="F5" s="61"/>
      <c r="G5" s="62"/>
      <c r="H5" s="63"/>
      <c r="I5" s="62"/>
      <c r="J5" s="63"/>
      <c r="K5" s="62"/>
      <c r="L5" s="63"/>
      <c r="M5" s="64"/>
      <c r="N5" s="63"/>
      <c r="O5" s="62"/>
    </row>
    <row r="6" spans="1:15" ht="15.75" customHeight="1" x14ac:dyDescent="0.25">
      <c r="A6" s="105" t="s">
        <v>467</v>
      </c>
      <c r="B6" s="105"/>
      <c r="C6" s="105"/>
      <c r="D6" s="105"/>
      <c r="E6" s="105"/>
      <c r="F6" s="105"/>
      <c r="G6" s="100" t="s">
        <v>443</v>
      </c>
      <c r="H6" s="100"/>
      <c r="I6" s="100"/>
      <c r="J6" s="65"/>
      <c r="K6" s="101" t="s">
        <v>444</v>
      </c>
      <c r="L6" s="66"/>
      <c r="M6" s="103" t="s">
        <v>445</v>
      </c>
      <c r="N6" s="65"/>
      <c r="O6" s="101" t="s">
        <v>446</v>
      </c>
    </row>
    <row r="7" spans="1:15" ht="36" customHeight="1" x14ac:dyDescent="0.25">
      <c r="A7" s="105"/>
      <c r="B7" s="105"/>
      <c r="C7" s="105"/>
      <c r="D7" s="105"/>
      <c r="E7" s="105"/>
      <c r="F7" s="105"/>
      <c r="G7" s="82" t="s">
        <v>447</v>
      </c>
      <c r="H7" s="67"/>
      <c r="I7" s="82" t="s">
        <v>448</v>
      </c>
      <c r="J7" s="67"/>
      <c r="K7" s="102"/>
      <c r="L7" s="68"/>
      <c r="M7" s="104"/>
      <c r="N7" s="67"/>
      <c r="O7" s="102"/>
    </row>
    <row r="8" spans="1:15" x14ac:dyDescent="0.25">
      <c r="A8" s="55" t="s">
        <v>430</v>
      </c>
      <c r="B8" s="87"/>
      <c r="C8" s="87"/>
      <c r="D8" s="87"/>
      <c r="E8" s="77"/>
      <c r="F8" s="96"/>
    </row>
    <row r="9" spans="1:15" x14ac:dyDescent="0.25">
      <c r="A9" s="55"/>
      <c r="B9" s="87" t="s">
        <v>468</v>
      </c>
      <c r="C9" s="87"/>
      <c r="D9" s="87"/>
      <c r="E9" s="77"/>
      <c r="F9" s="96"/>
    </row>
    <row r="10" spans="1:15" x14ac:dyDescent="0.25">
      <c r="A10" s="55"/>
      <c r="B10" s="87"/>
      <c r="C10" s="87" t="s">
        <v>469</v>
      </c>
      <c r="D10" s="87"/>
      <c r="E10" s="77"/>
      <c r="F10" s="96"/>
    </row>
    <row r="11" spans="1:15" x14ac:dyDescent="0.25">
      <c r="A11" s="55"/>
      <c r="B11" s="87"/>
      <c r="C11" s="87"/>
      <c r="D11" s="87" t="s">
        <v>470</v>
      </c>
      <c r="E11" s="77"/>
      <c r="F11" s="96"/>
      <c r="G11" s="57">
        <v>3060575400</v>
      </c>
      <c r="I11" s="57">
        <v>4868590870.5</v>
      </c>
      <c r="K11" s="57">
        <v>-1808015470.5</v>
      </c>
      <c r="M11" s="59">
        <v>2100474052.0300002</v>
      </c>
      <c r="O11" s="57">
        <v>2768116818.4699998</v>
      </c>
    </row>
    <row r="12" spans="1:15" x14ac:dyDescent="0.25">
      <c r="A12" s="55"/>
      <c r="B12" s="87"/>
      <c r="C12" s="87"/>
      <c r="D12" s="87" t="s">
        <v>471</v>
      </c>
      <c r="E12" s="77"/>
      <c r="F12" s="96"/>
      <c r="G12" s="57">
        <v>6123115090</v>
      </c>
      <c r="I12" s="57">
        <v>6123115090</v>
      </c>
      <c r="K12" s="57">
        <v>0</v>
      </c>
      <c r="M12" s="59">
        <v>6688270514.7399998</v>
      </c>
      <c r="O12" s="57">
        <v>-565155424.73999977</v>
      </c>
    </row>
    <row r="13" spans="1:15" x14ac:dyDescent="0.25">
      <c r="A13" s="55"/>
      <c r="B13" s="87"/>
      <c r="C13" s="87"/>
      <c r="D13" s="87" t="s">
        <v>472</v>
      </c>
      <c r="E13" s="77"/>
      <c r="F13" s="96"/>
      <c r="G13" s="57">
        <v>83500000</v>
      </c>
      <c r="I13" s="57">
        <v>83500000</v>
      </c>
      <c r="K13" s="57">
        <v>0</v>
      </c>
      <c r="M13" s="59">
        <v>257281731.53</v>
      </c>
      <c r="O13" s="57">
        <v>-173781731.53</v>
      </c>
    </row>
    <row r="14" spans="1:15" s="70" customFormat="1" x14ac:dyDescent="0.25">
      <c r="A14" s="55"/>
      <c r="B14" s="94"/>
      <c r="C14" s="94" t="s">
        <v>473</v>
      </c>
      <c r="D14" s="94"/>
      <c r="E14" s="95"/>
      <c r="F14" s="78"/>
      <c r="G14" s="71">
        <v>9267190490</v>
      </c>
      <c r="H14" s="72"/>
      <c r="I14" s="71">
        <v>11075205960.5</v>
      </c>
      <c r="J14" s="72"/>
      <c r="K14" s="71">
        <v>-1808015470.5</v>
      </c>
      <c r="L14" s="72"/>
      <c r="M14" s="71">
        <v>9046026298.3000011</v>
      </c>
      <c r="N14" s="72"/>
      <c r="O14" s="71">
        <v>2029179662.2</v>
      </c>
    </row>
    <row r="15" spans="1:15" x14ac:dyDescent="0.25">
      <c r="A15" s="55"/>
      <c r="B15" s="87"/>
      <c r="C15" s="87" t="s">
        <v>474</v>
      </c>
      <c r="D15" s="87"/>
      <c r="E15" s="77"/>
      <c r="F15" s="96"/>
    </row>
    <row r="16" spans="1:15" x14ac:dyDescent="0.25">
      <c r="A16" s="55"/>
      <c r="B16" s="87"/>
      <c r="C16" s="87"/>
      <c r="D16" s="87" t="s">
        <v>475</v>
      </c>
      <c r="E16" s="77"/>
      <c r="F16" s="96"/>
      <c r="G16" s="57">
        <v>762001910</v>
      </c>
      <c r="I16" s="57">
        <v>762001910</v>
      </c>
      <c r="K16" s="57">
        <v>0</v>
      </c>
      <c r="M16" s="59">
        <v>708756225.81999993</v>
      </c>
      <c r="O16" s="57">
        <v>53245684.180000067</v>
      </c>
    </row>
    <row r="17" spans="1:15" x14ac:dyDescent="0.25">
      <c r="A17" s="55"/>
      <c r="B17" s="87"/>
      <c r="C17" s="87"/>
      <c r="D17" s="87" t="s">
        <v>476</v>
      </c>
      <c r="E17" s="77"/>
      <c r="F17" s="96"/>
      <c r="G17" s="57">
        <v>1417647037</v>
      </c>
      <c r="I17" s="57">
        <v>2833620507.5</v>
      </c>
      <c r="K17" s="57">
        <v>-1415973470.5</v>
      </c>
      <c r="M17" s="59">
        <v>1189363313.45</v>
      </c>
      <c r="O17" s="57">
        <v>1644257194.05</v>
      </c>
    </row>
    <row r="18" spans="1:15" x14ac:dyDescent="0.25">
      <c r="A18" s="55"/>
      <c r="B18" s="87"/>
      <c r="C18" s="87"/>
      <c r="D18" s="87" t="s">
        <v>477</v>
      </c>
      <c r="E18" s="77"/>
      <c r="F18" s="96"/>
      <c r="G18" s="57">
        <v>0</v>
      </c>
      <c r="I18" s="57">
        <v>0</v>
      </c>
      <c r="K18" s="57">
        <v>0</v>
      </c>
      <c r="M18" s="59">
        <v>0</v>
      </c>
      <c r="O18" s="57">
        <v>0</v>
      </c>
    </row>
    <row r="19" spans="1:15" s="70" customFormat="1" x14ac:dyDescent="0.25">
      <c r="A19" s="55"/>
      <c r="B19" s="94"/>
      <c r="C19" s="94" t="s">
        <v>478</v>
      </c>
      <c r="D19" s="94"/>
      <c r="E19" s="95"/>
      <c r="F19" s="78"/>
      <c r="G19" s="71">
        <v>2179648947</v>
      </c>
      <c r="H19" s="72"/>
      <c r="I19" s="71">
        <v>3595622417.5</v>
      </c>
      <c r="J19" s="72"/>
      <c r="K19" s="71">
        <v>-1415973470.5</v>
      </c>
      <c r="L19" s="72"/>
      <c r="M19" s="71">
        <v>1898119539.27</v>
      </c>
      <c r="N19" s="72"/>
      <c r="O19" s="71">
        <v>1697502878.23</v>
      </c>
    </row>
    <row r="20" spans="1:15" x14ac:dyDescent="0.25">
      <c r="A20" s="55"/>
      <c r="B20" s="87" t="s">
        <v>479</v>
      </c>
      <c r="C20" s="87"/>
      <c r="D20" s="87"/>
      <c r="E20" s="77"/>
      <c r="F20" s="96"/>
    </row>
    <row r="21" spans="1:15" ht="30.75" customHeight="1" x14ac:dyDescent="0.25">
      <c r="A21" s="55"/>
      <c r="B21" s="87"/>
      <c r="C21" s="97" t="s">
        <v>480</v>
      </c>
      <c r="D21" s="97"/>
      <c r="E21" s="97"/>
      <c r="F21" s="97"/>
      <c r="G21" s="57">
        <v>1680817993</v>
      </c>
      <c r="I21" s="57">
        <v>1843218321.2</v>
      </c>
      <c r="K21" s="57">
        <v>-162400328.20000005</v>
      </c>
      <c r="M21" s="59">
        <v>1672917096</v>
      </c>
      <c r="O21" s="57">
        <v>170301225.20000005</v>
      </c>
    </row>
    <row r="22" spans="1:15" x14ac:dyDescent="0.25">
      <c r="A22" s="55"/>
      <c r="B22" s="87"/>
      <c r="C22" s="87" t="s">
        <v>481</v>
      </c>
      <c r="D22" s="87"/>
      <c r="E22" s="77"/>
      <c r="F22" s="96"/>
      <c r="G22" s="57">
        <v>0</v>
      </c>
      <c r="I22" s="57">
        <v>0</v>
      </c>
      <c r="K22" s="57">
        <v>0</v>
      </c>
      <c r="M22" s="59">
        <v>1698301.27</v>
      </c>
      <c r="O22" s="57">
        <v>-1698301.27</v>
      </c>
    </row>
    <row r="23" spans="1:15" x14ac:dyDescent="0.25">
      <c r="A23" s="55"/>
      <c r="B23" s="87"/>
      <c r="C23" s="87" t="s">
        <v>482</v>
      </c>
      <c r="D23" s="87"/>
      <c r="E23" s="77"/>
      <c r="F23" s="96"/>
    </row>
    <row r="24" spans="1:15" x14ac:dyDescent="0.25">
      <c r="A24" s="55"/>
      <c r="B24" s="87"/>
      <c r="C24" s="87"/>
      <c r="D24" s="87" t="s">
        <v>483</v>
      </c>
      <c r="E24" s="77"/>
      <c r="F24" s="96"/>
      <c r="G24" s="57">
        <v>0</v>
      </c>
      <c r="I24" s="57">
        <v>0</v>
      </c>
      <c r="K24" s="57">
        <v>0</v>
      </c>
      <c r="M24" s="59">
        <v>0</v>
      </c>
      <c r="O24" s="57">
        <v>0</v>
      </c>
    </row>
    <row r="25" spans="1:15" x14ac:dyDescent="0.25">
      <c r="A25" s="55"/>
      <c r="B25" s="87"/>
      <c r="C25" s="87"/>
      <c r="D25" s="87" t="s">
        <v>484</v>
      </c>
      <c r="E25" s="77"/>
      <c r="F25" s="96"/>
      <c r="G25" s="57">
        <v>120000000</v>
      </c>
      <c r="I25" s="57">
        <v>120000000</v>
      </c>
      <c r="K25" s="57">
        <v>0</v>
      </c>
      <c r="M25" s="59">
        <v>359425493.73000002</v>
      </c>
      <c r="O25" s="57">
        <v>-239425493.73000002</v>
      </c>
    </row>
    <row r="26" spans="1:15" x14ac:dyDescent="0.25">
      <c r="A26" s="55"/>
      <c r="B26" s="87"/>
      <c r="C26" s="87"/>
      <c r="D26" s="87" t="s">
        <v>485</v>
      </c>
      <c r="E26" s="77"/>
      <c r="F26" s="96"/>
      <c r="G26" s="57">
        <v>0</v>
      </c>
      <c r="I26" s="57">
        <v>0</v>
      </c>
      <c r="K26" s="57">
        <v>0</v>
      </c>
      <c r="M26" s="59">
        <v>0</v>
      </c>
      <c r="O26" s="57">
        <v>0</v>
      </c>
    </row>
    <row r="27" spans="1:15" x14ac:dyDescent="0.25">
      <c r="A27" s="55"/>
      <c r="B27" s="87"/>
      <c r="C27" s="87"/>
      <c r="D27" s="87" t="s">
        <v>486</v>
      </c>
      <c r="E27" s="77"/>
      <c r="F27" s="96"/>
      <c r="G27" s="57">
        <v>0</v>
      </c>
      <c r="I27" s="57">
        <v>0</v>
      </c>
      <c r="K27" s="57">
        <v>0</v>
      </c>
      <c r="M27" s="59">
        <v>0</v>
      </c>
      <c r="O27" s="57">
        <v>0</v>
      </c>
    </row>
    <row r="28" spans="1:15" x14ac:dyDescent="0.25">
      <c r="A28" s="55"/>
      <c r="B28" s="87"/>
      <c r="C28" s="87" t="s">
        <v>487</v>
      </c>
      <c r="D28" s="87"/>
      <c r="E28" s="77"/>
      <c r="F28" s="96"/>
    </row>
    <row r="29" spans="1:15" x14ac:dyDescent="0.25">
      <c r="A29" s="55"/>
      <c r="B29" s="87"/>
      <c r="C29" s="87"/>
      <c r="D29" s="87" t="s">
        <v>488</v>
      </c>
      <c r="E29" s="77"/>
      <c r="F29" s="96"/>
      <c r="G29" s="57">
        <v>0</v>
      </c>
      <c r="I29" s="57">
        <v>0</v>
      </c>
      <c r="K29" s="57">
        <v>0</v>
      </c>
      <c r="M29" s="59">
        <v>40417876.200000003</v>
      </c>
      <c r="O29" s="57">
        <v>-40417876.200000003</v>
      </c>
    </row>
    <row r="30" spans="1:15" x14ac:dyDescent="0.25">
      <c r="A30" s="55"/>
      <c r="B30" s="87"/>
      <c r="C30" s="87"/>
      <c r="D30" s="87" t="s">
        <v>489</v>
      </c>
      <c r="E30" s="77"/>
      <c r="F30" s="96"/>
      <c r="G30" s="57">
        <v>0</v>
      </c>
      <c r="I30" s="57">
        <v>419423758</v>
      </c>
      <c r="K30" s="57">
        <v>-419423758</v>
      </c>
      <c r="M30" s="59">
        <v>424792965</v>
      </c>
      <c r="O30" s="57">
        <v>-5369207</v>
      </c>
    </row>
    <row r="31" spans="1:15" x14ac:dyDescent="0.25">
      <c r="A31" s="55"/>
      <c r="B31" s="87"/>
      <c r="C31" s="87" t="s">
        <v>490</v>
      </c>
      <c r="D31" s="87"/>
      <c r="E31" s="77"/>
      <c r="F31" s="96"/>
      <c r="G31" s="57">
        <v>0</v>
      </c>
      <c r="I31" s="57">
        <v>0</v>
      </c>
      <c r="K31" s="57">
        <v>0</v>
      </c>
      <c r="M31" s="59">
        <v>0</v>
      </c>
      <c r="O31" s="57">
        <v>0</v>
      </c>
    </row>
    <row r="32" spans="1:15" x14ac:dyDescent="0.25">
      <c r="A32" s="55"/>
      <c r="B32" s="87"/>
      <c r="C32" s="87" t="s">
        <v>491</v>
      </c>
      <c r="D32" s="87"/>
      <c r="E32" s="77"/>
      <c r="F32" s="96"/>
    </row>
    <row r="33" spans="1:15" x14ac:dyDescent="0.25">
      <c r="A33" s="55"/>
      <c r="B33" s="87"/>
      <c r="C33" s="87"/>
      <c r="D33" s="87" t="s">
        <v>492</v>
      </c>
      <c r="E33" s="77"/>
      <c r="F33" s="96"/>
      <c r="G33" s="57">
        <v>0</v>
      </c>
      <c r="I33" s="57">
        <v>0</v>
      </c>
      <c r="K33" s="57">
        <v>0</v>
      </c>
      <c r="M33" s="59">
        <v>0</v>
      </c>
      <c r="O33" s="57">
        <v>0</v>
      </c>
    </row>
    <row r="34" spans="1:15" x14ac:dyDescent="0.25">
      <c r="A34" s="55"/>
      <c r="B34" s="87"/>
      <c r="C34" s="87"/>
      <c r="D34" s="87" t="s">
        <v>493</v>
      </c>
      <c r="E34" s="77"/>
      <c r="F34" s="96"/>
      <c r="G34" s="57">
        <v>0</v>
      </c>
      <c r="I34" s="57">
        <v>0</v>
      </c>
      <c r="K34" s="57">
        <v>0</v>
      </c>
      <c r="M34" s="59">
        <v>0</v>
      </c>
      <c r="O34" s="57">
        <v>0</v>
      </c>
    </row>
    <row r="35" spans="1:15" ht="33.75" customHeight="1" x14ac:dyDescent="0.25">
      <c r="A35" s="55"/>
      <c r="B35" s="87"/>
      <c r="C35" s="87"/>
      <c r="D35" s="97" t="s">
        <v>494</v>
      </c>
      <c r="E35" s="97"/>
      <c r="F35" s="97"/>
      <c r="G35" s="57">
        <v>0</v>
      </c>
      <c r="I35" s="57">
        <v>0</v>
      </c>
      <c r="K35" s="57">
        <v>0</v>
      </c>
      <c r="M35" s="59">
        <v>0</v>
      </c>
      <c r="O35" s="57">
        <v>0</v>
      </c>
    </row>
    <row r="36" spans="1:15" x14ac:dyDescent="0.25">
      <c r="A36" s="55"/>
      <c r="B36" s="87" t="s">
        <v>495</v>
      </c>
      <c r="C36" s="87"/>
      <c r="D36" s="87"/>
      <c r="E36" s="77"/>
      <c r="F36" s="96"/>
      <c r="G36" s="57">
        <v>0</v>
      </c>
      <c r="I36" s="57">
        <v>0</v>
      </c>
      <c r="K36" s="57">
        <v>0</v>
      </c>
      <c r="M36" s="59">
        <v>0</v>
      </c>
      <c r="O36" s="57">
        <v>0</v>
      </c>
    </row>
    <row r="37" spans="1:15" s="70" customFormat="1" x14ac:dyDescent="0.25">
      <c r="A37" s="55" t="s">
        <v>449</v>
      </c>
      <c r="B37" s="94"/>
      <c r="C37" s="94"/>
      <c r="D37" s="94"/>
      <c r="E37" s="95"/>
      <c r="F37" s="78"/>
      <c r="G37" s="71">
        <v>13247657430</v>
      </c>
      <c r="H37" s="72"/>
      <c r="I37" s="71">
        <v>17053470457.200001</v>
      </c>
      <c r="J37" s="72"/>
      <c r="K37" s="71">
        <v>-3805813027.1999998</v>
      </c>
      <c r="L37" s="72"/>
      <c r="M37" s="71">
        <v>13443397569.77</v>
      </c>
      <c r="N37" s="72"/>
      <c r="O37" s="71">
        <v>3610072887.4300003</v>
      </c>
    </row>
    <row r="38" spans="1:15" s="70" customFormat="1" x14ac:dyDescent="0.25">
      <c r="A38" s="55"/>
      <c r="B38" s="94"/>
      <c r="C38" s="94"/>
      <c r="D38" s="94"/>
      <c r="E38" s="95"/>
      <c r="F38" s="78"/>
      <c r="G38" s="79"/>
      <c r="H38" s="80"/>
      <c r="I38" s="79"/>
      <c r="J38" s="80"/>
      <c r="K38" s="79"/>
      <c r="L38" s="80"/>
      <c r="M38" s="79"/>
      <c r="N38" s="80"/>
      <c r="O38" s="79"/>
    </row>
    <row r="39" spans="1:15" x14ac:dyDescent="0.25">
      <c r="A39" s="55" t="s">
        <v>496</v>
      </c>
      <c r="B39" s="87"/>
      <c r="C39" s="87"/>
      <c r="D39" s="87"/>
      <c r="E39" s="77"/>
      <c r="F39" s="96"/>
    </row>
    <row r="40" spans="1:15" x14ac:dyDescent="0.25">
      <c r="A40" s="55" t="s">
        <v>497</v>
      </c>
      <c r="B40" s="87"/>
      <c r="C40" s="87"/>
      <c r="D40" s="87"/>
      <c r="E40" s="77"/>
      <c r="F40" s="96"/>
    </row>
    <row r="41" spans="1:15" x14ac:dyDescent="0.25">
      <c r="A41" s="55"/>
      <c r="B41" s="94" t="s">
        <v>498</v>
      </c>
      <c r="C41" s="87"/>
      <c r="D41" s="87"/>
      <c r="E41" s="77"/>
      <c r="F41" s="96"/>
    </row>
    <row r="42" spans="1:15" x14ac:dyDescent="0.25">
      <c r="A42" s="55"/>
      <c r="B42" s="94"/>
      <c r="C42" s="87" t="s">
        <v>450</v>
      </c>
      <c r="D42" s="87"/>
      <c r="E42" s="77"/>
      <c r="F42" s="96"/>
      <c r="G42" s="57">
        <v>1407918951</v>
      </c>
      <c r="I42" s="57">
        <v>1667429690</v>
      </c>
      <c r="K42" s="57">
        <v>-259510739</v>
      </c>
      <c r="M42" s="57">
        <v>1056530482.8900001</v>
      </c>
      <c r="O42" s="57">
        <v>610899207.1099999</v>
      </c>
    </row>
    <row r="43" spans="1:15" x14ac:dyDescent="0.25">
      <c r="A43" s="55"/>
      <c r="B43" s="94"/>
      <c r="C43" s="87" t="s">
        <v>431</v>
      </c>
      <c r="D43" s="87"/>
      <c r="E43" s="77"/>
      <c r="F43" s="96"/>
      <c r="G43" s="57">
        <v>2302521458</v>
      </c>
      <c r="I43" s="57">
        <v>3535284884</v>
      </c>
      <c r="K43" s="57">
        <v>-1232763426</v>
      </c>
      <c r="M43" s="57">
        <v>3080492229.3499994</v>
      </c>
      <c r="O43" s="57">
        <v>454792654.65000057</v>
      </c>
    </row>
    <row r="44" spans="1:15" x14ac:dyDescent="0.25">
      <c r="A44" s="55"/>
      <c r="B44" s="94"/>
      <c r="C44" s="87" t="s">
        <v>441</v>
      </c>
      <c r="D44" s="87"/>
      <c r="E44" s="77"/>
      <c r="F44" s="96"/>
      <c r="G44" s="57">
        <v>192896961</v>
      </c>
      <c r="I44" s="57">
        <v>210285361</v>
      </c>
      <c r="K44" s="57">
        <v>-17388400</v>
      </c>
      <c r="M44" s="57">
        <v>76581729.159999996</v>
      </c>
      <c r="O44" s="57">
        <v>133703631.84</v>
      </c>
    </row>
    <row r="45" spans="1:15" x14ac:dyDescent="0.25">
      <c r="A45" s="55"/>
      <c r="B45" s="94" t="s">
        <v>451</v>
      </c>
      <c r="C45" s="87"/>
      <c r="D45" s="87"/>
      <c r="E45" s="77"/>
      <c r="F45" s="96"/>
    </row>
    <row r="46" spans="1:15" x14ac:dyDescent="0.25">
      <c r="A46" s="55"/>
      <c r="B46" s="94"/>
      <c r="C46" s="87" t="s">
        <v>450</v>
      </c>
      <c r="D46" s="87"/>
      <c r="E46" s="77"/>
      <c r="F46" s="96"/>
      <c r="G46" s="57">
        <v>399292554</v>
      </c>
      <c r="I46" s="57">
        <v>409466801</v>
      </c>
      <c r="K46" s="57">
        <v>-10174247</v>
      </c>
      <c r="M46" s="57">
        <v>223848629.35000002</v>
      </c>
      <c r="O46" s="57">
        <v>185618171.64999998</v>
      </c>
    </row>
    <row r="47" spans="1:15" x14ac:dyDescent="0.25">
      <c r="A47" s="55"/>
      <c r="B47" s="94"/>
      <c r="C47" s="87" t="s">
        <v>431</v>
      </c>
      <c r="D47" s="87"/>
      <c r="E47" s="77"/>
      <c r="F47" s="96"/>
      <c r="G47" s="57">
        <v>1037394350</v>
      </c>
      <c r="I47" s="57">
        <v>987834350</v>
      </c>
      <c r="K47" s="57">
        <v>49560000</v>
      </c>
      <c r="M47" s="57">
        <v>546886272.75999999</v>
      </c>
      <c r="O47" s="57">
        <v>440948077.24000001</v>
      </c>
    </row>
    <row r="48" spans="1:15" x14ac:dyDescent="0.25">
      <c r="A48" s="55"/>
      <c r="B48" s="94"/>
      <c r="C48" s="87" t="s">
        <v>441</v>
      </c>
      <c r="D48" s="87"/>
      <c r="E48" s="77"/>
      <c r="F48" s="96"/>
      <c r="G48" s="57">
        <v>124107718</v>
      </c>
      <c r="I48" s="57">
        <v>124107718</v>
      </c>
      <c r="K48" s="57">
        <v>0</v>
      </c>
      <c r="M48" s="57">
        <v>45800258.840000004</v>
      </c>
      <c r="O48" s="57">
        <v>78307459.159999996</v>
      </c>
    </row>
    <row r="49" spans="1:15" x14ac:dyDescent="0.25">
      <c r="A49" s="55"/>
      <c r="B49" s="94" t="s">
        <v>452</v>
      </c>
      <c r="C49" s="87"/>
      <c r="D49" s="87"/>
      <c r="E49" s="77"/>
      <c r="F49" s="96"/>
    </row>
    <row r="50" spans="1:15" x14ac:dyDescent="0.25">
      <c r="A50" s="55"/>
      <c r="B50" s="94"/>
      <c r="C50" s="87" t="s">
        <v>450</v>
      </c>
      <c r="D50" s="87"/>
      <c r="E50" s="77"/>
      <c r="F50" s="96"/>
      <c r="G50" s="57">
        <v>1405588860</v>
      </c>
      <c r="I50" s="57">
        <v>1448877446</v>
      </c>
      <c r="K50" s="57">
        <v>-43288586</v>
      </c>
      <c r="M50" s="57">
        <v>1089626656.4199998</v>
      </c>
      <c r="O50" s="57">
        <v>359250789.58000016</v>
      </c>
    </row>
    <row r="51" spans="1:15" x14ac:dyDescent="0.25">
      <c r="A51" s="55"/>
      <c r="B51" s="94"/>
      <c r="C51" s="87" t="s">
        <v>431</v>
      </c>
      <c r="D51" s="87"/>
      <c r="E51" s="77"/>
      <c r="F51" s="96"/>
      <c r="G51" s="57">
        <v>1082098795</v>
      </c>
      <c r="I51" s="57">
        <v>1463449627</v>
      </c>
      <c r="K51" s="57">
        <v>-381350832</v>
      </c>
      <c r="M51" s="57">
        <v>1065150070.0500001</v>
      </c>
      <c r="O51" s="57">
        <v>398299556.94999993</v>
      </c>
    </row>
    <row r="52" spans="1:15" x14ac:dyDescent="0.25">
      <c r="A52" s="55"/>
      <c r="B52" s="94"/>
      <c r="C52" s="87" t="s">
        <v>441</v>
      </c>
      <c r="D52" s="87"/>
      <c r="E52" s="77"/>
      <c r="F52" s="96"/>
      <c r="G52" s="57">
        <v>60971530</v>
      </c>
      <c r="I52" s="57">
        <v>107721530</v>
      </c>
      <c r="K52" s="57">
        <v>-46750000</v>
      </c>
      <c r="M52" s="57">
        <v>95958721.200000003</v>
      </c>
      <c r="O52" s="57">
        <v>11762808.799999997</v>
      </c>
    </row>
    <row r="53" spans="1:15" x14ac:dyDescent="0.25">
      <c r="A53" s="55"/>
      <c r="B53" s="94" t="s">
        <v>453</v>
      </c>
      <c r="C53" s="87"/>
      <c r="D53" s="87"/>
      <c r="E53" s="77"/>
      <c r="F53" s="96"/>
    </row>
    <row r="54" spans="1:15" x14ac:dyDescent="0.25">
      <c r="A54" s="55"/>
      <c r="B54" s="94"/>
      <c r="C54" s="87" t="s">
        <v>450</v>
      </c>
      <c r="D54" s="87"/>
      <c r="E54" s="77"/>
      <c r="F54" s="96"/>
      <c r="G54" s="57">
        <v>3504209</v>
      </c>
      <c r="I54" s="57">
        <v>3588571</v>
      </c>
      <c r="K54" s="57">
        <v>-84362</v>
      </c>
      <c r="M54" s="57">
        <v>1647467.56</v>
      </c>
      <c r="O54" s="57">
        <v>1941103.44</v>
      </c>
    </row>
    <row r="55" spans="1:15" x14ac:dyDescent="0.25">
      <c r="A55" s="55"/>
      <c r="B55" s="94"/>
      <c r="C55" s="87" t="s">
        <v>431</v>
      </c>
      <c r="D55" s="87"/>
      <c r="E55" s="77"/>
      <c r="F55" s="96"/>
      <c r="G55" s="57">
        <v>125869576</v>
      </c>
      <c r="I55" s="57">
        <v>125869576</v>
      </c>
      <c r="K55" s="57">
        <v>0</v>
      </c>
      <c r="M55" s="57">
        <v>40119992.799999997</v>
      </c>
      <c r="O55" s="57">
        <v>85749583.200000003</v>
      </c>
    </row>
    <row r="56" spans="1:15" x14ac:dyDescent="0.25">
      <c r="A56" s="55"/>
      <c r="B56" s="94"/>
      <c r="C56" s="87" t="s">
        <v>441</v>
      </c>
      <c r="D56" s="87"/>
      <c r="E56" s="77"/>
      <c r="F56" s="96"/>
      <c r="G56" s="57">
        <v>46335</v>
      </c>
      <c r="I56" s="57">
        <v>46335</v>
      </c>
      <c r="K56" s="57">
        <v>0</v>
      </c>
      <c r="M56" s="57">
        <v>0</v>
      </c>
      <c r="O56" s="57">
        <v>46335</v>
      </c>
    </row>
    <row r="57" spans="1:15" x14ac:dyDescent="0.25">
      <c r="A57" s="55"/>
      <c r="B57" s="94" t="s">
        <v>454</v>
      </c>
      <c r="C57" s="87"/>
      <c r="D57" s="87"/>
      <c r="E57" s="77"/>
      <c r="F57" s="96"/>
    </row>
    <row r="58" spans="1:15" x14ac:dyDescent="0.25">
      <c r="A58" s="55"/>
      <c r="B58" s="94"/>
      <c r="C58" s="87" t="s">
        <v>450</v>
      </c>
      <c r="D58" s="87"/>
      <c r="E58" s="77"/>
      <c r="F58" s="96"/>
      <c r="G58" s="57">
        <v>0</v>
      </c>
      <c r="I58" s="57">
        <v>0</v>
      </c>
      <c r="K58" s="57">
        <v>0</v>
      </c>
      <c r="M58" s="57">
        <v>0</v>
      </c>
      <c r="O58" s="57">
        <v>0</v>
      </c>
    </row>
    <row r="59" spans="1:15" x14ac:dyDescent="0.25">
      <c r="A59" s="55"/>
      <c r="B59" s="94"/>
      <c r="C59" s="87" t="s">
        <v>431</v>
      </c>
      <c r="D59" s="87"/>
      <c r="E59" s="77"/>
      <c r="F59" s="96"/>
      <c r="G59" s="57">
        <v>0</v>
      </c>
      <c r="I59" s="57">
        <v>0</v>
      </c>
      <c r="K59" s="57">
        <v>0</v>
      </c>
      <c r="M59" s="57">
        <v>0</v>
      </c>
      <c r="O59" s="57">
        <v>0</v>
      </c>
    </row>
    <row r="60" spans="1:15" x14ac:dyDescent="0.25">
      <c r="A60" s="55"/>
      <c r="B60" s="94"/>
      <c r="C60" s="87" t="s">
        <v>441</v>
      </c>
      <c r="D60" s="87"/>
      <c r="E60" s="77"/>
      <c r="F60" s="96"/>
      <c r="G60" s="57">
        <v>0</v>
      </c>
      <c r="I60" s="57">
        <v>0</v>
      </c>
      <c r="K60" s="57">
        <v>0</v>
      </c>
      <c r="M60" s="57">
        <v>0</v>
      </c>
      <c r="O60" s="57">
        <v>0</v>
      </c>
    </row>
    <row r="61" spans="1:15" x14ac:dyDescent="0.25">
      <c r="A61" s="55"/>
      <c r="B61" s="94" t="s">
        <v>455</v>
      </c>
      <c r="C61" s="87"/>
      <c r="D61" s="87"/>
      <c r="E61" s="77"/>
      <c r="F61" s="96"/>
    </row>
    <row r="62" spans="1:15" x14ac:dyDescent="0.25">
      <c r="A62" s="55"/>
      <c r="B62" s="94"/>
      <c r="C62" s="87" t="s">
        <v>450</v>
      </c>
      <c r="D62" s="87"/>
      <c r="E62" s="77"/>
      <c r="F62" s="96"/>
      <c r="G62" s="57">
        <v>138912149</v>
      </c>
      <c r="I62" s="57">
        <v>142872042</v>
      </c>
      <c r="K62" s="57">
        <v>-3959893</v>
      </c>
      <c r="M62" s="57">
        <v>88091638.75999999</v>
      </c>
      <c r="O62" s="57">
        <v>54780403.24000001</v>
      </c>
    </row>
    <row r="63" spans="1:15" x14ac:dyDescent="0.25">
      <c r="A63" s="55"/>
      <c r="B63" s="94"/>
      <c r="C63" s="87" t="s">
        <v>431</v>
      </c>
      <c r="D63" s="87"/>
      <c r="E63" s="77"/>
      <c r="F63" s="96"/>
      <c r="G63" s="57">
        <v>365765235</v>
      </c>
      <c r="I63" s="57">
        <v>366335235</v>
      </c>
      <c r="K63" s="57">
        <v>-570000</v>
      </c>
      <c r="M63" s="57">
        <v>231466957.10000005</v>
      </c>
      <c r="O63" s="57">
        <v>134868277.89999995</v>
      </c>
    </row>
    <row r="64" spans="1:15" x14ac:dyDescent="0.25">
      <c r="A64" s="55"/>
      <c r="B64" s="94"/>
      <c r="C64" s="87" t="s">
        <v>441</v>
      </c>
      <c r="D64" s="87"/>
      <c r="E64" s="77"/>
      <c r="F64" s="96"/>
      <c r="G64" s="57">
        <v>20401498</v>
      </c>
      <c r="I64" s="57">
        <v>19401498</v>
      </c>
      <c r="K64" s="57">
        <v>1000000</v>
      </c>
      <c r="M64" s="57">
        <v>3628170.55</v>
      </c>
      <c r="O64" s="57">
        <v>15773327.449999999</v>
      </c>
    </row>
    <row r="65" spans="1:15" x14ac:dyDescent="0.25">
      <c r="A65" s="55"/>
      <c r="B65" s="94" t="s">
        <v>456</v>
      </c>
      <c r="C65" s="87"/>
      <c r="D65" s="87"/>
      <c r="E65" s="77"/>
      <c r="F65" s="96"/>
    </row>
    <row r="66" spans="1:15" x14ac:dyDescent="0.25">
      <c r="A66" s="55"/>
      <c r="B66" s="94"/>
      <c r="C66" s="87" t="s">
        <v>450</v>
      </c>
      <c r="D66" s="87"/>
      <c r="E66" s="77"/>
      <c r="F66" s="96"/>
      <c r="G66" s="57">
        <v>555234030</v>
      </c>
      <c r="I66" s="57">
        <v>570695455</v>
      </c>
      <c r="K66" s="57">
        <v>-15461425</v>
      </c>
      <c r="M66" s="57">
        <v>427365063.75000006</v>
      </c>
      <c r="O66" s="57">
        <v>143330391.24999994</v>
      </c>
    </row>
    <row r="67" spans="1:15" x14ac:dyDescent="0.25">
      <c r="A67" s="55"/>
      <c r="B67" s="94"/>
      <c r="C67" s="87" t="s">
        <v>431</v>
      </c>
      <c r="D67" s="87"/>
      <c r="E67" s="77"/>
      <c r="F67" s="96"/>
      <c r="G67" s="57">
        <v>476381528</v>
      </c>
      <c r="I67" s="57">
        <v>422029528</v>
      </c>
      <c r="K67" s="57">
        <v>54352000</v>
      </c>
      <c r="M67" s="57">
        <v>158017764.91000003</v>
      </c>
      <c r="O67" s="57">
        <v>264011763.08999997</v>
      </c>
    </row>
    <row r="68" spans="1:15" x14ac:dyDescent="0.25">
      <c r="A68" s="55"/>
      <c r="B68" s="94"/>
      <c r="C68" s="87" t="s">
        <v>441</v>
      </c>
      <c r="D68" s="87"/>
      <c r="E68" s="77"/>
      <c r="F68" s="96"/>
      <c r="G68" s="57">
        <v>505410566</v>
      </c>
      <c r="I68" s="57">
        <v>505410566</v>
      </c>
      <c r="K68" s="57">
        <v>0</v>
      </c>
      <c r="M68" s="57">
        <v>80395823.330000013</v>
      </c>
      <c r="O68" s="57">
        <v>425014742.66999996</v>
      </c>
    </row>
    <row r="69" spans="1:15" x14ac:dyDescent="0.25">
      <c r="A69" s="55"/>
      <c r="B69" s="94" t="s">
        <v>499</v>
      </c>
      <c r="C69" s="87"/>
      <c r="D69" s="87"/>
      <c r="E69" s="77"/>
      <c r="F69" s="96"/>
    </row>
    <row r="70" spans="1:15" x14ac:dyDescent="0.25">
      <c r="A70" s="55"/>
      <c r="B70" s="94" t="s">
        <v>457</v>
      </c>
      <c r="C70" s="87"/>
      <c r="D70" s="87"/>
      <c r="E70" s="77"/>
      <c r="F70" s="96"/>
    </row>
    <row r="71" spans="1:15" x14ac:dyDescent="0.25">
      <c r="A71" s="55"/>
      <c r="B71" s="94"/>
      <c r="C71" s="87" t="s">
        <v>500</v>
      </c>
      <c r="D71" s="87"/>
      <c r="E71" s="77"/>
      <c r="F71" s="96"/>
      <c r="G71" s="57">
        <v>0</v>
      </c>
      <c r="I71" s="57">
        <v>0</v>
      </c>
      <c r="K71" s="57">
        <v>0</v>
      </c>
      <c r="M71" s="57">
        <v>0</v>
      </c>
      <c r="O71" s="57">
        <v>0</v>
      </c>
    </row>
    <row r="72" spans="1:15" x14ac:dyDescent="0.25">
      <c r="A72" s="55"/>
      <c r="B72" s="94"/>
      <c r="C72" s="87" t="s">
        <v>440</v>
      </c>
      <c r="D72" s="87"/>
      <c r="E72" s="77"/>
      <c r="F72" s="96"/>
      <c r="G72" s="57">
        <v>0</v>
      </c>
      <c r="I72" s="57">
        <v>0</v>
      </c>
      <c r="K72" s="57">
        <v>0</v>
      </c>
      <c r="M72" s="57">
        <v>0</v>
      </c>
      <c r="O72" s="57">
        <v>0</v>
      </c>
    </row>
    <row r="73" spans="1:15" x14ac:dyDescent="0.25">
      <c r="A73" s="55"/>
      <c r="B73" s="94" t="s">
        <v>458</v>
      </c>
      <c r="C73" s="87"/>
      <c r="D73" s="87"/>
      <c r="E73" s="77"/>
      <c r="F73" s="96"/>
    </row>
    <row r="74" spans="1:15" x14ac:dyDescent="0.25">
      <c r="A74" s="55"/>
      <c r="B74" s="94"/>
      <c r="C74" s="87" t="s">
        <v>431</v>
      </c>
      <c r="D74" s="87"/>
      <c r="E74" s="77"/>
      <c r="F74" s="96"/>
      <c r="G74" s="57">
        <v>381582872</v>
      </c>
      <c r="I74" s="57">
        <v>381582872</v>
      </c>
      <c r="K74" s="57">
        <v>0</v>
      </c>
      <c r="M74" s="57">
        <v>381582872</v>
      </c>
      <c r="O74" s="57">
        <v>0</v>
      </c>
    </row>
    <row r="75" spans="1:15" x14ac:dyDescent="0.25">
      <c r="A75" s="55"/>
      <c r="B75" s="94"/>
      <c r="C75" s="87" t="s">
        <v>441</v>
      </c>
      <c r="D75" s="87"/>
      <c r="E75" s="77"/>
      <c r="F75" s="96"/>
      <c r="G75" s="57">
        <v>189300000</v>
      </c>
      <c r="I75" s="57">
        <v>189300000</v>
      </c>
      <c r="K75" s="57">
        <v>0</v>
      </c>
      <c r="M75" s="57">
        <v>65917780</v>
      </c>
      <c r="O75" s="57">
        <v>123382220</v>
      </c>
    </row>
    <row r="76" spans="1:15" x14ac:dyDescent="0.25">
      <c r="A76" s="55"/>
      <c r="B76" s="94" t="s">
        <v>459</v>
      </c>
      <c r="C76" s="87"/>
      <c r="D76" s="87"/>
      <c r="E76" s="77"/>
      <c r="F76" s="96"/>
    </row>
    <row r="77" spans="1:15" x14ac:dyDescent="0.25">
      <c r="A77" s="55"/>
      <c r="B77" s="94"/>
      <c r="C77" s="87" t="s">
        <v>431</v>
      </c>
      <c r="D77" s="87"/>
      <c r="E77" s="77"/>
      <c r="F77" s="96"/>
      <c r="G77" s="57">
        <v>0</v>
      </c>
      <c r="I77" s="57">
        <v>54000328.200000003</v>
      </c>
      <c r="K77" s="57">
        <v>-54000328.200000003</v>
      </c>
      <c r="M77" s="57">
        <v>47257560</v>
      </c>
      <c r="O77" s="57">
        <v>6742768.200000003</v>
      </c>
    </row>
    <row r="78" spans="1:15" x14ac:dyDescent="0.25">
      <c r="A78" s="55"/>
      <c r="B78" s="94"/>
      <c r="C78" s="87" t="s">
        <v>441</v>
      </c>
      <c r="D78" s="87"/>
      <c r="E78" s="77"/>
      <c r="F78" s="96"/>
      <c r="G78" s="57">
        <v>336163599</v>
      </c>
      <c r="I78" s="57">
        <v>444563599</v>
      </c>
      <c r="K78" s="57">
        <v>-108400000</v>
      </c>
      <c r="M78" s="57">
        <v>253561401.96000001</v>
      </c>
      <c r="O78" s="57">
        <v>191002197.03999999</v>
      </c>
    </row>
    <row r="79" spans="1:15" x14ac:dyDescent="0.25">
      <c r="A79" s="55"/>
      <c r="B79" s="94" t="s">
        <v>501</v>
      </c>
      <c r="C79" s="87"/>
      <c r="D79" s="87"/>
      <c r="E79" s="77"/>
      <c r="F79" s="96"/>
    </row>
    <row r="80" spans="1:15" x14ac:dyDescent="0.25">
      <c r="A80" s="55"/>
      <c r="B80" s="94"/>
      <c r="C80" s="87" t="s">
        <v>431</v>
      </c>
      <c r="D80" s="87"/>
      <c r="E80" s="77"/>
      <c r="F80" s="96"/>
      <c r="G80" s="57">
        <v>0</v>
      </c>
      <c r="I80" s="57">
        <v>0</v>
      </c>
      <c r="K80" s="57">
        <v>0</v>
      </c>
      <c r="M80" s="57">
        <v>0</v>
      </c>
      <c r="O80" s="57">
        <v>0</v>
      </c>
    </row>
    <row r="81" spans="1:15" x14ac:dyDescent="0.25">
      <c r="A81" s="55"/>
      <c r="B81" s="94"/>
      <c r="C81" s="87" t="s">
        <v>441</v>
      </c>
      <c r="D81" s="87"/>
      <c r="E81" s="77"/>
      <c r="F81" s="96"/>
      <c r="G81" s="57">
        <v>0</v>
      </c>
      <c r="I81" s="57">
        <v>0</v>
      </c>
      <c r="K81" s="57">
        <v>0</v>
      </c>
      <c r="M81" s="57">
        <v>0</v>
      </c>
      <c r="O81" s="57">
        <v>0</v>
      </c>
    </row>
    <row r="82" spans="1:15" x14ac:dyDescent="0.25">
      <c r="A82" s="55"/>
      <c r="B82" s="94" t="s">
        <v>460</v>
      </c>
      <c r="C82" s="87"/>
      <c r="D82" s="87"/>
      <c r="E82" s="77"/>
      <c r="F82" s="96"/>
    </row>
    <row r="83" spans="1:15" x14ac:dyDescent="0.25">
      <c r="A83" s="55"/>
      <c r="B83" s="94"/>
      <c r="C83" s="87" t="s">
        <v>431</v>
      </c>
      <c r="D83" s="87"/>
      <c r="E83" s="77"/>
      <c r="F83" s="96"/>
      <c r="G83" s="57">
        <v>200000000</v>
      </c>
      <c r="I83" s="57">
        <v>210487500</v>
      </c>
      <c r="K83" s="57">
        <v>-10487500</v>
      </c>
      <c r="M83" s="57">
        <v>207328500</v>
      </c>
      <c r="O83" s="57">
        <v>3159000</v>
      </c>
    </row>
    <row r="84" spans="1:15" x14ac:dyDescent="0.25">
      <c r="A84" s="55"/>
      <c r="B84" s="94"/>
      <c r="C84" s="87" t="s">
        <v>441</v>
      </c>
      <c r="D84" s="87"/>
      <c r="E84" s="77"/>
      <c r="F84" s="96"/>
      <c r="G84" s="57">
        <v>0</v>
      </c>
      <c r="I84" s="57">
        <v>0</v>
      </c>
      <c r="K84" s="57">
        <v>0</v>
      </c>
      <c r="M84" s="57">
        <v>0</v>
      </c>
      <c r="O84" s="57">
        <v>0</v>
      </c>
    </row>
    <row r="85" spans="1:15" x14ac:dyDescent="0.25">
      <c r="A85" s="55"/>
      <c r="B85" s="94" t="s">
        <v>461</v>
      </c>
      <c r="C85" s="87"/>
      <c r="D85" s="87"/>
      <c r="E85" s="77"/>
      <c r="F85" s="96"/>
    </row>
    <row r="86" spans="1:15" x14ac:dyDescent="0.25">
      <c r="A86" s="55"/>
      <c r="B86" s="94"/>
      <c r="C86" s="87" t="s">
        <v>450</v>
      </c>
      <c r="D86" s="87"/>
      <c r="E86" s="77"/>
      <c r="F86" s="96"/>
      <c r="G86" s="57">
        <v>24347788</v>
      </c>
      <c r="I86" s="57">
        <v>24813077</v>
      </c>
      <c r="K86" s="57">
        <v>-465289</v>
      </c>
      <c r="M86" s="57">
        <v>21492992.850000001</v>
      </c>
      <c r="O86" s="57">
        <v>3320084.1499999985</v>
      </c>
    </row>
    <row r="87" spans="1:15" x14ac:dyDescent="0.25">
      <c r="A87" s="55"/>
      <c r="B87" s="94"/>
      <c r="C87" s="87" t="s">
        <v>431</v>
      </c>
      <c r="D87" s="87"/>
      <c r="E87" s="77"/>
      <c r="F87" s="96"/>
      <c r="G87" s="57">
        <v>1714138959</v>
      </c>
      <c r="I87" s="57">
        <v>3390473959</v>
      </c>
      <c r="K87" s="57">
        <v>-1676335000</v>
      </c>
      <c r="M87" s="57">
        <v>3048583844.23</v>
      </c>
      <c r="O87" s="57">
        <v>341890114.76999998</v>
      </c>
    </row>
    <row r="88" spans="1:15" x14ac:dyDescent="0.25">
      <c r="A88" s="55"/>
      <c r="B88" s="94"/>
      <c r="C88" s="87" t="s">
        <v>441</v>
      </c>
      <c r="D88" s="87"/>
      <c r="E88" s="77"/>
      <c r="F88" s="96"/>
      <c r="G88" s="57">
        <v>197807909</v>
      </c>
      <c r="I88" s="57">
        <v>247542909</v>
      </c>
      <c r="K88" s="57">
        <v>-49735000</v>
      </c>
      <c r="M88" s="57">
        <v>237016017.97</v>
      </c>
      <c r="O88" s="57">
        <v>10526891.030000001</v>
      </c>
    </row>
    <row r="89" spans="1:15" s="70" customFormat="1" x14ac:dyDescent="0.25">
      <c r="A89" s="55"/>
      <c r="B89" s="94" t="s">
        <v>462</v>
      </c>
      <c r="C89" s="94"/>
      <c r="D89" s="94"/>
      <c r="E89" s="95"/>
      <c r="F89" s="78"/>
      <c r="G89" s="71">
        <v>13247657430</v>
      </c>
      <c r="H89" s="72"/>
      <c r="I89" s="71">
        <v>17053470457.200001</v>
      </c>
      <c r="J89" s="72"/>
      <c r="K89" s="71">
        <v>-3805813027.1999998</v>
      </c>
      <c r="L89" s="72"/>
      <c r="M89" s="71">
        <v>12574348897.790001</v>
      </c>
      <c r="N89" s="72"/>
      <c r="O89" s="71">
        <v>4479121559.4100008</v>
      </c>
    </row>
    <row r="90" spans="1:15" x14ac:dyDescent="0.25">
      <c r="A90" s="55" t="s">
        <v>502</v>
      </c>
      <c r="B90" s="87"/>
      <c r="C90" s="87"/>
      <c r="D90" s="87"/>
      <c r="E90" s="77"/>
      <c r="F90" s="96"/>
    </row>
    <row r="91" spans="1:15" x14ac:dyDescent="0.25">
      <c r="A91" s="55"/>
      <c r="B91" s="87" t="s">
        <v>498</v>
      </c>
      <c r="C91" s="87"/>
      <c r="D91" s="87"/>
      <c r="E91" s="77"/>
      <c r="F91" s="96"/>
    </row>
    <row r="92" spans="1:15" x14ac:dyDescent="0.25">
      <c r="A92" s="55"/>
      <c r="B92" s="87"/>
      <c r="C92" s="87" t="s">
        <v>441</v>
      </c>
      <c r="D92" s="87"/>
      <c r="E92" s="77"/>
      <c r="F92" s="96"/>
      <c r="G92" s="57">
        <v>438008133.48999995</v>
      </c>
      <c r="I92" s="57">
        <v>438008133.48999995</v>
      </c>
      <c r="K92" s="57">
        <v>0</v>
      </c>
      <c r="M92" s="57">
        <v>147677365.52000001</v>
      </c>
      <c r="O92" s="57">
        <v>290330767.96999991</v>
      </c>
    </row>
    <row r="93" spans="1:15" x14ac:dyDescent="0.25">
      <c r="A93" s="55"/>
      <c r="B93" s="87" t="s">
        <v>451</v>
      </c>
      <c r="C93" s="87"/>
      <c r="D93" s="87"/>
      <c r="E93" s="77"/>
      <c r="F93" s="96"/>
    </row>
    <row r="94" spans="1:15" x14ac:dyDescent="0.25">
      <c r="A94" s="55"/>
      <c r="B94" s="87"/>
      <c r="C94" s="87" t="s">
        <v>441</v>
      </c>
      <c r="D94" s="87"/>
      <c r="E94" s="77"/>
      <c r="F94" s="96"/>
      <c r="G94" s="57">
        <v>83229677.669999987</v>
      </c>
      <c r="I94" s="57">
        <v>83229677.669999987</v>
      </c>
      <c r="K94" s="57">
        <v>0</v>
      </c>
      <c r="M94" s="57">
        <v>5432118</v>
      </c>
      <c r="O94" s="57">
        <v>77797559.669999987</v>
      </c>
    </row>
    <row r="95" spans="1:15" x14ac:dyDescent="0.25">
      <c r="A95" s="55"/>
      <c r="B95" s="87" t="s">
        <v>452</v>
      </c>
      <c r="C95" s="87"/>
      <c r="D95" s="87"/>
      <c r="E95" s="77"/>
      <c r="F95" s="96"/>
    </row>
    <row r="96" spans="1:15" x14ac:dyDescent="0.25">
      <c r="A96" s="55"/>
      <c r="B96" s="87"/>
      <c r="C96" s="87" t="s">
        <v>441</v>
      </c>
      <c r="D96" s="87"/>
      <c r="E96" s="77"/>
      <c r="F96" s="96"/>
      <c r="G96" s="57">
        <v>53938571.670000002</v>
      </c>
      <c r="I96" s="57">
        <v>53938571.670000002</v>
      </c>
      <c r="K96" s="57">
        <v>0</v>
      </c>
      <c r="M96" s="57">
        <v>45443486.289999999</v>
      </c>
      <c r="O96" s="57">
        <v>8495085.3800000027</v>
      </c>
    </row>
    <row r="97" spans="1:15" x14ac:dyDescent="0.25">
      <c r="A97" s="55"/>
      <c r="B97" s="87" t="s">
        <v>453</v>
      </c>
      <c r="C97" s="87"/>
      <c r="D97" s="87"/>
      <c r="E97" s="77"/>
      <c r="F97" s="96"/>
    </row>
    <row r="98" spans="1:15" x14ac:dyDescent="0.25">
      <c r="A98" s="55"/>
      <c r="B98" s="87"/>
      <c r="C98" s="87" t="s">
        <v>441</v>
      </c>
      <c r="D98" s="87"/>
      <c r="E98" s="77"/>
      <c r="F98" s="96"/>
      <c r="G98" s="57">
        <v>1371947.75</v>
      </c>
      <c r="I98" s="57">
        <v>1371947.75</v>
      </c>
      <c r="K98" s="57">
        <v>0</v>
      </c>
      <c r="M98" s="57">
        <v>0</v>
      </c>
      <c r="O98" s="57">
        <v>1371947.75</v>
      </c>
    </row>
    <row r="99" spans="1:15" x14ac:dyDescent="0.25">
      <c r="A99" s="55"/>
      <c r="B99" s="87" t="s">
        <v>454</v>
      </c>
      <c r="C99" s="87"/>
      <c r="D99" s="87"/>
      <c r="E99" s="77"/>
      <c r="F99" s="96"/>
    </row>
    <row r="100" spans="1:15" x14ac:dyDescent="0.25">
      <c r="A100" s="55"/>
      <c r="B100" s="87"/>
      <c r="C100" s="87" t="s">
        <v>441</v>
      </c>
      <c r="D100" s="87"/>
      <c r="E100" s="77"/>
      <c r="F100" s="96"/>
      <c r="G100" s="57">
        <v>0</v>
      </c>
      <c r="I100" s="57">
        <v>0</v>
      </c>
      <c r="K100" s="57">
        <v>0</v>
      </c>
      <c r="M100" s="57">
        <v>0</v>
      </c>
      <c r="O100" s="57">
        <v>0</v>
      </c>
    </row>
    <row r="101" spans="1:15" x14ac:dyDescent="0.25">
      <c r="A101" s="55"/>
      <c r="B101" s="87" t="s">
        <v>455</v>
      </c>
      <c r="C101" s="87"/>
      <c r="D101" s="87"/>
      <c r="E101" s="77"/>
      <c r="F101" s="96"/>
    </row>
    <row r="102" spans="1:15" x14ac:dyDescent="0.25">
      <c r="A102" s="55"/>
      <c r="B102" s="87"/>
      <c r="C102" s="87" t="s">
        <v>441</v>
      </c>
      <c r="D102" s="87"/>
      <c r="E102" s="77"/>
      <c r="F102" s="96"/>
      <c r="G102" s="57">
        <v>279320207.53999996</v>
      </c>
      <c r="I102" s="57">
        <v>279320207.53999996</v>
      </c>
      <c r="K102" s="57">
        <v>0</v>
      </c>
      <c r="M102" s="57">
        <v>116930737.72</v>
      </c>
      <c r="O102" s="57">
        <v>162389469.81999996</v>
      </c>
    </row>
    <row r="103" spans="1:15" x14ac:dyDescent="0.25">
      <c r="A103" s="55"/>
      <c r="B103" s="87" t="s">
        <v>456</v>
      </c>
      <c r="C103" s="87"/>
      <c r="D103" s="87"/>
      <c r="E103" s="77"/>
      <c r="F103" s="96"/>
    </row>
    <row r="104" spans="1:15" x14ac:dyDescent="0.25">
      <c r="A104" s="55"/>
      <c r="B104" s="87"/>
      <c r="C104" s="87" t="s">
        <v>441</v>
      </c>
      <c r="D104" s="87"/>
      <c r="E104" s="77"/>
      <c r="F104" s="96"/>
      <c r="G104" s="57">
        <v>722332089.62999988</v>
      </c>
      <c r="I104" s="57">
        <v>722332089.63</v>
      </c>
      <c r="K104" s="57">
        <v>0</v>
      </c>
      <c r="M104" s="57">
        <v>94173091.609999999</v>
      </c>
      <c r="O104" s="57">
        <v>628158998.01999998</v>
      </c>
    </row>
    <row r="105" spans="1:15" x14ac:dyDescent="0.25">
      <c r="A105" s="55"/>
      <c r="B105" s="87" t="s">
        <v>499</v>
      </c>
      <c r="C105" s="87"/>
      <c r="D105" s="87"/>
      <c r="E105" s="77"/>
      <c r="F105" s="96"/>
    </row>
    <row r="106" spans="1:15" x14ac:dyDescent="0.25">
      <c r="A106" s="55"/>
      <c r="B106" s="87"/>
      <c r="C106" s="87" t="s">
        <v>441</v>
      </c>
      <c r="D106" s="87"/>
      <c r="E106" s="77"/>
      <c r="F106" s="96"/>
      <c r="G106" s="57">
        <v>559235519.1500001</v>
      </c>
      <c r="I106" s="57">
        <v>396835190.95000005</v>
      </c>
      <c r="K106" s="57">
        <v>162400328.20000005</v>
      </c>
      <c r="M106" s="57">
        <v>124758473.91</v>
      </c>
      <c r="O106" s="57">
        <v>272076717.04000008</v>
      </c>
    </row>
    <row r="107" spans="1:15" x14ac:dyDescent="0.25">
      <c r="A107" s="55"/>
      <c r="B107" s="94" t="s">
        <v>463</v>
      </c>
      <c r="C107" s="94"/>
      <c r="D107" s="94"/>
      <c r="E107" s="95"/>
      <c r="F107" s="78"/>
      <c r="G107" s="71">
        <v>2137436146.8999999</v>
      </c>
      <c r="H107" s="72"/>
      <c r="I107" s="71">
        <v>1975035818.7</v>
      </c>
      <c r="J107" s="72"/>
      <c r="K107" s="71">
        <v>162400328.20000005</v>
      </c>
      <c r="L107" s="72"/>
      <c r="M107" s="71">
        <v>534415273.04999995</v>
      </c>
      <c r="N107" s="72"/>
      <c r="O107" s="71">
        <v>1440620545.6499996</v>
      </c>
    </row>
    <row r="108" spans="1:15" s="70" customFormat="1" x14ac:dyDescent="0.25">
      <c r="A108" s="55" t="s">
        <v>464</v>
      </c>
      <c r="B108" s="94"/>
      <c r="C108" s="94"/>
      <c r="D108" s="94"/>
      <c r="E108" s="95"/>
      <c r="F108" s="78"/>
      <c r="G108" s="71">
        <v>15385093576.9</v>
      </c>
      <c r="H108" s="72"/>
      <c r="I108" s="71">
        <v>19028506275.900002</v>
      </c>
      <c r="J108" s="72"/>
      <c r="K108" s="71">
        <v>-3643412699</v>
      </c>
      <c r="L108" s="72"/>
      <c r="M108" s="71">
        <v>13108764170.84</v>
      </c>
      <c r="N108" s="72"/>
      <c r="O108" s="71">
        <v>5919742105.0600004</v>
      </c>
    </row>
    <row r="109" spans="1:15" s="70" customFormat="1" ht="16.5" thickBot="1" x14ac:dyDescent="0.3">
      <c r="A109" s="55" t="s">
        <v>432</v>
      </c>
      <c r="B109" s="94"/>
      <c r="C109" s="94"/>
      <c r="D109" s="94"/>
      <c r="E109" s="95"/>
      <c r="F109" s="78"/>
      <c r="G109" s="92">
        <v>-2137436146.8999996</v>
      </c>
      <c r="H109" s="93"/>
      <c r="I109" s="92">
        <v>-1975035818.7000008</v>
      </c>
      <c r="J109" s="93"/>
      <c r="K109" s="92">
        <v>-162400328.19999981</v>
      </c>
      <c r="L109" s="93"/>
      <c r="M109" s="92">
        <v>334633398.93000031</v>
      </c>
      <c r="N109" s="93"/>
      <c r="O109" s="92">
        <v>-2309669217.6300001</v>
      </c>
    </row>
    <row r="110" spans="1:15" ht="16.5" thickTop="1" x14ac:dyDescent="0.25">
      <c r="A110" s="55"/>
    </row>
    <row r="111" spans="1:15" hidden="1" x14ac:dyDescent="0.25">
      <c r="A111" s="55"/>
    </row>
    <row r="112" spans="1:15" hidden="1" x14ac:dyDescent="0.25">
      <c r="A112" s="55"/>
    </row>
    <row r="113" spans="1:1" hidden="1" x14ac:dyDescent="0.25">
      <c r="A113" s="55"/>
    </row>
    <row r="114" spans="1:1" hidden="1" x14ac:dyDescent="0.25">
      <c r="A114" s="55"/>
    </row>
    <row r="115" spans="1:1" hidden="1" x14ac:dyDescent="0.25">
      <c r="A115" s="55"/>
    </row>
    <row r="116" spans="1:1" hidden="1" x14ac:dyDescent="0.25">
      <c r="A116" s="55"/>
    </row>
    <row r="117" spans="1:1" hidden="1" x14ac:dyDescent="0.25">
      <c r="A117" s="55"/>
    </row>
    <row r="118" spans="1:1" hidden="1" x14ac:dyDescent="0.25">
      <c r="A118" s="55"/>
    </row>
    <row r="119" spans="1:1" hidden="1" x14ac:dyDescent="0.25">
      <c r="A119" s="55"/>
    </row>
    <row r="120" spans="1:1" hidden="1" x14ac:dyDescent="0.25">
      <c r="A120" s="55"/>
    </row>
    <row r="121" spans="1:1" hidden="1" x14ac:dyDescent="0.25">
      <c r="A121" s="55"/>
    </row>
    <row r="122" spans="1:1" hidden="1" x14ac:dyDescent="0.25">
      <c r="A122" s="55"/>
    </row>
    <row r="123" spans="1:1" hidden="1" x14ac:dyDescent="0.25">
      <c r="A123" s="55"/>
    </row>
    <row r="124" spans="1:1" hidden="1" x14ac:dyDescent="0.25">
      <c r="A124" s="55"/>
    </row>
    <row r="125" spans="1:1" hidden="1" x14ac:dyDescent="0.25">
      <c r="A125" s="55"/>
    </row>
    <row r="126" spans="1:1" hidden="1" x14ac:dyDescent="0.25">
      <c r="A126" s="55"/>
    </row>
    <row r="127" spans="1:1" hidden="1" x14ac:dyDescent="0.25">
      <c r="A127" s="55"/>
    </row>
    <row r="128" spans="1:1" hidden="1" x14ac:dyDescent="0.25">
      <c r="A128" s="55"/>
    </row>
    <row r="129" spans="1:1" hidden="1" x14ac:dyDescent="0.25">
      <c r="A129" s="55"/>
    </row>
    <row r="130" spans="1:1" hidden="1" x14ac:dyDescent="0.25">
      <c r="A130" s="55"/>
    </row>
    <row r="131" spans="1:1" hidden="1" x14ac:dyDescent="0.25">
      <c r="A131" s="55"/>
    </row>
    <row r="132" spans="1:1" hidden="1" x14ac:dyDescent="0.25">
      <c r="A132" s="55"/>
    </row>
    <row r="133" spans="1:1" hidden="1" x14ac:dyDescent="0.25">
      <c r="A133" s="55"/>
    </row>
    <row r="134" spans="1:1" hidden="1" x14ac:dyDescent="0.25">
      <c r="A134" s="55"/>
    </row>
    <row r="135" spans="1:1" hidden="1" x14ac:dyDescent="0.25">
      <c r="A135" s="55"/>
    </row>
    <row r="136" spans="1:1" hidden="1" x14ac:dyDescent="0.25">
      <c r="A136" s="55"/>
    </row>
    <row r="137" spans="1:1" hidden="1" x14ac:dyDescent="0.25">
      <c r="A137" s="55"/>
    </row>
    <row r="138" spans="1:1" hidden="1" x14ac:dyDescent="0.25">
      <c r="A138" s="55"/>
    </row>
    <row r="139" spans="1:1" hidden="1" x14ac:dyDescent="0.25">
      <c r="A139" s="55"/>
    </row>
    <row r="140" spans="1:1" hidden="1" x14ac:dyDescent="0.25">
      <c r="A140" s="55"/>
    </row>
    <row r="141" spans="1:1" hidden="1" x14ac:dyDescent="0.25">
      <c r="A141" s="55"/>
    </row>
    <row r="142" spans="1:1" hidden="1" x14ac:dyDescent="0.25">
      <c r="A142" s="55"/>
    </row>
    <row r="143" spans="1:1" hidden="1" x14ac:dyDescent="0.25">
      <c r="A143" s="55"/>
    </row>
    <row r="144" spans="1:1" hidden="1" x14ac:dyDescent="0.25">
      <c r="A144" s="55"/>
    </row>
    <row r="145" spans="1:1" hidden="1" x14ac:dyDescent="0.25">
      <c r="A145" s="55"/>
    </row>
    <row r="146" spans="1:1" hidden="1" x14ac:dyDescent="0.25">
      <c r="A146" s="55"/>
    </row>
    <row r="147" spans="1:1" hidden="1" x14ac:dyDescent="0.25">
      <c r="A147" s="55"/>
    </row>
    <row r="148" spans="1:1" hidden="1" x14ac:dyDescent="0.25">
      <c r="A148" s="55"/>
    </row>
    <row r="149" spans="1:1" hidden="1" x14ac:dyDescent="0.25">
      <c r="A149" s="55"/>
    </row>
    <row r="150" spans="1:1" hidden="1" x14ac:dyDescent="0.25">
      <c r="A150" s="55"/>
    </row>
    <row r="151" spans="1:1" hidden="1" x14ac:dyDescent="0.25">
      <c r="A151" s="55"/>
    </row>
    <row r="152" spans="1:1" hidden="1" x14ac:dyDescent="0.25">
      <c r="A152" s="55"/>
    </row>
    <row r="153" spans="1:1" hidden="1" x14ac:dyDescent="0.25">
      <c r="A153" s="55"/>
    </row>
    <row r="154" spans="1:1" hidden="1" x14ac:dyDescent="0.25">
      <c r="A154" s="55"/>
    </row>
    <row r="155" spans="1:1" hidden="1" x14ac:dyDescent="0.25">
      <c r="A155" s="55"/>
    </row>
    <row r="156" spans="1:1" hidden="1" x14ac:dyDescent="0.25">
      <c r="A156" s="55"/>
    </row>
    <row r="157" spans="1:1" hidden="1" x14ac:dyDescent="0.25">
      <c r="A157" s="55"/>
    </row>
    <row r="158" spans="1:1" hidden="1" x14ac:dyDescent="0.25">
      <c r="A158" s="55"/>
    </row>
    <row r="159" spans="1:1" hidden="1" x14ac:dyDescent="0.25">
      <c r="A159" s="55"/>
    </row>
    <row r="160" spans="1:1" hidden="1" x14ac:dyDescent="0.25">
      <c r="A160" s="55"/>
    </row>
    <row r="161" spans="1:1" hidden="1" x14ac:dyDescent="0.25">
      <c r="A161" s="55"/>
    </row>
    <row r="162" spans="1:1" hidden="1" x14ac:dyDescent="0.25">
      <c r="A162" s="55"/>
    </row>
    <row r="163" spans="1:1" hidden="1" x14ac:dyDescent="0.25">
      <c r="A163" s="55"/>
    </row>
    <row r="164" spans="1:1" hidden="1" x14ac:dyDescent="0.25">
      <c r="A164" s="55"/>
    </row>
    <row r="165" spans="1:1" hidden="1" x14ac:dyDescent="0.25">
      <c r="A165" s="55"/>
    </row>
    <row r="166" spans="1:1" hidden="1" x14ac:dyDescent="0.25">
      <c r="A166" s="55"/>
    </row>
    <row r="167" spans="1:1" hidden="1" x14ac:dyDescent="0.25">
      <c r="A167" s="55"/>
    </row>
    <row r="168" spans="1:1" hidden="1" x14ac:dyDescent="0.25">
      <c r="A168" s="55"/>
    </row>
    <row r="169" spans="1:1" hidden="1" x14ac:dyDescent="0.25">
      <c r="A169" s="55"/>
    </row>
    <row r="170" spans="1:1" hidden="1" x14ac:dyDescent="0.25">
      <c r="A170" s="55"/>
    </row>
    <row r="171" spans="1:1" hidden="1" x14ac:dyDescent="0.25">
      <c r="A171" s="55"/>
    </row>
    <row r="172" spans="1:1" hidden="1" x14ac:dyDescent="0.25">
      <c r="A172" s="55"/>
    </row>
    <row r="173" spans="1:1" hidden="1" x14ac:dyDescent="0.25">
      <c r="A173" s="55"/>
    </row>
    <row r="174" spans="1:1" hidden="1" x14ac:dyDescent="0.25">
      <c r="A174" s="55"/>
    </row>
    <row r="175" spans="1:1" hidden="1" x14ac:dyDescent="0.25">
      <c r="A175" s="55"/>
    </row>
    <row r="176" spans="1:1" hidden="1" x14ac:dyDescent="0.25">
      <c r="A176" s="55"/>
    </row>
    <row r="177" spans="1:1" hidden="1" x14ac:dyDescent="0.25">
      <c r="A177" s="55"/>
    </row>
    <row r="178" spans="1:1" hidden="1" x14ac:dyDescent="0.25">
      <c r="A178" s="55"/>
    </row>
    <row r="179" spans="1:1" hidden="1" x14ac:dyDescent="0.25">
      <c r="A179" s="55"/>
    </row>
    <row r="180" spans="1:1" hidden="1" x14ac:dyDescent="0.25">
      <c r="A180" s="55"/>
    </row>
    <row r="181" spans="1:1" hidden="1" x14ac:dyDescent="0.25">
      <c r="A181" s="55"/>
    </row>
    <row r="182" spans="1:1" hidden="1" x14ac:dyDescent="0.25">
      <c r="A182" s="55"/>
    </row>
    <row r="183" spans="1:1" hidden="1" x14ac:dyDescent="0.25">
      <c r="A183" s="55"/>
    </row>
    <row r="184" spans="1:1" hidden="1" x14ac:dyDescent="0.25">
      <c r="A184" s="55"/>
    </row>
    <row r="185" spans="1:1" hidden="1" x14ac:dyDescent="0.25">
      <c r="A185" s="55"/>
    </row>
    <row r="186" spans="1:1" hidden="1" x14ac:dyDescent="0.25">
      <c r="A186" s="55"/>
    </row>
    <row r="187" spans="1:1" hidden="1" x14ac:dyDescent="0.25">
      <c r="A187" s="55"/>
    </row>
    <row r="188" spans="1:1" hidden="1" x14ac:dyDescent="0.25">
      <c r="A188" s="55"/>
    </row>
    <row r="189" spans="1:1" hidden="1" x14ac:dyDescent="0.25">
      <c r="A189" s="55"/>
    </row>
    <row r="190" spans="1:1" hidden="1" x14ac:dyDescent="0.25">
      <c r="A190" s="55"/>
    </row>
    <row r="191" spans="1:1" hidden="1" x14ac:dyDescent="0.25">
      <c r="A191" s="55"/>
    </row>
    <row r="192" spans="1:1" hidden="1" x14ac:dyDescent="0.25">
      <c r="A192" s="55"/>
    </row>
    <row r="193" spans="1:1" hidden="1" x14ac:dyDescent="0.25">
      <c r="A193" s="55"/>
    </row>
    <row r="194" spans="1:1" hidden="1" x14ac:dyDescent="0.25">
      <c r="A194" s="55"/>
    </row>
    <row r="195" spans="1:1" hidden="1" x14ac:dyDescent="0.25">
      <c r="A195" s="55"/>
    </row>
    <row r="196" spans="1:1" hidden="1" x14ac:dyDescent="0.25">
      <c r="A196" s="55"/>
    </row>
    <row r="197" spans="1:1" hidden="1" x14ac:dyDescent="0.25">
      <c r="A197" s="55"/>
    </row>
    <row r="198" spans="1:1" hidden="1" x14ac:dyDescent="0.25">
      <c r="A198" s="55"/>
    </row>
    <row r="199" spans="1:1" hidden="1" x14ac:dyDescent="0.25">
      <c r="A199" s="55"/>
    </row>
    <row r="200" spans="1:1" hidden="1" x14ac:dyDescent="0.25">
      <c r="A200" s="55"/>
    </row>
    <row r="201" spans="1:1" hidden="1" x14ac:dyDescent="0.25">
      <c r="A201" s="55"/>
    </row>
    <row r="202" spans="1:1" hidden="1" x14ac:dyDescent="0.25">
      <c r="A202" s="55"/>
    </row>
    <row r="203" spans="1:1" hidden="1" x14ac:dyDescent="0.25">
      <c r="A203" s="55"/>
    </row>
    <row r="204" spans="1:1" hidden="1" x14ac:dyDescent="0.25">
      <c r="A204" s="55"/>
    </row>
    <row r="205" spans="1:1" hidden="1" x14ac:dyDescent="0.25">
      <c r="A205" s="55"/>
    </row>
    <row r="206" spans="1:1" hidden="1" x14ac:dyDescent="0.25">
      <c r="A206" s="55"/>
    </row>
    <row r="207" spans="1:1" hidden="1" x14ac:dyDescent="0.25">
      <c r="A207" s="55"/>
    </row>
    <row r="208" spans="1:1" hidden="1" x14ac:dyDescent="0.25">
      <c r="A208" s="55"/>
    </row>
    <row r="209" spans="1:1" hidden="1" x14ac:dyDescent="0.25">
      <c r="A209" s="55"/>
    </row>
    <row r="210" spans="1:1" hidden="1" x14ac:dyDescent="0.25">
      <c r="A210" s="55"/>
    </row>
    <row r="211" spans="1:1" hidden="1" x14ac:dyDescent="0.25">
      <c r="A211" s="55"/>
    </row>
    <row r="212" spans="1:1" hidden="1" x14ac:dyDescent="0.25">
      <c r="A212" s="55"/>
    </row>
    <row r="213" spans="1:1" hidden="1" x14ac:dyDescent="0.25">
      <c r="A213" s="55"/>
    </row>
    <row r="214" spans="1:1" hidden="1" x14ac:dyDescent="0.25">
      <c r="A214" s="55"/>
    </row>
    <row r="215" spans="1:1" hidden="1" x14ac:dyDescent="0.25">
      <c r="A215" s="55"/>
    </row>
    <row r="216" spans="1:1" hidden="1" x14ac:dyDescent="0.25">
      <c r="A216" s="55"/>
    </row>
    <row r="217" spans="1:1" hidden="1" x14ac:dyDescent="0.25">
      <c r="A217" s="55"/>
    </row>
    <row r="218" spans="1:1" hidden="1" x14ac:dyDescent="0.25">
      <c r="A218" s="55"/>
    </row>
    <row r="219" spans="1:1" hidden="1" x14ac:dyDescent="0.25">
      <c r="A219" s="55"/>
    </row>
    <row r="220" spans="1:1" hidden="1" x14ac:dyDescent="0.25">
      <c r="A220" s="55"/>
    </row>
    <row r="221" spans="1:1" hidden="1" x14ac:dyDescent="0.25">
      <c r="A221" s="55"/>
    </row>
    <row r="222" spans="1:1" hidden="1" x14ac:dyDescent="0.25">
      <c r="A222" s="55"/>
    </row>
    <row r="223" spans="1:1" hidden="1" x14ac:dyDescent="0.25">
      <c r="A223" s="55"/>
    </row>
    <row r="224" spans="1:1" hidden="1" x14ac:dyDescent="0.25">
      <c r="A224" s="55"/>
    </row>
    <row r="225" spans="1:1" hidden="1" x14ac:dyDescent="0.25">
      <c r="A225" s="55"/>
    </row>
    <row r="226" spans="1:1" hidden="1" x14ac:dyDescent="0.25">
      <c r="A226" s="55"/>
    </row>
    <row r="227" spans="1:1" hidden="1" x14ac:dyDescent="0.25">
      <c r="A227" s="55"/>
    </row>
    <row r="228" spans="1:1" hidden="1" x14ac:dyDescent="0.25">
      <c r="A228" s="55"/>
    </row>
    <row r="229" spans="1:1" hidden="1" x14ac:dyDescent="0.25">
      <c r="A229" s="55"/>
    </row>
    <row r="230" spans="1:1" hidden="1" x14ac:dyDescent="0.25">
      <c r="A230" s="55"/>
    </row>
    <row r="231" spans="1:1" hidden="1" x14ac:dyDescent="0.25">
      <c r="A231" s="55"/>
    </row>
    <row r="232" spans="1:1" hidden="1" x14ac:dyDescent="0.25">
      <c r="A232" s="55"/>
    </row>
    <row r="233" spans="1:1" hidden="1" x14ac:dyDescent="0.25">
      <c r="A233" s="55"/>
    </row>
    <row r="234" spans="1:1" hidden="1" x14ac:dyDescent="0.25">
      <c r="A234" s="55"/>
    </row>
    <row r="235" spans="1:1" hidden="1" x14ac:dyDescent="0.25">
      <c r="A235" s="55"/>
    </row>
    <row r="236" spans="1:1" hidden="1" x14ac:dyDescent="0.25">
      <c r="A236" s="55"/>
    </row>
    <row r="237" spans="1:1" hidden="1" x14ac:dyDescent="0.25">
      <c r="A237" s="55"/>
    </row>
    <row r="238" spans="1:1" hidden="1" x14ac:dyDescent="0.25">
      <c r="A238" s="55"/>
    </row>
    <row r="239" spans="1:1" hidden="1" x14ac:dyDescent="0.25">
      <c r="A239" s="55"/>
    </row>
    <row r="240" spans="1:1" hidden="1" x14ac:dyDescent="0.25">
      <c r="A240" s="55"/>
    </row>
    <row r="241" spans="1:1" hidden="1" x14ac:dyDescent="0.25">
      <c r="A241" s="55"/>
    </row>
    <row r="242" spans="1:1" hidden="1" x14ac:dyDescent="0.25">
      <c r="A242" s="55"/>
    </row>
    <row r="243" spans="1:1" hidden="1" x14ac:dyDescent="0.25">
      <c r="A243" s="55"/>
    </row>
    <row r="244" spans="1:1" hidden="1" x14ac:dyDescent="0.25">
      <c r="A244" s="55"/>
    </row>
    <row r="245" spans="1:1" hidden="1" x14ac:dyDescent="0.25">
      <c r="A245" s="55"/>
    </row>
    <row r="246" spans="1:1" hidden="1" x14ac:dyDescent="0.25">
      <c r="A246" s="55"/>
    </row>
    <row r="247" spans="1:1" hidden="1" x14ac:dyDescent="0.25">
      <c r="A247" s="55"/>
    </row>
    <row r="248" spans="1:1" hidden="1" x14ac:dyDescent="0.25">
      <c r="A248" s="55"/>
    </row>
    <row r="249" spans="1:1" hidden="1" x14ac:dyDescent="0.25">
      <c r="A249" s="55"/>
    </row>
    <row r="250" spans="1:1" hidden="1" x14ac:dyDescent="0.25">
      <c r="A250" s="55"/>
    </row>
    <row r="251" spans="1:1" hidden="1" x14ac:dyDescent="0.25">
      <c r="A251" s="55"/>
    </row>
    <row r="252" spans="1:1" hidden="1" x14ac:dyDescent="0.25">
      <c r="A252" s="55"/>
    </row>
    <row r="253" spans="1:1" hidden="1" x14ac:dyDescent="0.25">
      <c r="A253" s="55"/>
    </row>
    <row r="254" spans="1:1" hidden="1" x14ac:dyDescent="0.25">
      <c r="A254" s="55"/>
    </row>
    <row r="255" spans="1:1" hidden="1" x14ac:dyDescent="0.25">
      <c r="A255" s="55"/>
    </row>
    <row r="256" spans="1:1" hidden="1" x14ac:dyDescent="0.25">
      <c r="A256" s="55"/>
    </row>
    <row r="257" spans="1:1" hidden="1" x14ac:dyDescent="0.25">
      <c r="A257" s="55"/>
    </row>
    <row r="258" spans="1:1" hidden="1" x14ac:dyDescent="0.25">
      <c r="A258" s="55"/>
    </row>
    <row r="259" spans="1:1" hidden="1" x14ac:dyDescent="0.25">
      <c r="A259" s="55"/>
    </row>
    <row r="260" spans="1:1" hidden="1" x14ac:dyDescent="0.25">
      <c r="A260" s="55"/>
    </row>
    <row r="261" spans="1:1" hidden="1" x14ac:dyDescent="0.25">
      <c r="A261" s="55"/>
    </row>
    <row r="262" spans="1:1" hidden="1" x14ac:dyDescent="0.25">
      <c r="A262" s="55"/>
    </row>
    <row r="263" spans="1:1" hidden="1" x14ac:dyDescent="0.25">
      <c r="A263" s="55"/>
    </row>
    <row r="264" spans="1:1" hidden="1" x14ac:dyDescent="0.25">
      <c r="A264" s="55"/>
    </row>
    <row r="265" spans="1:1" hidden="1" x14ac:dyDescent="0.25">
      <c r="A265" s="55"/>
    </row>
    <row r="266" spans="1:1" hidden="1" x14ac:dyDescent="0.25">
      <c r="A266" s="55"/>
    </row>
    <row r="267" spans="1:1" hidden="1" x14ac:dyDescent="0.25">
      <c r="A267" s="55"/>
    </row>
    <row r="268" spans="1:1" hidden="1" x14ac:dyDescent="0.25">
      <c r="A268" s="55"/>
    </row>
    <row r="269" spans="1:1" hidden="1" x14ac:dyDescent="0.25">
      <c r="A269" s="55"/>
    </row>
    <row r="270" spans="1:1" hidden="1" x14ac:dyDescent="0.25">
      <c r="A270" s="55"/>
    </row>
    <row r="271" spans="1:1" hidden="1" x14ac:dyDescent="0.25">
      <c r="A271" s="55"/>
    </row>
    <row r="272" spans="1:1" hidden="1" x14ac:dyDescent="0.25">
      <c r="A272" s="55"/>
    </row>
    <row r="273" spans="1:1" hidden="1" x14ac:dyDescent="0.25">
      <c r="A273" s="55"/>
    </row>
    <row r="274" spans="1:1" hidden="1" x14ac:dyDescent="0.25">
      <c r="A274" s="55"/>
    </row>
    <row r="275" spans="1:1" hidden="1" x14ac:dyDescent="0.25">
      <c r="A275" s="55"/>
    </row>
    <row r="276" spans="1:1" hidden="1" x14ac:dyDescent="0.25">
      <c r="A276" s="55"/>
    </row>
    <row r="277" spans="1:1" hidden="1" x14ac:dyDescent="0.25">
      <c r="A277" s="55"/>
    </row>
    <row r="278" spans="1:1" hidden="1" x14ac:dyDescent="0.25">
      <c r="A278" s="55"/>
    </row>
    <row r="279" spans="1:1" hidden="1" x14ac:dyDescent="0.25">
      <c r="A279" s="55"/>
    </row>
    <row r="280" spans="1:1" hidden="1" x14ac:dyDescent="0.25">
      <c r="A280" s="55"/>
    </row>
    <row r="281" spans="1:1" hidden="1" x14ac:dyDescent="0.25">
      <c r="A281" s="55"/>
    </row>
    <row r="282" spans="1:1" hidden="1" x14ac:dyDescent="0.25">
      <c r="A282" s="55"/>
    </row>
    <row r="283" spans="1:1" hidden="1" x14ac:dyDescent="0.25">
      <c r="A283" s="55"/>
    </row>
    <row r="284" spans="1:1" hidden="1" x14ac:dyDescent="0.25">
      <c r="A284" s="55"/>
    </row>
    <row r="285" spans="1:1" hidden="1" x14ac:dyDescent="0.25">
      <c r="A285" s="55"/>
    </row>
    <row r="286" spans="1:1" hidden="1" x14ac:dyDescent="0.25">
      <c r="A286" s="55"/>
    </row>
    <row r="287" spans="1:1" hidden="1" x14ac:dyDescent="0.25">
      <c r="A287" s="55"/>
    </row>
    <row r="288" spans="1:1" hidden="1" x14ac:dyDescent="0.25">
      <c r="A288" s="55"/>
    </row>
    <row r="289" spans="1:1" hidden="1" x14ac:dyDescent="0.25">
      <c r="A289" s="55"/>
    </row>
    <row r="290" spans="1:1" hidden="1" x14ac:dyDescent="0.25">
      <c r="A290" s="55"/>
    </row>
    <row r="291" spans="1:1" hidden="1" x14ac:dyDescent="0.25">
      <c r="A291" s="55"/>
    </row>
    <row r="292" spans="1:1" hidden="1" x14ac:dyDescent="0.25">
      <c r="A292" s="55"/>
    </row>
    <row r="293" spans="1:1" hidden="1" x14ac:dyDescent="0.25">
      <c r="A293" s="55"/>
    </row>
    <row r="294" spans="1:1" hidden="1" x14ac:dyDescent="0.25">
      <c r="A294" s="55"/>
    </row>
    <row r="295" spans="1:1" hidden="1" x14ac:dyDescent="0.25">
      <c r="A295" s="55"/>
    </row>
    <row r="296" spans="1:1" hidden="1" x14ac:dyDescent="0.25">
      <c r="A296" s="55"/>
    </row>
    <row r="297" spans="1:1" hidden="1" x14ac:dyDescent="0.25">
      <c r="A297" s="55"/>
    </row>
    <row r="298" spans="1:1" hidden="1" x14ac:dyDescent="0.25">
      <c r="A298" s="55"/>
    </row>
    <row r="299" spans="1:1" hidden="1" x14ac:dyDescent="0.25">
      <c r="A299" s="55"/>
    </row>
    <row r="300" spans="1:1" hidden="1" x14ac:dyDescent="0.25">
      <c r="A300" s="55"/>
    </row>
    <row r="301" spans="1:1" hidden="1" x14ac:dyDescent="0.25">
      <c r="A301" s="55"/>
    </row>
    <row r="302" spans="1:1" hidden="1" x14ac:dyDescent="0.25">
      <c r="A302" s="55"/>
    </row>
    <row r="303" spans="1:1" hidden="1" x14ac:dyDescent="0.25">
      <c r="A303" s="55"/>
    </row>
    <row r="304" spans="1:1" hidden="1" x14ac:dyDescent="0.25">
      <c r="A304" s="55"/>
    </row>
    <row r="305" spans="1:1" hidden="1" x14ac:dyDescent="0.25">
      <c r="A305" s="55"/>
    </row>
    <row r="306" spans="1:1" hidden="1" x14ac:dyDescent="0.25">
      <c r="A306" s="55"/>
    </row>
    <row r="307" spans="1:1" hidden="1" x14ac:dyDescent="0.25">
      <c r="A307" s="55"/>
    </row>
    <row r="308" spans="1:1" hidden="1" x14ac:dyDescent="0.25">
      <c r="A308" s="55"/>
    </row>
    <row r="309" spans="1:1" hidden="1" x14ac:dyDescent="0.25">
      <c r="A309" s="55"/>
    </row>
    <row r="310" spans="1:1" hidden="1" x14ac:dyDescent="0.25">
      <c r="A310" s="55"/>
    </row>
    <row r="311" spans="1:1" hidden="1" x14ac:dyDescent="0.25">
      <c r="A311" s="55"/>
    </row>
    <row r="312" spans="1:1" hidden="1" x14ac:dyDescent="0.25">
      <c r="A312" s="55"/>
    </row>
    <row r="313" spans="1:1" hidden="1" x14ac:dyDescent="0.25">
      <c r="A313" s="55"/>
    </row>
    <row r="314" spans="1:1" hidden="1" x14ac:dyDescent="0.25">
      <c r="A314" s="55"/>
    </row>
    <row r="315" spans="1:1" hidden="1" x14ac:dyDescent="0.25">
      <c r="A315" s="55"/>
    </row>
    <row r="316" spans="1:1" hidden="1" x14ac:dyDescent="0.25">
      <c r="A316" s="55"/>
    </row>
    <row r="317" spans="1:1" hidden="1" x14ac:dyDescent="0.25">
      <c r="A317" s="55"/>
    </row>
    <row r="318" spans="1:1" hidden="1" x14ac:dyDescent="0.25">
      <c r="A318" s="55"/>
    </row>
    <row r="319" spans="1:1" hidden="1" x14ac:dyDescent="0.25">
      <c r="A319" s="55"/>
    </row>
    <row r="320" spans="1:1" hidden="1" x14ac:dyDescent="0.25">
      <c r="A320" s="55"/>
    </row>
    <row r="321" spans="1:1" hidden="1" x14ac:dyDescent="0.25">
      <c r="A321" s="55"/>
    </row>
    <row r="322" spans="1:1" hidden="1" x14ac:dyDescent="0.25">
      <c r="A322" s="55"/>
    </row>
    <row r="323" spans="1:1" hidden="1" x14ac:dyDescent="0.25">
      <c r="A323" s="55"/>
    </row>
    <row r="324" spans="1:1" hidden="1" x14ac:dyDescent="0.25">
      <c r="A324" s="55"/>
    </row>
    <row r="325" spans="1:1" hidden="1" x14ac:dyDescent="0.25">
      <c r="A325" s="55"/>
    </row>
    <row r="326" spans="1:1" hidden="1" x14ac:dyDescent="0.25">
      <c r="A326" s="55"/>
    </row>
    <row r="327" spans="1:1" hidden="1" x14ac:dyDescent="0.25">
      <c r="A327" s="55"/>
    </row>
    <row r="328" spans="1:1" hidden="1" x14ac:dyDescent="0.25">
      <c r="A328" s="55"/>
    </row>
    <row r="329" spans="1:1" hidden="1" x14ac:dyDescent="0.25">
      <c r="A329" s="55"/>
    </row>
    <row r="330" spans="1:1" hidden="1" x14ac:dyDescent="0.25">
      <c r="A330" s="55"/>
    </row>
    <row r="331" spans="1:1" hidden="1" x14ac:dyDescent="0.25">
      <c r="A331" s="55"/>
    </row>
    <row r="332" spans="1:1" hidden="1" x14ac:dyDescent="0.25">
      <c r="A332" s="55"/>
    </row>
    <row r="333" spans="1:1" hidden="1" x14ac:dyDescent="0.25">
      <c r="A333" s="55"/>
    </row>
    <row r="334" spans="1:1" hidden="1" x14ac:dyDescent="0.25">
      <c r="A334" s="55"/>
    </row>
    <row r="335" spans="1:1" hidden="1" x14ac:dyDescent="0.25">
      <c r="A335" s="55"/>
    </row>
    <row r="336" spans="1:1" hidden="1" x14ac:dyDescent="0.25">
      <c r="A336" s="55"/>
    </row>
    <row r="337" spans="1:1" hidden="1" x14ac:dyDescent="0.25">
      <c r="A337" s="55"/>
    </row>
    <row r="338" spans="1:1" hidden="1" x14ac:dyDescent="0.25">
      <c r="A338" s="55"/>
    </row>
    <row r="339" spans="1:1" hidden="1" x14ac:dyDescent="0.25">
      <c r="A339" s="55"/>
    </row>
    <row r="340" spans="1:1" hidden="1" x14ac:dyDescent="0.25">
      <c r="A340" s="55"/>
    </row>
    <row r="341" spans="1:1" hidden="1" x14ac:dyDescent="0.25">
      <c r="A341" s="55"/>
    </row>
    <row r="342" spans="1:1" hidden="1" x14ac:dyDescent="0.25">
      <c r="A342" s="55"/>
    </row>
    <row r="343" spans="1:1" hidden="1" x14ac:dyDescent="0.25">
      <c r="A343" s="55"/>
    </row>
    <row r="344" spans="1:1" hidden="1" x14ac:dyDescent="0.25">
      <c r="A344" s="55"/>
    </row>
    <row r="345" spans="1:1" hidden="1" x14ac:dyDescent="0.25">
      <c r="A345" s="55"/>
    </row>
    <row r="346" spans="1:1" hidden="1" x14ac:dyDescent="0.25">
      <c r="A346" s="55"/>
    </row>
    <row r="347" spans="1:1" hidden="1" x14ac:dyDescent="0.25">
      <c r="A347" s="55"/>
    </row>
    <row r="348" spans="1:1" hidden="1" x14ac:dyDescent="0.25">
      <c r="A348" s="55"/>
    </row>
    <row r="349" spans="1:1" hidden="1" x14ac:dyDescent="0.25">
      <c r="A349" s="55"/>
    </row>
    <row r="350" spans="1:1" hidden="1" x14ac:dyDescent="0.25">
      <c r="A350" s="55"/>
    </row>
    <row r="351" spans="1:1" hidden="1" x14ac:dyDescent="0.25">
      <c r="A351" s="55"/>
    </row>
    <row r="352" spans="1:1" hidden="1" x14ac:dyDescent="0.25">
      <c r="A352" s="55"/>
    </row>
    <row r="353" spans="1:1" hidden="1" x14ac:dyDescent="0.25">
      <c r="A353" s="55"/>
    </row>
    <row r="354" spans="1:1" hidden="1" x14ac:dyDescent="0.25">
      <c r="A354" s="55"/>
    </row>
    <row r="355" spans="1:1" hidden="1" x14ac:dyDescent="0.25">
      <c r="A355" s="55"/>
    </row>
    <row r="356" spans="1:1" hidden="1" x14ac:dyDescent="0.25">
      <c r="A356" s="55"/>
    </row>
    <row r="357" spans="1:1" hidden="1" x14ac:dyDescent="0.25">
      <c r="A357" s="55"/>
    </row>
    <row r="358" spans="1:1" hidden="1" x14ac:dyDescent="0.25">
      <c r="A358" s="55"/>
    </row>
    <row r="359" spans="1:1" hidden="1" x14ac:dyDescent="0.25">
      <c r="A359" s="55"/>
    </row>
    <row r="360" spans="1:1" hidden="1" x14ac:dyDescent="0.25">
      <c r="A360" s="55"/>
    </row>
    <row r="361" spans="1:1" hidden="1" x14ac:dyDescent="0.25">
      <c r="A361" s="55"/>
    </row>
    <row r="362" spans="1:1" hidden="1" x14ac:dyDescent="0.25">
      <c r="A362" s="55"/>
    </row>
    <row r="363" spans="1:1" hidden="1" x14ac:dyDescent="0.25">
      <c r="A363" s="55"/>
    </row>
    <row r="364" spans="1:1" hidden="1" x14ac:dyDescent="0.25">
      <c r="A364" s="55"/>
    </row>
    <row r="365" spans="1:1" hidden="1" x14ac:dyDescent="0.25">
      <c r="A365" s="55"/>
    </row>
    <row r="366" spans="1:1" hidden="1" x14ac:dyDescent="0.25">
      <c r="A366" s="55"/>
    </row>
    <row r="367" spans="1:1" hidden="1" x14ac:dyDescent="0.25">
      <c r="A367" s="55"/>
    </row>
    <row r="368" spans="1:1" hidden="1" x14ac:dyDescent="0.25">
      <c r="A368" s="55"/>
    </row>
    <row r="369" spans="1:1" hidden="1" x14ac:dyDescent="0.25">
      <c r="A369" s="55"/>
    </row>
    <row r="370" spans="1:1" hidden="1" x14ac:dyDescent="0.25">
      <c r="A370" s="55"/>
    </row>
    <row r="371" spans="1:1" hidden="1" x14ac:dyDescent="0.25">
      <c r="A371" s="55"/>
    </row>
    <row r="372" spans="1:1" hidden="1" x14ac:dyDescent="0.25">
      <c r="A372" s="55"/>
    </row>
    <row r="373" spans="1:1" hidden="1" x14ac:dyDescent="0.25">
      <c r="A373" s="55"/>
    </row>
    <row r="374" spans="1:1" hidden="1" x14ac:dyDescent="0.25">
      <c r="A374" s="55"/>
    </row>
    <row r="375" spans="1:1" hidden="1" x14ac:dyDescent="0.25">
      <c r="A375" s="55"/>
    </row>
    <row r="376" spans="1:1" hidden="1" x14ac:dyDescent="0.25">
      <c r="A376" s="55"/>
    </row>
    <row r="377" spans="1:1" hidden="1" x14ac:dyDescent="0.25">
      <c r="A377" s="55"/>
    </row>
    <row r="378" spans="1:1" hidden="1" x14ac:dyDescent="0.25">
      <c r="A378" s="55"/>
    </row>
    <row r="379" spans="1:1" hidden="1" x14ac:dyDescent="0.25">
      <c r="A379" s="55"/>
    </row>
    <row r="380" spans="1:1" hidden="1" x14ac:dyDescent="0.25">
      <c r="A380" s="55"/>
    </row>
    <row r="381" spans="1:1" hidden="1" x14ac:dyDescent="0.25">
      <c r="A381" s="55"/>
    </row>
    <row r="382" spans="1:1" hidden="1" x14ac:dyDescent="0.25">
      <c r="A382" s="55"/>
    </row>
    <row r="383" spans="1:1" hidden="1" x14ac:dyDescent="0.25">
      <c r="A383" s="55"/>
    </row>
    <row r="384" spans="1:1" hidden="1" x14ac:dyDescent="0.25">
      <c r="A384" s="55"/>
    </row>
    <row r="385" spans="1:1" hidden="1" x14ac:dyDescent="0.25">
      <c r="A385" s="55"/>
    </row>
    <row r="386" spans="1:1" hidden="1" x14ac:dyDescent="0.25">
      <c r="A386" s="55"/>
    </row>
    <row r="387" spans="1:1" hidden="1" x14ac:dyDescent="0.25">
      <c r="A387" s="55"/>
    </row>
    <row r="388" spans="1:1" hidden="1" x14ac:dyDescent="0.25">
      <c r="A388" s="55"/>
    </row>
    <row r="389" spans="1:1" hidden="1" x14ac:dyDescent="0.25">
      <c r="A389" s="55"/>
    </row>
    <row r="390" spans="1:1" hidden="1" x14ac:dyDescent="0.25">
      <c r="A390" s="55"/>
    </row>
    <row r="391" spans="1:1" hidden="1" x14ac:dyDescent="0.25">
      <c r="A391" s="55"/>
    </row>
    <row r="392" spans="1:1" hidden="1" x14ac:dyDescent="0.25">
      <c r="A392" s="55"/>
    </row>
    <row r="393" spans="1:1" hidden="1" x14ac:dyDescent="0.25">
      <c r="A393" s="55"/>
    </row>
    <row r="394" spans="1:1" hidden="1" x14ac:dyDescent="0.25">
      <c r="A394" s="55"/>
    </row>
    <row r="395" spans="1:1" hidden="1" x14ac:dyDescent="0.25">
      <c r="A395" s="55"/>
    </row>
    <row r="396" spans="1:1" hidden="1" x14ac:dyDescent="0.25">
      <c r="A396" s="55"/>
    </row>
    <row r="397" spans="1:1" hidden="1" x14ac:dyDescent="0.25">
      <c r="A397" s="55"/>
    </row>
    <row r="398" spans="1:1" hidden="1" x14ac:dyDescent="0.25">
      <c r="A398" s="55"/>
    </row>
    <row r="399" spans="1:1" hidden="1" x14ac:dyDescent="0.25">
      <c r="A399" s="55"/>
    </row>
    <row r="400" spans="1:1" hidden="1" x14ac:dyDescent="0.25">
      <c r="A400" s="55"/>
    </row>
    <row r="401" spans="1:1" hidden="1" x14ac:dyDescent="0.25">
      <c r="A401" s="55"/>
    </row>
    <row r="402" spans="1:1" hidden="1" x14ac:dyDescent="0.25">
      <c r="A402" s="55"/>
    </row>
    <row r="403" spans="1:1" hidden="1" x14ac:dyDescent="0.25">
      <c r="A403" s="55"/>
    </row>
    <row r="404" spans="1:1" hidden="1" x14ac:dyDescent="0.25">
      <c r="A404" s="55"/>
    </row>
    <row r="405" spans="1:1" hidden="1" x14ac:dyDescent="0.25">
      <c r="A405" s="55"/>
    </row>
    <row r="406" spans="1:1" hidden="1" x14ac:dyDescent="0.25">
      <c r="A406" s="55"/>
    </row>
    <row r="407" spans="1:1" hidden="1" x14ac:dyDescent="0.25">
      <c r="A407" s="55"/>
    </row>
    <row r="408" spans="1:1" hidden="1" x14ac:dyDescent="0.25">
      <c r="A408" s="55"/>
    </row>
    <row r="409" spans="1:1" hidden="1" x14ac:dyDescent="0.25">
      <c r="A409" s="55"/>
    </row>
    <row r="410" spans="1:1" hidden="1" x14ac:dyDescent="0.25">
      <c r="A410" s="55"/>
    </row>
    <row r="411" spans="1:1" hidden="1" x14ac:dyDescent="0.25">
      <c r="A411" s="55"/>
    </row>
    <row r="412" spans="1:1" hidden="1" x14ac:dyDescent="0.25">
      <c r="A412" s="55"/>
    </row>
    <row r="413" spans="1:1" hidden="1" x14ac:dyDescent="0.25">
      <c r="A413" s="55"/>
    </row>
    <row r="414" spans="1:1" hidden="1" x14ac:dyDescent="0.25">
      <c r="A414" s="55"/>
    </row>
    <row r="415" spans="1:1" hidden="1" x14ac:dyDescent="0.25">
      <c r="A415" s="55"/>
    </row>
    <row r="416" spans="1:1" hidden="1" x14ac:dyDescent="0.25">
      <c r="A416" s="55"/>
    </row>
    <row r="417" spans="1:1" hidden="1" x14ac:dyDescent="0.25">
      <c r="A417" s="55"/>
    </row>
    <row r="418" spans="1:1" hidden="1" x14ac:dyDescent="0.25">
      <c r="A418" s="55"/>
    </row>
    <row r="419" spans="1:1" hidden="1" x14ac:dyDescent="0.25">
      <c r="A419" s="55"/>
    </row>
    <row r="420" spans="1:1" hidden="1" x14ac:dyDescent="0.25">
      <c r="A420" s="55"/>
    </row>
    <row r="421" spans="1:1" hidden="1" x14ac:dyDescent="0.25">
      <c r="A421" s="55"/>
    </row>
    <row r="422" spans="1:1" hidden="1" x14ac:dyDescent="0.25">
      <c r="A422" s="55"/>
    </row>
    <row r="423" spans="1:1" hidden="1" x14ac:dyDescent="0.25">
      <c r="A423" s="55"/>
    </row>
    <row r="424" spans="1:1" hidden="1" x14ac:dyDescent="0.25">
      <c r="A424" s="55"/>
    </row>
    <row r="425" spans="1:1" hidden="1" x14ac:dyDescent="0.25">
      <c r="A425" s="55"/>
    </row>
    <row r="426" spans="1:1" hidden="1" x14ac:dyDescent="0.25">
      <c r="A426" s="55"/>
    </row>
    <row r="427" spans="1:1" hidden="1" x14ac:dyDescent="0.25">
      <c r="A427" s="55"/>
    </row>
    <row r="428" spans="1:1" hidden="1" x14ac:dyDescent="0.25">
      <c r="A428" s="55"/>
    </row>
    <row r="429" spans="1:1" hidden="1" x14ac:dyDescent="0.25">
      <c r="A429" s="55"/>
    </row>
    <row r="430" spans="1:1" hidden="1" x14ac:dyDescent="0.25">
      <c r="A430" s="55"/>
    </row>
    <row r="431" spans="1:1" hidden="1" x14ac:dyDescent="0.25">
      <c r="A431" s="55"/>
    </row>
    <row r="432" spans="1:1" hidden="1" x14ac:dyDescent="0.25">
      <c r="A432" s="55"/>
    </row>
    <row r="433" spans="1:1" hidden="1" x14ac:dyDescent="0.25">
      <c r="A433" s="55"/>
    </row>
    <row r="434" spans="1:1" hidden="1" x14ac:dyDescent="0.25">
      <c r="A434" s="55"/>
    </row>
    <row r="435" spans="1:1" hidden="1" x14ac:dyDescent="0.25">
      <c r="A435" s="55"/>
    </row>
    <row r="436" spans="1:1" hidden="1" x14ac:dyDescent="0.25">
      <c r="A436" s="55"/>
    </row>
    <row r="437" spans="1:1" hidden="1" x14ac:dyDescent="0.25">
      <c r="A437" s="55"/>
    </row>
    <row r="438" spans="1:1" hidden="1" x14ac:dyDescent="0.25">
      <c r="A438" s="55"/>
    </row>
    <row r="439" spans="1:1" hidden="1" x14ac:dyDescent="0.25">
      <c r="A439" s="55"/>
    </row>
    <row r="440" spans="1:1" hidden="1" x14ac:dyDescent="0.25">
      <c r="A440" s="55"/>
    </row>
    <row r="441" spans="1:1" hidden="1" x14ac:dyDescent="0.25">
      <c r="A441" s="55"/>
    </row>
    <row r="442" spans="1:1" hidden="1" x14ac:dyDescent="0.25">
      <c r="A442" s="55"/>
    </row>
    <row r="443" spans="1:1" hidden="1" x14ac:dyDescent="0.25">
      <c r="A443" s="55"/>
    </row>
    <row r="444" spans="1:1" hidden="1" x14ac:dyDescent="0.25">
      <c r="A444" s="55"/>
    </row>
    <row r="445" spans="1:1" hidden="1" x14ac:dyDescent="0.25">
      <c r="A445" s="55"/>
    </row>
    <row r="446" spans="1:1" hidden="1" x14ac:dyDescent="0.25">
      <c r="A446" s="55"/>
    </row>
    <row r="447" spans="1:1" hidden="1" x14ac:dyDescent="0.25">
      <c r="A447" s="55"/>
    </row>
    <row r="448" spans="1:1" hidden="1" x14ac:dyDescent="0.25">
      <c r="A448" s="55"/>
    </row>
    <row r="449" spans="1:1" hidden="1" x14ac:dyDescent="0.25">
      <c r="A449" s="55"/>
    </row>
    <row r="450" spans="1:1" hidden="1" x14ac:dyDescent="0.25">
      <c r="A450" s="55"/>
    </row>
    <row r="451" spans="1:1" hidden="1" x14ac:dyDescent="0.25">
      <c r="A451" s="55"/>
    </row>
    <row r="452" spans="1:1" hidden="1" x14ac:dyDescent="0.25">
      <c r="A452" s="55"/>
    </row>
    <row r="453" spans="1:1" hidden="1" x14ac:dyDescent="0.25">
      <c r="A453" s="55"/>
    </row>
    <row r="454" spans="1:1" hidden="1" x14ac:dyDescent="0.25">
      <c r="A454" s="55"/>
    </row>
    <row r="455" spans="1:1" hidden="1" x14ac:dyDescent="0.25">
      <c r="A455" s="55"/>
    </row>
    <row r="456" spans="1:1" hidden="1" x14ac:dyDescent="0.25">
      <c r="A456" s="55"/>
    </row>
    <row r="457" spans="1:1" hidden="1" x14ac:dyDescent="0.25">
      <c r="A457" s="55"/>
    </row>
    <row r="458" spans="1:1" hidden="1" x14ac:dyDescent="0.25">
      <c r="A458" s="55"/>
    </row>
    <row r="459" spans="1:1" hidden="1" x14ac:dyDescent="0.25">
      <c r="A459" s="55"/>
    </row>
    <row r="460" spans="1:1" hidden="1" x14ac:dyDescent="0.25">
      <c r="A460" s="55"/>
    </row>
    <row r="461" spans="1:1" hidden="1" x14ac:dyDescent="0.25">
      <c r="A461" s="55"/>
    </row>
    <row r="462" spans="1:1" hidden="1" x14ac:dyDescent="0.25">
      <c r="A462" s="55"/>
    </row>
    <row r="463" spans="1:1" hidden="1" x14ac:dyDescent="0.25">
      <c r="A463" s="55"/>
    </row>
    <row r="464" spans="1:1" hidden="1" x14ac:dyDescent="0.25">
      <c r="A464" s="55"/>
    </row>
    <row r="465" spans="1:1" hidden="1" x14ac:dyDescent="0.25">
      <c r="A465" s="55"/>
    </row>
    <row r="466" spans="1:1" hidden="1" x14ac:dyDescent="0.25">
      <c r="A466" s="55"/>
    </row>
    <row r="467" spans="1:1" hidden="1" x14ac:dyDescent="0.25">
      <c r="A467" s="55"/>
    </row>
    <row r="468" spans="1:1" hidden="1" x14ac:dyDescent="0.25">
      <c r="A468" s="55"/>
    </row>
    <row r="469" spans="1:1" hidden="1" x14ac:dyDescent="0.25">
      <c r="A469" s="55"/>
    </row>
    <row r="470" spans="1:1" hidden="1" x14ac:dyDescent="0.25">
      <c r="A470" s="55"/>
    </row>
    <row r="471" spans="1:1" hidden="1" x14ac:dyDescent="0.25">
      <c r="A471" s="55"/>
    </row>
    <row r="472" spans="1:1" hidden="1" x14ac:dyDescent="0.25">
      <c r="A472" s="55"/>
    </row>
    <row r="473" spans="1:1" hidden="1" x14ac:dyDescent="0.25">
      <c r="A473" s="55"/>
    </row>
    <row r="474" spans="1:1" hidden="1" x14ac:dyDescent="0.25">
      <c r="A474" s="55"/>
    </row>
    <row r="475" spans="1:1" hidden="1" x14ac:dyDescent="0.25">
      <c r="A475" s="55"/>
    </row>
    <row r="476" spans="1:1" hidden="1" x14ac:dyDescent="0.25">
      <c r="A476" s="55"/>
    </row>
    <row r="477" spans="1:1" hidden="1" x14ac:dyDescent="0.25">
      <c r="A477" s="55"/>
    </row>
    <row r="478" spans="1:1" hidden="1" x14ac:dyDescent="0.25">
      <c r="A478" s="55"/>
    </row>
    <row r="479" spans="1:1" hidden="1" x14ac:dyDescent="0.25">
      <c r="A479" s="55"/>
    </row>
    <row r="480" spans="1:1" hidden="1" x14ac:dyDescent="0.25">
      <c r="A480" s="55"/>
    </row>
    <row r="481" spans="1:1" hidden="1" x14ac:dyDescent="0.25">
      <c r="A481" s="55"/>
    </row>
    <row r="482" spans="1:1" hidden="1" x14ac:dyDescent="0.25">
      <c r="A482" s="55"/>
    </row>
    <row r="483" spans="1:1" hidden="1" x14ac:dyDescent="0.25">
      <c r="A483" s="55"/>
    </row>
    <row r="484" spans="1:1" hidden="1" x14ac:dyDescent="0.25">
      <c r="A484" s="55"/>
    </row>
    <row r="485" spans="1:1" hidden="1" x14ac:dyDescent="0.25">
      <c r="A485" s="55"/>
    </row>
    <row r="486" spans="1:1" hidden="1" x14ac:dyDescent="0.25">
      <c r="A486" s="55"/>
    </row>
    <row r="487" spans="1:1" hidden="1" x14ac:dyDescent="0.25">
      <c r="A487" s="55"/>
    </row>
    <row r="488" spans="1:1" hidden="1" x14ac:dyDescent="0.25">
      <c r="A488" s="55"/>
    </row>
    <row r="489" spans="1:1" hidden="1" x14ac:dyDescent="0.25">
      <c r="A489" s="55"/>
    </row>
    <row r="490" spans="1:1" hidden="1" x14ac:dyDescent="0.25">
      <c r="A490" s="55"/>
    </row>
    <row r="491" spans="1:1" hidden="1" x14ac:dyDescent="0.25">
      <c r="A491" s="55"/>
    </row>
    <row r="492" spans="1:1" hidden="1" x14ac:dyDescent="0.25">
      <c r="A492" s="55"/>
    </row>
    <row r="493" spans="1:1" hidden="1" x14ac:dyDescent="0.25">
      <c r="A493" s="55"/>
    </row>
    <row r="494" spans="1:1" hidden="1" x14ac:dyDescent="0.25">
      <c r="A494" s="55"/>
    </row>
    <row r="495" spans="1:1" hidden="1" x14ac:dyDescent="0.25">
      <c r="A495" s="55"/>
    </row>
    <row r="496" spans="1:1" hidden="1" x14ac:dyDescent="0.25">
      <c r="A496" s="55"/>
    </row>
    <row r="497" spans="1:1" hidden="1" x14ac:dyDescent="0.25">
      <c r="A497" s="55"/>
    </row>
    <row r="498" spans="1:1" hidden="1" x14ac:dyDescent="0.25">
      <c r="A498" s="55"/>
    </row>
    <row r="499" spans="1:1" hidden="1" x14ac:dyDescent="0.25">
      <c r="A499" s="55"/>
    </row>
    <row r="500" spans="1:1" hidden="1" x14ac:dyDescent="0.25">
      <c r="A500" s="55"/>
    </row>
    <row r="501" spans="1:1" hidden="1" x14ac:dyDescent="0.25">
      <c r="A501" s="55"/>
    </row>
    <row r="502" spans="1:1" hidden="1" x14ac:dyDescent="0.25">
      <c r="A502" s="55"/>
    </row>
    <row r="503" spans="1:1" hidden="1" x14ac:dyDescent="0.25">
      <c r="A503" s="55"/>
    </row>
    <row r="504" spans="1:1" hidden="1" x14ac:dyDescent="0.25">
      <c r="A504" s="55"/>
    </row>
    <row r="505" spans="1:1" hidden="1" x14ac:dyDescent="0.25">
      <c r="A505" s="55"/>
    </row>
    <row r="506" spans="1:1" hidden="1" x14ac:dyDescent="0.25">
      <c r="A506" s="55"/>
    </row>
    <row r="507" spans="1:1" hidden="1" x14ac:dyDescent="0.25">
      <c r="A507" s="55"/>
    </row>
    <row r="508" spans="1:1" hidden="1" x14ac:dyDescent="0.25">
      <c r="A508" s="55"/>
    </row>
    <row r="509" spans="1:1" hidden="1" x14ac:dyDescent="0.25">
      <c r="A509" s="55"/>
    </row>
    <row r="510" spans="1:1" hidden="1" x14ac:dyDescent="0.25">
      <c r="A510" s="55"/>
    </row>
    <row r="511" spans="1:1" hidden="1" x14ac:dyDescent="0.25">
      <c r="A511" s="55"/>
    </row>
    <row r="512" spans="1:1" hidden="1" x14ac:dyDescent="0.25">
      <c r="A512" s="55"/>
    </row>
    <row r="513" spans="1:1" hidden="1" x14ac:dyDescent="0.25">
      <c r="A513" s="55"/>
    </row>
    <row r="514" spans="1:1" hidden="1" x14ac:dyDescent="0.25">
      <c r="A514" s="55"/>
    </row>
    <row r="515" spans="1:1" hidden="1" x14ac:dyDescent="0.25">
      <c r="A515" s="55"/>
    </row>
    <row r="516" spans="1:1" hidden="1" x14ac:dyDescent="0.25">
      <c r="A516" s="55"/>
    </row>
    <row r="517" spans="1:1" hidden="1" x14ac:dyDescent="0.25">
      <c r="A517" s="55"/>
    </row>
    <row r="518" spans="1:1" hidden="1" x14ac:dyDescent="0.25">
      <c r="A518" s="55"/>
    </row>
    <row r="519" spans="1:1" hidden="1" x14ac:dyDescent="0.25">
      <c r="A519" s="55"/>
    </row>
    <row r="520" spans="1:1" hidden="1" x14ac:dyDescent="0.25">
      <c r="A520" s="55"/>
    </row>
    <row r="521" spans="1:1" hidden="1" x14ac:dyDescent="0.25">
      <c r="A521" s="55"/>
    </row>
    <row r="522" spans="1:1" hidden="1" x14ac:dyDescent="0.25">
      <c r="A522" s="55"/>
    </row>
    <row r="523" spans="1:1" hidden="1" x14ac:dyDescent="0.25">
      <c r="A523" s="55"/>
    </row>
    <row r="524" spans="1:1" hidden="1" x14ac:dyDescent="0.25">
      <c r="A524" s="55"/>
    </row>
    <row r="525" spans="1:1" hidden="1" x14ac:dyDescent="0.25">
      <c r="A525" s="55"/>
    </row>
    <row r="526" spans="1:1" hidden="1" x14ac:dyDescent="0.25">
      <c r="A526" s="55"/>
    </row>
    <row r="527" spans="1:1" hidden="1" x14ac:dyDescent="0.25">
      <c r="A527" s="55"/>
    </row>
    <row r="528" spans="1:1" hidden="1" x14ac:dyDescent="0.25">
      <c r="A528" s="55"/>
    </row>
    <row r="529" spans="1:1" hidden="1" x14ac:dyDescent="0.25">
      <c r="A529" s="55"/>
    </row>
    <row r="530" spans="1:1" hidden="1" x14ac:dyDescent="0.25">
      <c r="A530" s="55"/>
    </row>
    <row r="531" spans="1:1" hidden="1" x14ac:dyDescent="0.25">
      <c r="A531" s="55"/>
    </row>
    <row r="532" spans="1:1" hidden="1" x14ac:dyDescent="0.25">
      <c r="A532" s="55"/>
    </row>
    <row r="533" spans="1:1" hidden="1" x14ac:dyDescent="0.25">
      <c r="A533" s="55"/>
    </row>
    <row r="534" spans="1:1" hidden="1" x14ac:dyDescent="0.25">
      <c r="A534" s="55"/>
    </row>
    <row r="535" spans="1:1" hidden="1" x14ac:dyDescent="0.25">
      <c r="A535" s="55"/>
    </row>
    <row r="536" spans="1:1" hidden="1" x14ac:dyDescent="0.25">
      <c r="A536" s="55"/>
    </row>
    <row r="537" spans="1:1" hidden="1" x14ac:dyDescent="0.25">
      <c r="A537" s="55"/>
    </row>
    <row r="538" spans="1:1" hidden="1" x14ac:dyDescent="0.25">
      <c r="A538" s="55"/>
    </row>
    <row r="539" spans="1:1" hidden="1" x14ac:dyDescent="0.25">
      <c r="A539" s="55"/>
    </row>
    <row r="540" spans="1:1" hidden="1" x14ac:dyDescent="0.25">
      <c r="A540" s="55"/>
    </row>
    <row r="541" spans="1:1" hidden="1" x14ac:dyDescent="0.25">
      <c r="A541" s="55"/>
    </row>
    <row r="542" spans="1:1" hidden="1" x14ac:dyDescent="0.25">
      <c r="A542" s="55"/>
    </row>
    <row r="543" spans="1:1" hidden="1" x14ac:dyDescent="0.25">
      <c r="A543" s="55"/>
    </row>
    <row r="544" spans="1:1" hidden="1" x14ac:dyDescent="0.25">
      <c r="A544" s="55"/>
    </row>
    <row r="545" spans="1:1" hidden="1" x14ac:dyDescent="0.25">
      <c r="A545" s="55"/>
    </row>
    <row r="546" spans="1:1" hidden="1" x14ac:dyDescent="0.25">
      <c r="A546" s="55"/>
    </row>
    <row r="547" spans="1:1" hidden="1" x14ac:dyDescent="0.25">
      <c r="A547" s="55"/>
    </row>
    <row r="548" spans="1:1" hidden="1" x14ac:dyDescent="0.25">
      <c r="A548" s="55"/>
    </row>
    <row r="549" spans="1:1" hidden="1" x14ac:dyDescent="0.25">
      <c r="A549" s="55"/>
    </row>
    <row r="550" spans="1:1" hidden="1" x14ac:dyDescent="0.25">
      <c r="A550" s="55"/>
    </row>
    <row r="551" spans="1:1" hidden="1" x14ac:dyDescent="0.25">
      <c r="A551" s="55"/>
    </row>
    <row r="552" spans="1:1" hidden="1" x14ac:dyDescent="0.25">
      <c r="A552" s="55"/>
    </row>
    <row r="553" spans="1:1" hidden="1" x14ac:dyDescent="0.25">
      <c r="A553" s="55"/>
    </row>
    <row r="554" spans="1:1" hidden="1" x14ac:dyDescent="0.25">
      <c r="A554" s="55"/>
    </row>
    <row r="555" spans="1:1" hidden="1" x14ac:dyDescent="0.25">
      <c r="A555" s="55"/>
    </row>
    <row r="556" spans="1:1" hidden="1" x14ac:dyDescent="0.25">
      <c r="A556" s="55"/>
    </row>
    <row r="557" spans="1:1" hidden="1" x14ac:dyDescent="0.25">
      <c r="A557" s="55"/>
    </row>
    <row r="558" spans="1:1" hidden="1" x14ac:dyDescent="0.25">
      <c r="A558" s="55"/>
    </row>
    <row r="559" spans="1:1" hidden="1" x14ac:dyDescent="0.25">
      <c r="A559" s="55"/>
    </row>
    <row r="560" spans="1:1" hidden="1" x14ac:dyDescent="0.25">
      <c r="A560" s="55"/>
    </row>
    <row r="561" spans="1:1" hidden="1" x14ac:dyDescent="0.25">
      <c r="A561" s="55"/>
    </row>
    <row r="562" spans="1:1" hidden="1" x14ac:dyDescent="0.25">
      <c r="A562" s="55"/>
    </row>
    <row r="563" spans="1:1" hidden="1" x14ac:dyDescent="0.25">
      <c r="A563" s="55"/>
    </row>
    <row r="564" spans="1:1" hidden="1" x14ac:dyDescent="0.25">
      <c r="A564" s="55"/>
    </row>
    <row r="565" spans="1:1" hidden="1" x14ac:dyDescent="0.25">
      <c r="A565" s="55"/>
    </row>
    <row r="566" spans="1:1" hidden="1" x14ac:dyDescent="0.25">
      <c r="A566" s="55"/>
    </row>
    <row r="567" spans="1:1" hidden="1" x14ac:dyDescent="0.25">
      <c r="A567" s="55"/>
    </row>
    <row r="568" spans="1:1" hidden="1" x14ac:dyDescent="0.25">
      <c r="A568" s="55"/>
    </row>
    <row r="569" spans="1:1" hidden="1" x14ac:dyDescent="0.25">
      <c r="A569" s="55"/>
    </row>
    <row r="570" spans="1:1" hidden="1" x14ac:dyDescent="0.25">
      <c r="A570" s="55"/>
    </row>
    <row r="571" spans="1:1" hidden="1" x14ac:dyDescent="0.25">
      <c r="A571" s="55"/>
    </row>
    <row r="572" spans="1:1" hidden="1" x14ac:dyDescent="0.25">
      <c r="A572" s="55"/>
    </row>
    <row r="573" spans="1:1" hidden="1" x14ac:dyDescent="0.25">
      <c r="A573" s="55"/>
    </row>
    <row r="574" spans="1:1" hidden="1" x14ac:dyDescent="0.25">
      <c r="A574" s="55"/>
    </row>
    <row r="575" spans="1:1" hidden="1" x14ac:dyDescent="0.25">
      <c r="A575" s="55"/>
    </row>
    <row r="576" spans="1:1" hidden="1" x14ac:dyDescent="0.25">
      <c r="A576" s="55"/>
    </row>
    <row r="577" spans="1:1" hidden="1" x14ac:dyDescent="0.25">
      <c r="A577" s="55"/>
    </row>
    <row r="578" spans="1:1" hidden="1" x14ac:dyDescent="0.25">
      <c r="A578" s="55"/>
    </row>
    <row r="579" spans="1:1" hidden="1" x14ac:dyDescent="0.25">
      <c r="A579" s="55"/>
    </row>
    <row r="580" spans="1:1" hidden="1" x14ac:dyDescent="0.25">
      <c r="A580" s="55"/>
    </row>
    <row r="581" spans="1:1" hidden="1" x14ac:dyDescent="0.25">
      <c r="A581" s="55"/>
    </row>
    <row r="582" spans="1:1" hidden="1" x14ac:dyDescent="0.25">
      <c r="A582" s="55"/>
    </row>
    <row r="583" spans="1:1" hidden="1" x14ac:dyDescent="0.25">
      <c r="A583" s="55"/>
    </row>
    <row r="584" spans="1:1" hidden="1" x14ac:dyDescent="0.25">
      <c r="A584" s="55"/>
    </row>
    <row r="585" spans="1:1" hidden="1" x14ac:dyDescent="0.25">
      <c r="A585" s="55"/>
    </row>
    <row r="586" spans="1:1" hidden="1" x14ac:dyDescent="0.25">
      <c r="A586" s="55"/>
    </row>
    <row r="587" spans="1:1" hidden="1" x14ac:dyDescent="0.25">
      <c r="A587" s="55"/>
    </row>
    <row r="588" spans="1:1" hidden="1" x14ac:dyDescent="0.25">
      <c r="A588" s="55"/>
    </row>
    <row r="589" spans="1:1" hidden="1" x14ac:dyDescent="0.25">
      <c r="A589" s="55"/>
    </row>
    <row r="590" spans="1:1" hidden="1" x14ac:dyDescent="0.25">
      <c r="A590" s="55"/>
    </row>
    <row r="591" spans="1:1" hidden="1" x14ac:dyDescent="0.25">
      <c r="A591" s="55"/>
    </row>
    <row r="592" spans="1:1" hidden="1" x14ac:dyDescent="0.25">
      <c r="A592" s="55"/>
    </row>
    <row r="593" spans="1:1" hidden="1" x14ac:dyDescent="0.25">
      <c r="A593" s="55"/>
    </row>
    <row r="594" spans="1:1" hidden="1" x14ac:dyDescent="0.25">
      <c r="A594" s="55"/>
    </row>
    <row r="595" spans="1:1" hidden="1" x14ac:dyDescent="0.25">
      <c r="A595" s="55"/>
    </row>
    <row r="596" spans="1:1" hidden="1" x14ac:dyDescent="0.25">
      <c r="A596" s="55"/>
    </row>
    <row r="597" spans="1:1" hidden="1" x14ac:dyDescent="0.25">
      <c r="A597" s="55"/>
    </row>
    <row r="598" spans="1:1" hidden="1" x14ac:dyDescent="0.25">
      <c r="A598" s="55"/>
    </row>
    <row r="599" spans="1:1" hidden="1" x14ac:dyDescent="0.25">
      <c r="A599" s="55"/>
    </row>
    <row r="600" spans="1:1" hidden="1" x14ac:dyDescent="0.25">
      <c r="A600" s="55"/>
    </row>
    <row r="601" spans="1:1" hidden="1" x14ac:dyDescent="0.25">
      <c r="A601" s="55"/>
    </row>
    <row r="602" spans="1:1" hidden="1" x14ac:dyDescent="0.25">
      <c r="A602" s="55"/>
    </row>
    <row r="603" spans="1:1" hidden="1" x14ac:dyDescent="0.25">
      <c r="A603" s="55"/>
    </row>
    <row r="604" spans="1:1" hidden="1" x14ac:dyDescent="0.25">
      <c r="A604" s="55"/>
    </row>
    <row r="605" spans="1:1" hidden="1" x14ac:dyDescent="0.25">
      <c r="A605" s="55"/>
    </row>
    <row r="606" spans="1:1" hidden="1" x14ac:dyDescent="0.25">
      <c r="A606" s="55"/>
    </row>
    <row r="607" spans="1:1" hidden="1" x14ac:dyDescent="0.25">
      <c r="A607" s="55"/>
    </row>
    <row r="608" spans="1:1" hidden="1" x14ac:dyDescent="0.25">
      <c r="A608" s="55"/>
    </row>
    <row r="609" spans="1:1" hidden="1" x14ac:dyDescent="0.25">
      <c r="A609" s="55"/>
    </row>
    <row r="610" spans="1:1" hidden="1" x14ac:dyDescent="0.25">
      <c r="A610" s="55"/>
    </row>
    <row r="611" spans="1:1" hidden="1" x14ac:dyDescent="0.25">
      <c r="A611" s="55"/>
    </row>
    <row r="612" spans="1:1" hidden="1" x14ac:dyDescent="0.25">
      <c r="A612" s="55"/>
    </row>
    <row r="613" spans="1:1" hidden="1" x14ac:dyDescent="0.25">
      <c r="A613" s="55"/>
    </row>
    <row r="614" spans="1:1" hidden="1" x14ac:dyDescent="0.25">
      <c r="A614" s="55"/>
    </row>
    <row r="615" spans="1:1" hidden="1" x14ac:dyDescent="0.25">
      <c r="A615" s="55"/>
    </row>
    <row r="616" spans="1:1" hidden="1" x14ac:dyDescent="0.25">
      <c r="A616" s="55"/>
    </row>
    <row r="617" spans="1:1" hidden="1" x14ac:dyDescent="0.25">
      <c r="A617" s="55"/>
    </row>
    <row r="618" spans="1:1" hidden="1" x14ac:dyDescent="0.25">
      <c r="A618" s="55"/>
    </row>
    <row r="619" spans="1:1" hidden="1" x14ac:dyDescent="0.25">
      <c r="A619" s="55"/>
    </row>
    <row r="620" spans="1:1" hidden="1" x14ac:dyDescent="0.25">
      <c r="A620" s="55"/>
    </row>
    <row r="621" spans="1:1" hidden="1" x14ac:dyDescent="0.25">
      <c r="A621" s="55"/>
    </row>
    <row r="622" spans="1:1" hidden="1" x14ac:dyDescent="0.25">
      <c r="A622" s="55"/>
    </row>
    <row r="623" spans="1:1" hidden="1" x14ac:dyDescent="0.25">
      <c r="A623" s="55"/>
    </row>
    <row r="624" spans="1:1" hidden="1" x14ac:dyDescent="0.25">
      <c r="A624" s="55"/>
    </row>
    <row r="625" spans="1:1" hidden="1" x14ac:dyDescent="0.25">
      <c r="A625" s="55"/>
    </row>
    <row r="626" spans="1:1" hidden="1" x14ac:dyDescent="0.25">
      <c r="A626" s="55"/>
    </row>
    <row r="627" spans="1:1" hidden="1" x14ac:dyDescent="0.25">
      <c r="A627" s="55"/>
    </row>
    <row r="628" spans="1:1" hidden="1" x14ac:dyDescent="0.25">
      <c r="A628" s="55"/>
    </row>
    <row r="629" spans="1:1" hidden="1" x14ac:dyDescent="0.25">
      <c r="A629" s="55"/>
    </row>
    <row r="630" spans="1:1" hidden="1" x14ac:dyDescent="0.25">
      <c r="A630" s="55"/>
    </row>
    <row r="631" spans="1:1" hidden="1" x14ac:dyDescent="0.25">
      <c r="A631" s="55"/>
    </row>
    <row r="632" spans="1:1" hidden="1" x14ac:dyDescent="0.25">
      <c r="A632" s="55"/>
    </row>
    <row r="633" spans="1:1" hidden="1" x14ac:dyDescent="0.25">
      <c r="A633" s="55"/>
    </row>
    <row r="634" spans="1:1" hidden="1" x14ac:dyDescent="0.25">
      <c r="A634" s="55"/>
    </row>
    <row r="635" spans="1:1" hidden="1" x14ac:dyDescent="0.25">
      <c r="A635" s="55"/>
    </row>
    <row r="636" spans="1:1" hidden="1" x14ac:dyDescent="0.25">
      <c r="A636" s="55"/>
    </row>
    <row r="637" spans="1:1" hidden="1" x14ac:dyDescent="0.25">
      <c r="A637" s="55"/>
    </row>
    <row r="638" spans="1:1" hidden="1" x14ac:dyDescent="0.25">
      <c r="A638" s="55"/>
    </row>
    <row r="639" spans="1:1" hidden="1" x14ac:dyDescent="0.25">
      <c r="A639" s="55"/>
    </row>
    <row r="640" spans="1:1" hidden="1" x14ac:dyDescent="0.25">
      <c r="A640" s="55"/>
    </row>
    <row r="641" spans="1:1" hidden="1" x14ac:dyDescent="0.25">
      <c r="A641" s="55"/>
    </row>
    <row r="642" spans="1:1" hidden="1" x14ac:dyDescent="0.25">
      <c r="A642" s="55"/>
    </row>
    <row r="643" spans="1:1" hidden="1" x14ac:dyDescent="0.25">
      <c r="A643" s="55"/>
    </row>
    <row r="644" spans="1:1" hidden="1" x14ac:dyDescent="0.25">
      <c r="A644" s="55"/>
    </row>
    <row r="645" spans="1:1" hidden="1" x14ac:dyDescent="0.25">
      <c r="A645" s="55"/>
    </row>
    <row r="646" spans="1:1" hidden="1" x14ac:dyDescent="0.25">
      <c r="A646" s="55"/>
    </row>
    <row r="647" spans="1:1" hidden="1" x14ac:dyDescent="0.25">
      <c r="A647" s="55"/>
    </row>
    <row r="648" spans="1:1" hidden="1" x14ac:dyDescent="0.25">
      <c r="A648" s="55"/>
    </row>
    <row r="649" spans="1:1" hidden="1" x14ac:dyDescent="0.25">
      <c r="A649" s="55"/>
    </row>
    <row r="650" spans="1:1" hidden="1" x14ac:dyDescent="0.25">
      <c r="A650" s="55"/>
    </row>
    <row r="651" spans="1:1" hidden="1" x14ac:dyDescent="0.25">
      <c r="A651" s="55"/>
    </row>
    <row r="652" spans="1:1" hidden="1" x14ac:dyDescent="0.25">
      <c r="A652" s="55"/>
    </row>
    <row r="653" spans="1:1" hidden="1" x14ac:dyDescent="0.25">
      <c r="A653" s="55"/>
    </row>
    <row r="654" spans="1:1" hidden="1" x14ac:dyDescent="0.25">
      <c r="A654" s="55"/>
    </row>
    <row r="655" spans="1:1" hidden="1" x14ac:dyDescent="0.25">
      <c r="A655" s="55"/>
    </row>
    <row r="656" spans="1:1" hidden="1" x14ac:dyDescent="0.25">
      <c r="A656" s="55"/>
    </row>
    <row r="657" spans="1:15" hidden="1" x14ac:dyDescent="0.25">
      <c r="A657" s="55"/>
    </row>
    <row r="658" spans="1:15" hidden="1" x14ac:dyDescent="0.25">
      <c r="A658" s="55"/>
    </row>
    <row r="659" spans="1:15" hidden="1" x14ac:dyDescent="0.25">
      <c r="A659" s="55"/>
    </row>
    <row r="660" spans="1:15" hidden="1" x14ac:dyDescent="0.25">
      <c r="A660" s="55"/>
    </row>
    <row r="661" spans="1:15" ht="20.100000000000001" hidden="1" customHeight="1" x14ac:dyDescent="0.25">
      <c r="A661" s="55"/>
    </row>
    <row r="662" spans="1:15" hidden="1" x14ac:dyDescent="0.25">
      <c r="A662" s="55"/>
    </row>
    <row r="663" spans="1:15" hidden="1" x14ac:dyDescent="0.25">
      <c r="A663" s="55"/>
    </row>
    <row r="664" spans="1:15" hidden="1" x14ac:dyDescent="0.25">
      <c r="A664" s="55"/>
    </row>
    <row r="665" spans="1:15" hidden="1" x14ac:dyDescent="0.25">
      <c r="A665" s="55"/>
    </row>
    <row r="666" spans="1:15" hidden="1" x14ac:dyDescent="0.25">
      <c r="A666" s="69"/>
      <c r="B666" s="87"/>
      <c r="C666" s="90"/>
      <c r="D666" s="87"/>
      <c r="E666" s="77"/>
      <c r="F666" s="78"/>
      <c r="G666" s="79"/>
      <c r="H666" s="80"/>
      <c r="I666" s="79"/>
      <c r="J666" s="80"/>
      <c r="K666" s="79"/>
      <c r="L666" s="80"/>
      <c r="M666" s="81"/>
      <c r="N666" s="80"/>
      <c r="O666" s="79"/>
    </row>
    <row r="667" spans="1:15" hidden="1" x14ac:dyDescent="0.25">
      <c r="A667" s="84"/>
      <c r="B667" s="88"/>
      <c r="C667" s="91"/>
      <c r="D667" s="88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</row>
  </sheetData>
  <mergeCells count="10">
    <mergeCell ref="C21:F21"/>
    <mergeCell ref="D35:F35"/>
    <mergeCell ref="A1:O1"/>
    <mergeCell ref="A2:O2"/>
    <mergeCell ref="A3:O3"/>
    <mergeCell ref="G6:I6"/>
    <mergeCell ref="K6:K7"/>
    <mergeCell ref="M6:M7"/>
    <mergeCell ref="O6:O7"/>
    <mergeCell ref="A6:F7"/>
  </mergeCells>
  <printOptions horizontalCentered="1"/>
  <pageMargins left="1" right="1" top="1.5" bottom="1" header="0.5" footer="0.5"/>
  <pageSetup scale="81" firstPageNumber="9" fitToHeight="0" orientation="landscape" useFirstPageNumber="1" r:id="rId1"/>
  <headerFooter scaleWithDoc="0">
    <oddFooter xml:space="preserve">&amp;C&amp;P&amp;"Times New Roman,Regular"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G6:G43"/>
  <sheetViews>
    <sheetView topLeftCell="A4" workbookViewId="0">
      <selection activeCell="G44" sqref="G44"/>
    </sheetView>
  </sheetViews>
  <sheetFormatPr defaultRowHeight="12.75" x14ac:dyDescent="0.2"/>
  <cols>
    <col min="7" max="7" width="11.140625" bestFit="1" customWidth="1"/>
  </cols>
  <sheetData>
    <row r="6" spans="7:7" x14ac:dyDescent="0.2">
      <c r="G6" s="76">
        <v>225076346</v>
      </c>
    </row>
    <row r="7" spans="7:7" x14ac:dyDescent="0.2">
      <c r="G7" s="76">
        <v>78787828</v>
      </c>
    </row>
    <row r="8" spans="7:7" x14ac:dyDescent="0.2">
      <c r="G8" s="76">
        <v>6466346</v>
      </c>
    </row>
    <row r="9" spans="7:7" x14ac:dyDescent="0.2">
      <c r="G9" s="76">
        <v>47711556</v>
      </c>
    </row>
    <row r="10" spans="7:7" x14ac:dyDescent="0.2">
      <c r="G10" s="76">
        <v>42857701</v>
      </c>
    </row>
    <row r="11" spans="7:7" x14ac:dyDescent="0.2">
      <c r="G11" s="76">
        <v>47231605</v>
      </c>
    </row>
    <row r="12" spans="7:7" x14ac:dyDescent="0.2">
      <c r="G12" s="76">
        <v>17917668</v>
      </c>
    </row>
    <row r="13" spans="7:7" x14ac:dyDescent="0.2">
      <c r="G13" s="76">
        <v>17357112</v>
      </c>
    </row>
    <row r="14" spans="7:7" x14ac:dyDescent="0.2">
      <c r="G14" s="76">
        <v>2649326</v>
      </c>
    </row>
    <row r="15" spans="7:7" x14ac:dyDescent="0.2">
      <c r="G15" s="76">
        <v>15028436</v>
      </c>
    </row>
    <row r="16" spans="7:7" x14ac:dyDescent="0.2">
      <c r="G16" s="76">
        <v>8564334</v>
      </c>
    </row>
    <row r="17" spans="7:7" x14ac:dyDescent="0.2">
      <c r="G17" s="76">
        <v>683949</v>
      </c>
    </row>
    <row r="18" spans="7:7" x14ac:dyDescent="0.2">
      <c r="G18" s="76">
        <v>8466524</v>
      </c>
    </row>
    <row r="19" spans="7:7" x14ac:dyDescent="0.2">
      <c r="G19" s="76">
        <v>7251675</v>
      </c>
    </row>
    <row r="20" spans="7:7" x14ac:dyDescent="0.2">
      <c r="G20" s="76">
        <v>6374882</v>
      </c>
    </row>
    <row r="21" spans="7:7" x14ac:dyDescent="0.2">
      <c r="G21" s="76">
        <v>843760</v>
      </c>
    </row>
    <row r="22" spans="7:7" x14ac:dyDescent="0.2">
      <c r="G22" s="76">
        <v>1891674</v>
      </c>
    </row>
    <row r="23" spans="7:7" x14ac:dyDescent="0.2">
      <c r="G23" s="76">
        <v>1461753</v>
      </c>
    </row>
    <row r="24" spans="7:7" x14ac:dyDescent="0.2">
      <c r="G24" s="76">
        <v>1190038</v>
      </c>
    </row>
    <row r="25" spans="7:7" x14ac:dyDescent="0.2">
      <c r="G25" s="76">
        <v>540453</v>
      </c>
    </row>
    <row r="26" spans="7:7" x14ac:dyDescent="0.2">
      <c r="G26" s="76">
        <v>477464</v>
      </c>
    </row>
    <row r="27" spans="7:7" x14ac:dyDescent="0.2">
      <c r="G27" s="76">
        <v>719219</v>
      </c>
    </row>
    <row r="28" spans="7:7" x14ac:dyDescent="0.2">
      <c r="G28" s="76">
        <v>530944</v>
      </c>
    </row>
    <row r="29" spans="7:7" x14ac:dyDescent="0.2">
      <c r="G29" s="76">
        <v>523400</v>
      </c>
    </row>
    <row r="30" spans="7:7" x14ac:dyDescent="0.2">
      <c r="G30" s="76">
        <v>203152</v>
      </c>
    </row>
    <row r="31" spans="7:7" x14ac:dyDescent="0.2">
      <c r="G31" s="76">
        <v>150353</v>
      </c>
    </row>
    <row r="32" spans="7:7" x14ac:dyDescent="0.2">
      <c r="G32" s="76">
        <v>50000</v>
      </c>
    </row>
    <row r="33" spans="7:7" x14ac:dyDescent="0.2">
      <c r="G33" s="76">
        <v>28000</v>
      </c>
    </row>
    <row r="34" spans="7:7" x14ac:dyDescent="0.2">
      <c r="G34" s="76">
        <v>16647</v>
      </c>
    </row>
    <row r="35" spans="7:7" x14ac:dyDescent="0.2">
      <c r="G35" s="76">
        <v>11100</v>
      </c>
    </row>
    <row r="36" spans="7:7" x14ac:dyDescent="0.2">
      <c r="G36" s="76">
        <v>3840</v>
      </c>
    </row>
    <row r="37" spans="7:7" x14ac:dyDescent="0.2">
      <c r="G37" s="76">
        <v>3581</v>
      </c>
    </row>
    <row r="38" spans="7:7" x14ac:dyDescent="0.2">
      <c r="G38" s="76">
        <v>15030939</v>
      </c>
    </row>
    <row r="39" spans="7:7" x14ac:dyDescent="0.2">
      <c r="G39">
        <v>0</v>
      </c>
    </row>
    <row r="40" spans="7:7" x14ac:dyDescent="0.2">
      <c r="G40" s="76">
        <v>2000000</v>
      </c>
    </row>
    <row r="41" spans="7:7" x14ac:dyDescent="0.2">
      <c r="G41" s="76">
        <v>1220000</v>
      </c>
    </row>
    <row r="42" spans="7:7" x14ac:dyDescent="0.2">
      <c r="G42" s="76">
        <v>27253170</v>
      </c>
    </row>
    <row r="43" spans="7:7" x14ac:dyDescent="0.2">
      <c r="G43" s="76">
        <f>SUM(G6:G42)</f>
        <v>586574775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21"/>
  <sheetViews>
    <sheetView workbookViewId="0"/>
  </sheetViews>
  <sheetFormatPr defaultColWidth="9.140625" defaultRowHeight="12.75" x14ac:dyDescent="0.2"/>
  <cols>
    <col min="1" max="1" width="37.85546875" style="40" customWidth="1"/>
    <col min="2" max="2" width="13.140625" style="23" customWidth="1"/>
    <col min="3" max="3" width="20.85546875" style="40" customWidth="1"/>
    <col min="4" max="4" width="20.85546875" style="41" customWidth="1"/>
    <col min="5" max="6" width="20.85546875" style="40" customWidth="1"/>
    <col min="7" max="7" width="21.42578125" style="40" customWidth="1"/>
    <col min="8" max="10" width="20.140625" style="40" customWidth="1"/>
    <col min="11" max="11" width="21.42578125" style="40" customWidth="1"/>
    <col min="12" max="14" width="20.140625" style="40" customWidth="1"/>
    <col min="15" max="16384" width="9.140625" style="41"/>
  </cols>
  <sheetData>
    <row r="1" spans="1:14" ht="17.25" x14ac:dyDescent="0.3">
      <c r="A1" s="14" t="s">
        <v>0</v>
      </c>
      <c r="B1" s="15"/>
    </row>
    <row r="2" spans="1:14" ht="15.75" x14ac:dyDescent="0.25">
      <c r="A2" s="16" t="s">
        <v>1</v>
      </c>
      <c r="B2" s="17"/>
    </row>
    <row r="3" spans="1:14" ht="15.75" x14ac:dyDescent="0.25">
      <c r="A3" s="16" t="s">
        <v>2</v>
      </c>
      <c r="B3" s="17"/>
    </row>
    <row r="4" spans="1:14" ht="15.75" x14ac:dyDescent="0.25">
      <c r="A4" s="18"/>
      <c r="B4" s="19"/>
      <c r="C4" s="107" t="s">
        <v>433</v>
      </c>
      <c r="D4" s="107"/>
      <c r="E4" s="106" t="s">
        <v>434</v>
      </c>
      <c r="F4" s="106"/>
      <c r="G4" s="108" t="s">
        <v>435</v>
      </c>
      <c r="H4" s="109"/>
      <c r="I4" s="108" t="s">
        <v>438</v>
      </c>
      <c r="J4" s="109"/>
      <c r="K4" s="106" t="s">
        <v>3</v>
      </c>
      <c r="L4" s="106"/>
      <c r="M4" s="106" t="s">
        <v>4</v>
      </c>
      <c r="N4" s="106"/>
    </row>
    <row r="5" spans="1:14" ht="12.75" customHeight="1" x14ac:dyDescent="0.2">
      <c r="A5" s="33" t="s">
        <v>5</v>
      </c>
      <c r="B5" s="34" t="s">
        <v>6</v>
      </c>
      <c r="C5" s="35" t="s">
        <v>436</v>
      </c>
      <c r="D5" s="35" t="s">
        <v>437</v>
      </c>
      <c r="E5" s="35" t="s">
        <v>436</v>
      </c>
      <c r="F5" s="35" t="s">
        <v>437</v>
      </c>
      <c r="G5" s="35" t="s">
        <v>436</v>
      </c>
      <c r="H5" s="35" t="s">
        <v>437</v>
      </c>
      <c r="I5" s="35" t="s">
        <v>436</v>
      </c>
      <c r="J5" s="35" t="s">
        <v>437</v>
      </c>
      <c r="K5" s="35" t="s">
        <v>436</v>
      </c>
      <c r="L5" s="35" t="s">
        <v>437</v>
      </c>
      <c r="M5" s="35" t="s">
        <v>436</v>
      </c>
      <c r="N5" s="51" t="s">
        <v>437</v>
      </c>
    </row>
    <row r="6" spans="1:14" x14ac:dyDescent="0.2">
      <c r="A6" s="4" t="s">
        <v>7</v>
      </c>
      <c r="B6" s="23" t="s">
        <v>8</v>
      </c>
      <c r="C6" s="53">
        <v>38404060.579999998</v>
      </c>
      <c r="D6" s="1"/>
      <c r="E6" s="2">
        <v>19954773.370000001</v>
      </c>
      <c r="F6" s="3"/>
      <c r="G6" s="2">
        <v>545961.88</v>
      </c>
      <c r="H6" s="2"/>
      <c r="I6" s="3">
        <f>C6+E6+G6</f>
        <v>58904795.830000006</v>
      </c>
      <c r="J6" s="3">
        <f t="shared" ref="J6:J69" si="0">D6+F6+H6</f>
        <v>0</v>
      </c>
      <c r="K6" s="3">
        <f>I6</f>
        <v>58904795.830000006</v>
      </c>
      <c r="L6" s="3">
        <f t="shared" ref="L6:L69" si="1">J6</f>
        <v>0</v>
      </c>
      <c r="M6" s="2"/>
      <c r="N6" s="52"/>
    </row>
    <row r="7" spans="1:14" x14ac:dyDescent="0.2">
      <c r="A7" s="4" t="s">
        <v>9</v>
      </c>
      <c r="B7" s="13" t="s">
        <v>10</v>
      </c>
      <c r="C7" s="1">
        <v>61711277.240000002</v>
      </c>
      <c r="D7" s="1"/>
      <c r="E7" s="2">
        <v>11899533.390000001</v>
      </c>
      <c r="F7" s="3"/>
      <c r="G7" s="2">
        <v>61106197.710000001</v>
      </c>
      <c r="H7" s="2"/>
      <c r="I7" s="3">
        <f t="shared" ref="I7:J70" si="2">C7+E7+G7</f>
        <v>134717008.34</v>
      </c>
      <c r="J7" s="3">
        <f t="shared" si="0"/>
        <v>0</v>
      </c>
      <c r="K7" s="3">
        <f t="shared" ref="K7:L70" si="3">I7</f>
        <v>134717008.34</v>
      </c>
      <c r="L7" s="3">
        <f t="shared" si="1"/>
        <v>0</v>
      </c>
      <c r="M7" s="2"/>
      <c r="N7" s="52"/>
    </row>
    <row r="8" spans="1:14" x14ac:dyDescent="0.2">
      <c r="A8" s="4" t="s">
        <v>11</v>
      </c>
      <c r="B8" s="13" t="s">
        <v>12</v>
      </c>
      <c r="C8" s="1">
        <v>702195288.17999995</v>
      </c>
      <c r="D8" s="1"/>
      <c r="E8" s="2">
        <v>72288853.120000005</v>
      </c>
      <c r="F8" s="3"/>
      <c r="G8" s="2">
        <v>9931581.2400000002</v>
      </c>
      <c r="H8" s="2"/>
      <c r="I8" s="3">
        <f t="shared" si="2"/>
        <v>784415722.53999996</v>
      </c>
      <c r="J8" s="3">
        <f t="shared" si="0"/>
        <v>0</v>
      </c>
      <c r="K8" s="3">
        <f t="shared" si="3"/>
        <v>784415722.53999996</v>
      </c>
      <c r="L8" s="3">
        <f t="shared" si="1"/>
        <v>0</v>
      </c>
      <c r="M8" s="2"/>
      <c r="N8" s="52"/>
    </row>
    <row r="9" spans="1:14" ht="12.75" customHeight="1" x14ac:dyDescent="0.2">
      <c r="A9" s="4" t="s">
        <v>13</v>
      </c>
      <c r="B9" s="13" t="s">
        <v>14</v>
      </c>
      <c r="C9" s="1">
        <v>4694492.88</v>
      </c>
      <c r="D9" s="1"/>
      <c r="E9" s="2"/>
      <c r="F9" s="3"/>
      <c r="G9" s="2"/>
      <c r="H9" s="2"/>
      <c r="I9" s="3">
        <f t="shared" si="2"/>
        <v>4694492.88</v>
      </c>
      <c r="J9" s="3">
        <f t="shared" si="0"/>
        <v>0</v>
      </c>
      <c r="K9" s="3">
        <f t="shared" si="3"/>
        <v>4694492.88</v>
      </c>
      <c r="L9" s="3">
        <f t="shared" si="1"/>
        <v>0</v>
      </c>
      <c r="M9" s="2"/>
      <c r="N9" s="52"/>
    </row>
    <row r="10" spans="1:14" ht="12.75" customHeight="1" x14ac:dyDescent="0.2">
      <c r="A10" s="4" t="s">
        <v>15</v>
      </c>
      <c r="B10" s="13" t="s">
        <v>16</v>
      </c>
      <c r="C10" s="1"/>
      <c r="D10" s="1"/>
      <c r="E10" s="2">
        <v>61765.83</v>
      </c>
      <c r="F10" s="3"/>
      <c r="G10" s="2">
        <v>57961.760000000002</v>
      </c>
      <c r="H10" s="2"/>
      <c r="I10" s="3">
        <f t="shared" si="2"/>
        <v>119727.59</v>
      </c>
      <c r="J10" s="3">
        <f t="shared" si="0"/>
        <v>0</v>
      </c>
      <c r="K10" s="3">
        <f t="shared" si="3"/>
        <v>119727.59</v>
      </c>
      <c r="L10" s="3">
        <f t="shared" si="1"/>
        <v>0</v>
      </c>
      <c r="M10" s="2"/>
      <c r="N10" s="52"/>
    </row>
    <row r="11" spans="1:14" x14ac:dyDescent="0.2">
      <c r="A11" s="4" t="s">
        <v>17</v>
      </c>
      <c r="B11" s="13" t="s">
        <v>18</v>
      </c>
      <c r="C11" s="1">
        <v>66946839.799999997</v>
      </c>
      <c r="D11" s="1"/>
      <c r="E11" s="2"/>
      <c r="F11" s="3"/>
      <c r="G11" s="2"/>
      <c r="H11" s="2"/>
      <c r="I11" s="3">
        <f t="shared" si="2"/>
        <v>66946839.799999997</v>
      </c>
      <c r="J11" s="3">
        <f t="shared" si="0"/>
        <v>0</v>
      </c>
      <c r="K11" s="3">
        <f t="shared" si="3"/>
        <v>66946839.799999997</v>
      </c>
      <c r="L11" s="3">
        <f t="shared" si="1"/>
        <v>0</v>
      </c>
      <c r="M11" s="2"/>
      <c r="N11" s="52"/>
    </row>
    <row r="12" spans="1:14" x14ac:dyDescent="0.2">
      <c r="A12" s="42" t="s">
        <v>19</v>
      </c>
      <c r="B12" s="5" t="s">
        <v>20</v>
      </c>
      <c r="C12" s="1"/>
      <c r="D12" s="1"/>
      <c r="E12" s="2">
        <v>39144089.18</v>
      </c>
      <c r="F12" s="3"/>
      <c r="G12" s="2"/>
      <c r="H12" s="2"/>
      <c r="I12" s="3">
        <f t="shared" si="2"/>
        <v>39144089.18</v>
      </c>
      <c r="J12" s="3">
        <f t="shared" si="0"/>
        <v>0</v>
      </c>
      <c r="K12" s="3">
        <f t="shared" si="3"/>
        <v>39144089.18</v>
      </c>
      <c r="L12" s="3">
        <f t="shared" si="1"/>
        <v>0</v>
      </c>
      <c r="M12" s="2"/>
      <c r="N12" s="52"/>
    </row>
    <row r="13" spans="1:14" x14ac:dyDescent="0.2">
      <c r="A13" s="4" t="s">
        <v>21</v>
      </c>
      <c r="B13" s="13" t="s">
        <v>22</v>
      </c>
      <c r="C13" s="1">
        <v>191019.18</v>
      </c>
      <c r="D13" s="1"/>
      <c r="E13" s="2"/>
      <c r="F13" s="3"/>
      <c r="G13" s="2">
        <v>35203.300000000003</v>
      </c>
      <c r="H13" s="2"/>
      <c r="I13" s="3">
        <f t="shared" si="2"/>
        <v>226222.47999999998</v>
      </c>
      <c r="J13" s="3">
        <f t="shared" si="0"/>
        <v>0</v>
      </c>
      <c r="K13" s="3">
        <f t="shared" si="3"/>
        <v>226222.47999999998</v>
      </c>
      <c r="L13" s="3">
        <f t="shared" si="1"/>
        <v>0</v>
      </c>
      <c r="M13" s="2"/>
      <c r="N13" s="52"/>
    </row>
    <row r="14" spans="1:14" x14ac:dyDescent="0.2">
      <c r="A14" s="4" t="s">
        <v>23</v>
      </c>
      <c r="B14" s="13" t="s">
        <v>24</v>
      </c>
      <c r="C14" s="53">
        <v>1285746.53</v>
      </c>
      <c r="D14" s="1"/>
      <c r="E14" s="2"/>
      <c r="F14" s="3"/>
      <c r="G14" s="2">
        <v>18386.91</v>
      </c>
      <c r="H14" s="2"/>
      <c r="I14" s="3">
        <f t="shared" si="2"/>
        <v>1304133.44</v>
      </c>
      <c r="J14" s="3">
        <f t="shared" si="0"/>
        <v>0</v>
      </c>
      <c r="K14" s="3">
        <f t="shared" si="3"/>
        <v>1304133.44</v>
      </c>
      <c r="L14" s="3">
        <f t="shared" si="1"/>
        <v>0</v>
      </c>
      <c r="M14" s="2"/>
      <c r="N14" s="52"/>
    </row>
    <row r="15" spans="1:14" x14ac:dyDescent="0.2">
      <c r="A15" s="4" t="s">
        <v>25</v>
      </c>
      <c r="B15" s="20" t="s">
        <v>26</v>
      </c>
      <c r="C15" s="1"/>
      <c r="D15" s="1"/>
      <c r="E15" s="2">
        <v>250561.61</v>
      </c>
      <c r="F15" s="3"/>
      <c r="G15" s="2">
        <v>281000</v>
      </c>
      <c r="H15" s="2"/>
      <c r="I15" s="3">
        <f t="shared" si="2"/>
        <v>531561.61</v>
      </c>
      <c r="J15" s="3">
        <f t="shared" si="0"/>
        <v>0</v>
      </c>
      <c r="K15" s="3">
        <f t="shared" si="3"/>
        <v>531561.61</v>
      </c>
      <c r="L15" s="3">
        <f t="shared" si="1"/>
        <v>0</v>
      </c>
      <c r="M15" s="2"/>
      <c r="N15" s="52"/>
    </row>
    <row r="16" spans="1:14" x14ac:dyDescent="0.2">
      <c r="A16" s="4" t="s">
        <v>27</v>
      </c>
      <c r="B16" s="13" t="s">
        <v>28</v>
      </c>
      <c r="C16" s="1">
        <v>1132800.31</v>
      </c>
      <c r="D16" s="1"/>
      <c r="E16" s="2"/>
      <c r="F16" s="3"/>
      <c r="G16" s="2">
        <v>23686535.16</v>
      </c>
      <c r="H16" s="2"/>
      <c r="I16" s="3">
        <f t="shared" si="2"/>
        <v>24819335.469999999</v>
      </c>
      <c r="J16" s="3">
        <f t="shared" si="0"/>
        <v>0</v>
      </c>
      <c r="K16" s="3">
        <f t="shared" si="3"/>
        <v>24819335.469999999</v>
      </c>
      <c r="L16" s="3">
        <f t="shared" si="1"/>
        <v>0</v>
      </c>
      <c r="M16" s="2"/>
      <c r="N16" s="52"/>
    </row>
    <row r="17" spans="1:14" x14ac:dyDescent="0.2">
      <c r="A17" s="4" t="s">
        <v>29</v>
      </c>
      <c r="B17" s="13" t="s">
        <v>30</v>
      </c>
      <c r="C17" s="1">
        <v>434928.85</v>
      </c>
      <c r="D17" s="1"/>
      <c r="E17" s="2"/>
      <c r="F17" s="3"/>
      <c r="G17" s="2"/>
      <c r="H17" s="2"/>
      <c r="I17" s="3">
        <f t="shared" si="2"/>
        <v>434928.85</v>
      </c>
      <c r="J17" s="3">
        <f t="shared" si="0"/>
        <v>0</v>
      </c>
      <c r="K17" s="3">
        <f t="shared" si="3"/>
        <v>434928.85</v>
      </c>
      <c r="L17" s="3">
        <f t="shared" si="1"/>
        <v>0</v>
      </c>
      <c r="M17" s="2"/>
      <c r="N17" s="52"/>
    </row>
    <row r="18" spans="1:14" x14ac:dyDescent="0.2">
      <c r="A18" s="4" t="s">
        <v>31</v>
      </c>
      <c r="B18" s="13" t="s">
        <v>32</v>
      </c>
      <c r="C18" s="1">
        <v>7852706.1699999999</v>
      </c>
      <c r="D18" s="1"/>
      <c r="E18" s="2"/>
      <c r="F18" s="3"/>
      <c r="G18" s="2"/>
      <c r="H18" s="2"/>
      <c r="I18" s="3">
        <f t="shared" si="2"/>
        <v>7852706.1699999999</v>
      </c>
      <c r="J18" s="3">
        <f t="shared" si="0"/>
        <v>0</v>
      </c>
      <c r="K18" s="3">
        <f t="shared" si="3"/>
        <v>7852706.1699999999</v>
      </c>
      <c r="L18" s="3">
        <f t="shared" si="1"/>
        <v>0</v>
      </c>
      <c r="M18" s="2"/>
      <c r="N18" s="52"/>
    </row>
    <row r="19" spans="1:14" x14ac:dyDescent="0.2">
      <c r="A19" s="4" t="s">
        <v>33</v>
      </c>
      <c r="B19" s="13" t="s">
        <v>34</v>
      </c>
      <c r="C19" s="1">
        <v>1631015.93</v>
      </c>
      <c r="D19" s="1"/>
      <c r="E19" s="2">
        <v>66984.52</v>
      </c>
      <c r="F19" s="3"/>
      <c r="G19" s="2">
        <v>14095.47</v>
      </c>
      <c r="H19" s="2"/>
      <c r="I19" s="3">
        <f t="shared" si="2"/>
        <v>1712095.92</v>
      </c>
      <c r="J19" s="3">
        <f t="shared" si="0"/>
        <v>0</v>
      </c>
      <c r="K19" s="3">
        <f t="shared" si="3"/>
        <v>1712095.92</v>
      </c>
      <c r="L19" s="3">
        <f t="shared" si="1"/>
        <v>0</v>
      </c>
      <c r="M19" s="2"/>
      <c r="N19" s="52"/>
    </row>
    <row r="20" spans="1:14" x14ac:dyDescent="0.2">
      <c r="A20" s="4" t="s">
        <v>35</v>
      </c>
      <c r="B20" s="13" t="s">
        <v>36</v>
      </c>
      <c r="C20" s="53">
        <v>7176100.5599999996</v>
      </c>
      <c r="D20" s="1"/>
      <c r="E20" s="2">
        <v>59356.58</v>
      </c>
      <c r="F20" s="3"/>
      <c r="G20" s="2">
        <v>95758.85</v>
      </c>
      <c r="H20" s="2"/>
      <c r="I20" s="3">
        <f t="shared" si="2"/>
        <v>7331215.9899999993</v>
      </c>
      <c r="J20" s="3">
        <f t="shared" si="0"/>
        <v>0</v>
      </c>
      <c r="K20" s="3">
        <f t="shared" si="3"/>
        <v>7331215.9899999993</v>
      </c>
      <c r="L20" s="3">
        <f t="shared" si="1"/>
        <v>0</v>
      </c>
      <c r="M20" s="2"/>
      <c r="N20" s="52"/>
    </row>
    <row r="21" spans="1:14" x14ac:dyDescent="0.2">
      <c r="A21" s="4" t="s">
        <v>37</v>
      </c>
      <c r="B21" s="5" t="s">
        <v>38</v>
      </c>
      <c r="C21" s="1"/>
      <c r="D21" s="1"/>
      <c r="E21" s="2"/>
      <c r="F21" s="3"/>
      <c r="G21" s="2">
        <v>1439775</v>
      </c>
      <c r="H21" s="2"/>
      <c r="I21" s="3">
        <f t="shared" si="2"/>
        <v>1439775</v>
      </c>
      <c r="J21" s="3">
        <f t="shared" si="0"/>
        <v>0</v>
      </c>
      <c r="K21" s="3">
        <f t="shared" si="3"/>
        <v>1439775</v>
      </c>
      <c r="L21" s="3">
        <f t="shared" si="1"/>
        <v>0</v>
      </c>
      <c r="M21" s="2"/>
      <c r="N21" s="52"/>
    </row>
    <row r="22" spans="1:14" x14ac:dyDescent="0.2">
      <c r="A22" s="4" t="s">
        <v>39</v>
      </c>
      <c r="B22" s="5" t="s">
        <v>40</v>
      </c>
      <c r="C22" s="1"/>
      <c r="D22" s="1"/>
      <c r="E22" s="2"/>
      <c r="F22" s="3"/>
      <c r="G22" s="2">
        <v>989424.45</v>
      </c>
      <c r="H22" s="2"/>
      <c r="I22" s="3">
        <f t="shared" si="2"/>
        <v>989424.45</v>
      </c>
      <c r="J22" s="3">
        <f t="shared" si="0"/>
        <v>0</v>
      </c>
      <c r="K22" s="3">
        <f t="shared" si="3"/>
        <v>989424.45</v>
      </c>
      <c r="L22" s="3">
        <f t="shared" si="1"/>
        <v>0</v>
      </c>
      <c r="M22" s="2"/>
      <c r="N22" s="52"/>
    </row>
    <row r="23" spans="1:14" x14ac:dyDescent="0.2">
      <c r="A23" s="4" t="s">
        <v>41</v>
      </c>
      <c r="B23" s="13" t="s">
        <v>42</v>
      </c>
      <c r="C23" s="1">
        <v>12127499.279999999</v>
      </c>
      <c r="D23" s="1"/>
      <c r="E23" s="2">
        <v>913283.95</v>
      </c>
      <c r="F23" s="3"/>
      <c r="G23" s="2"/>
      <c r="H23" s="2"/>
      <c r="I23" s="3">
        <f t="shared" si="2"/>
        <v>13040783.229999999</v>
      </c>
      <c r="J23" s="3">
        <f t="shared" si="0"/>
        <v>0</v>
      </c>
      <c r="K23" s="3">
        <f t="shared" si="3"/>
        <v>13040783.229999999</v>
      </c>
      <c r="L23" s="3">
        <f t="shared" si="1"/>
        <v>0</v>
      </c>
      <c r="M23" s="2"/>
      <c r="N23" s="52"/>
    </row>
    <row r="24" spans="1:14" x14ac:dyDescent="0.2">
      <c r="A24" s="4" t="s">
        <v>43</v>
      </c>
      <c r="B24" s="13" t="s">
        <v>44</v>
      </c>
      <c r="C24" s="1">
        <v>1837497.4</v>
      </c>
      <c r="D24" s="1"/>
      <c r="E24" s="2"/>
      <c r="F24" s="3"/>
      <c r="G24" s="2"/>
      <c r="H24" s="2"/>
      <c r="I24" s="3">
        <f t="shared" si="2"/>
        <v>1837497.4</v>
      </c>
      <c r="J24" s="3">
        <f t="shared" si="0"/>
        <v>0</v>
      </c>
      <c r="K24" s="3">
        <f t="shared" si="3"/>
        <v>1837497.4</v>
      </c>
      <c r="L24" s="3">
        <f t="shared" si="1"/>
        <v>0</v>
      </c>
      <c r="M24" s="2"/>
      <c r="N24" s="52"/>
    </row>
    <row r="25" spans="1:14" x14ac:dyDescent="0.2">
      <c r="A25" s="4" t="s">
        <v>45</v>
      </c>
      <c r="B25" s="13" t="s">
        <v>46</v>
      </c>
      <c r="C25" s="1">
        <v>814821</v>
      </c>
      <c r="D25" s="1"/>
      <c r="E25" s="2"/>
      <c r="F25" s="3"/>
      <c r="G25" s="2"/>
      <c r="H25" s="2"/>
      <c r="I25" s="3">
        <f t="shared" si="2"/>
        <v>814821</v>
      </c>
      <c r="J25" s="3">
        <f t="shared" si="0"/>
        <v>0</v>
      </c>
      <c r="K25" s="3">
        <f t="shared" si="3"/>
        <v>814821</v>
      </c>
      <c r="L25" s="3">
        <f t="shared" si="1"/>
        <v>0</v>
      </c>
      <c r="M25" s="2"/>
      <c r="N25" s="52"/>
    </row>
    <row r="26" spans="1:14" x14ac:dyDescent="0.2">
      <c r="A26" s="4" t="s">
        <v>47</v>
      </c>
      <c r="B26" s="13" t="s">
        <v>48</v>
      </c>
      <c r="C26" s="1">
        <v>5331160.1500000004</v>
      </c>
      <c r="D26" s="1"/>
      <c r="E26" s="2"/>
      <c r="F26" s="3"/>
      <c r="G26" s="2"/>
      <c r="H26" s="2"/>
      <c r="I26" s="3">
        <f t="shared" si="2"/>
        <v>5331160.1500000004</v>
      </c>
      <c r="J26" s="3">
        <f t="shared" si="0"/>
        <v>0</v>
      </c>
      <c r="K26" s="3">
        <f t="shared" si="3"/>
        <v>5331160.1500000004</v>
      </c>
      <c r="L26" s="3">
        <f t="shared" si="1"/>
        <v>0</v>
      </c>
      <c r="M26" s="2"/>
      <c r="N26" s="52"/>
    </row>
    <row r="27" spans="1:14" x14ac:dyDescent="0.2">
      <c r="A27" s="4" t="s">
        <v>49</v>
      </c>
      <c r="B27" s="13" t="s">
        <v>50</v>
      </c>
      <c r="C27" s="1">
        <v>1862132.3</v>
      </c>
      <c r="D27" s="1"/>
      <c r="E27" s="2"/>
      <c r="F27" s="3"/>
      <c r="G27" s="2"/>
      <c r="H27" s="2"/>
      <c r="I27" s="3">
        <f t="shared" si="2"/>
        <v>1862132.3</v>
      </c>
      <c r="J27" s="3">
        <f t="shared" si="0"/>
        <v>0</v>
      </c>
      <c r="K27" s="3">
        <f t="shared" si="3"/>
        <v>1862132.3</v>
      </c>
      <c r="L27" s="3">
        <f t="shared" si="1"/>
        <v>0</v>
      </c>
      <c r="M27" s="2"/>
      <c r="N27" s="52"/>
    </row>
    <row r="28" spans="1:14" x14ac:dyDescent="0.2">
      <c r="A28" s="4" t="s">
        <v>51</v>
      </c>
      <c r="B28" s="13" t="s">
        <v>52</v>
      </c>
      <c r="C28" s="1">
        <v>2392832.8199999998</v>
      </c>
      <c r="D28" s="1"/>
      <c r="E28" s="2">
        <v>14193</v>
      </c>
      <c r="F28" s="3"/>
      <c r="G28" s="2"/>
      <c r="H28" s="2"/>
      <c r="I28" s="3">
        <f t="shared" si="2"/>
        <v>2407025.8199999998</v>
      </c>
      <c r="J28" s="3">
        <f t="shared" si="0"/>
        <v>0</v>
      </c>
      <c r="K28" s="3">
        <f t="shared" si="3"/>
        <v>2407025.8199999998</v>
      </c>
      <c r="L28" s="3">
        <f t="shared" si="1"/>
        <v>0</v>
      </c>
      <c r="M28" s="2"/>
      <c r="N28" s="52"/>
    </row>
    <row r="29" spans="1:14" x14ac:dyDescent="0.2">
      <c r="A29" s="4" t="s">
        <v>53</v>
      </c>
      <c r="B29" s="13" t="s">
        <v>54</v>
      </c>
      <c r="C29" s="1">
        <v>10859.84</v>
      </c>
      <c r="D29" s="1"/>
      <c r="E29" s="2"/>
      <c r="F29" s="3"/>
      <c r="G29" s="2"/>
      <c r="H29" s="2"/>
      <c r="I29" s="3">
        <f t="shared" si="2"/>
        <v>10859.84</v>
      </c>
      <c r="J29" s="3">
        <f t="shared" si="0"/>
        <v>0</v>
      </c>
      <c r="K29" s="3">
        <f t="shared" si="3"/>
        <v>10859.84</v>
      </c>
      <c r="L29" s="3">
        <f t="shared" si="1"/>
        <v>0</v>
      </c>
      <c r="M29" s="2"/>
      <c r="N29" s="52"/>
    </row>
    <row r="30" spans="1:14" x14ac:dyDescent="0.2">
      <c r="A30" s="4" t="s">
        <v>55</v>
      </c>
      <c r="B30" s="13" t="s">
        <v>56</v>
      </c>
      <c r="C30" s="1">
        <v>21021782.18</v>
      </c>
      <c r="D30" s="1"/>
      <c r="E30" s="2">
        <v>11335121.189999999</v>
      </c>
      <c r="F30" s="3"/>
      <c r="G30" s="2"/>
      <c r="H30" s="2"/>
      <c r="I30" s="3">
        <f t="shared" si="2"/>
        <v>32356903.369999997</v>
      </c>
      <c r="J30" s="3">
        <f t="shared" si="0"/>
        <v>0</v>
      </c>
      <c r="K30" s="3">
        <f t="shared" si="3"/>
        <v>32356903.369999997</v>
      </c>
      <c r="L30" s="3">
        <f t="shared" si="1"/>
        <v>0</v>
      </c>
      <c r="M30" s="2"/>
      <c r="N30" s="52"/>
    </row>
    <row r="31" spans="1:14" x14ac:dyDescent="0.2">
      <c r="A31" s="4" t="s">
        <v>57</v>
      </c>
      <c r="B31" s="13" t="s">
        <v>58</v>
      </c>
      <c r="C31" s="1">
        <v>2692800</v>
      </c>
      <c r="D31" s="1"/>
      <c r="E31" s="2"/>
      <c r="F31" s="3"/>
      <c r="G31" s="2"/>
      <c r="H31" s="2"/>
      <c r="I31" s="3">
        <f t="shared" si="2"/>
        <v>2692800</v>
      </c>
      <c r="J31" s="3">
        <f t="shared" si="0"/>
        <v>0</v>
      </c>
      <c r="K31" s="3">
        <f t="shared" si="3"/>
        <v>2692800</v>
      </c>
      <c r="L31" s="3">
        <f t="shared" si="1"/>
        <v>0</v>
      </c>
      <c r="M31" s="2"/>
      <c r="N31" s="52"/>
    </row>
    <row r="32" spans="1:14" x14ac:dyDescent="0.2">
      <c r="A32" s="4" t="s">
        <v>59</v>
      </c>
      <c r="B32" s="13" t="s">
        <v>60</v>
      </c>
      <c r="C32" s="1">
        <v>484941535.76999998</v>
      </c>
      <c r="D32" s="1"/>
      <c r="E32" s="2"/>
      <c r="F32" s="3"/>
      <c r="G32" s="2"/>
      <c r="H32" s="2"/>
      <c r="I32" s="3">
        <f t="shared" si="2"/>
        <v>484941535.76999998</v>
      </c>
      <c r="J32" s="3">
        <f t="shared" si="0"/>
        <v>0</v>
      </c>
      <c r="K32" s="3">
        <f t="shared" si="3"/>
        <v>484941535.76999998</v>
      </c>
      <c r="L32" s="3">
        <f t="shared" si="1"/>
        <v>0</v>
      </c>
      <c r="M32" s="2"/>
      <c r="N32" s="52"/>
    </row>
    <row r="33" spans="1:14" x14ac:dyDescent="0.2">
      <c r="A33" s="4" t="s">
        <v>61</v>
      </c>
      <c r="B33" s="13" t="s">
        <v>62</v>
      </c>
      <c r="C33" s="1"/>
      <c r="D33" s="1">
        <v>132300868.08</v>
      </c>
      <c r="E33" s="2"/>
      <c r="F33" s="3"/>
      <c r="G33" s="2"/>
      <c r="H33" s="2"/>
      <c r="I33" s="3">
        <f t="shared" si="2"/>
        <v>0</v>
      </c>
      <c r="J33" s="3">
        <f t="shared" si="0"/>
        <v>132300868.08</v>
      </c>
      <c r="K33" s="3">
        <f t="shared" si="3"/>
        <v>0</v>
      </c>
      <c r="L33" s="3">
        <f t="shared" si="1"/>
        <v>132300868.08</v>
      </c>
      <c r="M33" s="2"/>
      <c r="N33" s="52"/>
    </row>
    <row r="34" spans="1:14" x14ac:dyDescent="0.2">
      <c r="A34" s="4" t="s">
        <v>63</v>
      </c>
      <c r="B34" s="5" t="s">
        <v>64</v>
      </c>
      <c r="C34" s="1">
        <v>305136270</v>
      </c>
      <c r="D34" s="1"/>
      <c r="E34" s="2">
        <v>7840930</v>
      </c>
      <c r="F34" s="3"/>
      <c r="G34" s="2"/>
      <c r="H34" s="2"/>
      <c r="I34" s="3">
        <f t="shared" si="2"/>
        <v>312977200</v>
      </c>
      <c r="J34" s="3">
        <f t="shared" si="0"/>
        <v>0</v>
      </c>
      <c r="K34" s="3">
        <f t="shared" si="3"/>
        <v>312977200</v>
      </c>
      <c r="L34" s="3">
        <f t="shared" si="1"/>
        <v>0</v>
      </c>
      <c r="M34" s="2"/>
      <c r="N34" s="52"/>
    </row>
    <row r="35" spans="1:14" x14ac:dyDescent="0.2">
      <c r="A35" s="4" t="s">
        <v>65</v>
      </c>
      <c r="B35" s="13" t="s">
        <v>64</v>
      </c>
      <c r="C35" s="1">
        <v>112687335.81</v>
      </c>
      <c r="D35" s="1"/>
      <c r="E35" s="2">
        <v>10201058.789999999</v>
      </c>
      <c r="F35" s="3"/>
      <c r="G35" s="2"/>
      <c r="H35" s="2"/>
      <c r="I35" s="3">
        <f t="shared" si="2"/>
        <v>122888394.59999999</v>
      </c>
      <c r="J35" s="3">
        <f t="shared" si="0"/>
        <v>0</v>
      </c>
      <c r="K35" s="3">
        <f t="shared" si="3"/>
        <v>122888394.59999999</v>
      </c>
      <c r="L35" s="3">
        <f t="shared" si="1"/>
        <v>0</v>
      </c>
      <c r="M35" s="2"/>
      <c r="N35" s="52"/>
    </row>
    <row r="36" spans="1:14" x14ac:dyDescent="0.2">
      <c r="A36" s="4" t="s">
        <v>66</v>
      </c>
      <c r="B36" s="13" t="s">
        <v>67</v>
      </c>
      <c r="C36" s="1"/>
      <c r="D36" s="6">
        <v>18909654.25</v>
      </c>
      <c r="E36" s="2"/>
      <c r="F36" s="3">
        <v>6715018.4000000004</v>
      </c>
      <c r="G36" s="2"/>
      <c r="H36" s="2"/>
      <c r="I36" s="3">
        <f t="shared" si="2"/>
        <v>0</v>
      </c>
      <c r="J36" s="3">
        <f t="shared" si="0"/>
        <v>25624672.649999999</v>
      </c>
      <c r="K36" s="3">
        <f t="shared" si="3"/>
        <v>0</v>
      </c>
      <c r="L36" s="3">
        <f t="shared" si="1"/>
        <v>25624672.649999999</v>
      </c>
      <c r="M36" s="2"/>
      <c r="N36" s="52"/>
    </row>
    <row r="37" spans="1:14" x14ac:dyDescent="0.2">
      <c r="A37" s="4" t="s">
        <v>68</v>
      </c>
      <c r="B37" s="13" t="s">
        <v>69</v>
      </c>
      <c r="C37" s="1">
        <v>94186646.909999996</v>
      </c>
      <c r="D37" s="1"/>
      <c r="E37" s="2"/>
      <c r="F37" s="3"/>
      <c r="G37" s="2"/>
      <c r="H37" s="2"/>
      <c r="I37" s="3">
        <f t="shared" si="2"/>
        <v>94186646.909999996</v>
      </c>
      <c r="J37" s="3">
        <f t="shared" si="0"/>
        <v>0</v>
      </c>
      <c r="K37" s="3">
        <f t="shared" si="3"/>
        <v>94186646.909999996</v>
      </c>
      <c r="L37" s="3">
        <f t="shared" si="1"/>
        <v>0</v>
      </c>
      <c r="M37" s="2"/>
      <c r="N37" s="52"/>
    </row>
    <row r="38" spans="1:14" x14ac:dyDescent="0.2">
      <c r="A38" s="4" t="s">
        <v>70</v>
      </c>
      <c r="B38" s="13" t="s">
        <v>71</v>
      </c>
      <c r="C38" s="1"/>
      <c r="D38" s="1">
        <v>50837860.689999998</v>
      </c>
      <c r="E38" s="2"/>
      <c r="F38" s="3"/>
      <c r="G38" s="2"/>
      <c r="H38" s="2"/>
      <c r="I38" s="3">
        <f t="shared" si="2"/>
        <v>0</v>
      </c>
      <c r="J38" s="3">
        <f t="shared" si="0"/>
        <v>50837860.689999998</v>
      </c>
      <c r="K38" s="3">
        <f t="shared" si="3"/>
        <v>0</v>
      </c>
      <c r="L38" s="3">
        <f t="shared" si="1"/>
        <v>50837860.689999998</v>
      </c>
      <c r="M38" s="2"/>
      <c r="N38" s="52"/>
    </row>
    <row r="39" spans="1:14" x14ac:dyDescent="0.2">
      <c r="A39" s="4" t="s">
        <v>72</v>
      </c>
      <c r="B39" s="13" t="s">
        <v>73</v>
      </c>
      <c r="C39" s="1">
        <v>952558586.79999995</v>
      </c>
      <c r="D39" s="1"/>
      <c r="E39" s="2">
        <v>3041406.94</v>
      </c>
      <c r="F39" s="3"/>
      <c r="G39" s="2"/>
      <c r="H39" s="2"/>
      <c r="I39" s="3">
        <f t="shared" si="2"/>
        <v>955599993.74000001</v>
      </c>
      <c r="J39" s="3">
        <f t="shared" si="0"/>
        <v>0</v>
      </c>
      <c r="K39" s="3">
        <f t="shared" si="3"/>
        <v>955599993.74000001</v>
      </c>
      <c r="L39" s="3">
        <f t="shared" si="1"/>
        <v>0</v>
      </c>
      <c r="M39" s="2"/>
      <c r="N39" s="52"/>
    </row>
    <row r="40" spans="1:14" x14ac:dyDescent="0.2">
      <c r="A40" s="4" t="s">
        <v>74</v>
      </c>
      <c r="B40" s="13" t="s">
        <v>75</v>
      </c>
      <c r="C40" s="1"/>
      <c r="D40" s="1">
        <v>121197290.3</v>
      </c>
      <c r="E40" s="2"/>
      <c r="F40" s="3">
        <v>449081.37</v>
      </c>
      <c r="G40" s="2"/>
      <c r="H40" s="2"/>
      <c r="I40" s="3">
        <f t="shared" si="2"/>
        <v>0</v>
      </c>
      <c r="J40" s="3">
        <f t="shared" si="0"/>
        <v>121646371.67</v>
      </c>
      <c r="K40" s="3">
        <f t="shared" si="3"/>
        <v>0</v>
      </c>
      <c r="L40" s="3">
        <f t="shared" si="1"/>
        <v>121646371.67</v>
      </c>
      <c r="M40" s="2"/>
      <c r="N40" s="52"/>
    </row>
    <row r="41" spans="1:14" x14ac:dyDescent="0.2">
      <c r="A41" s="4" t="s">
        <v>76</v>
      </c>
      <c r="B41" s="13" t="s">
        <v>77</v>
      </c>
      <c r="C41" s="53">
        <v>244864706.55000001</v>
      </c>
      <c r="D41" s="1"/>
      <c r="E41" s="2">
        <v>203944050.65000001</v>
      </c>
      <c r="F41" s="3"/>
      <c r="G41" s="2"/>
      <c r="H41" s="2"/>
      <c r="I41" s="3">
        <f t="shared" si="2"/>
        <v>448808757.20000005</v>
      </c>
      <c r="J41" s="3">
        <f t="shared" si="0"/>
        <v>0</v>
      </c>
      <c r="K41" s="3">
        <f t="shared" si="3"/>
        <v>448808757.20000005</v>
      </c>
      <c r="L41" s="3">
        <f t="shared" si="1"/>
        <v>0</v>
      </c>
      <c r="M41" s="2"/>
      <c r="N41" s="52"/>
    </row>
    <row r="42" spans="1:14" x14ac:dyDescent="0.2">
      <c r="A42" s="4" t="s">
        <v>78</v>
      </c>
      <c r="B42" s="13" t="s">
        <v>79</v>
      </c>
      <c r="C42" s="1"/>
      <c r="D42" s="1">
        <v>55196004.439999998</v>
      </c>
      <c r="E42" s="2"/>
      <c r="F42" s="3">
        <v>55958461.219999999</v>
      </c>
      <c r="G42" s="2"/>
      <c r="H42" s="2"/>
      <c r="I42" s="3">
        <f t="shared" si="2"/>
        <v>0</v>
      </c>
      <c r="J42" s="3">
        <f t="shared" si="0"/>
        <v>111154465.66</v>
      </c>
      <c r="K42" s="3">
        <f t="shared" si="3"/>
        <v>0</v>
      </c>
      <c r="L42" s="3">
        <f t="shared" si="1"/>
        <v>111154465.66</v>
      </c>
      <c r="M42" s="2"/>
      <c r="N42" s="52"/>
    </row>
    <row r="43" spans="1:14" x14ac:dyDescent="0.2">
      <c r="A43" s="4" t="s">
        <v>80</v>
      </c>
      <c r="B43" s="13" t="s">
        <v>81</v>
      </c>
      <c r="C43" s="1">
        <v>84845815.25</v>
      </c>
      <c r="D43" s="1"/>
      <c r="E43" s="2"/>
      <c r="F43" s="3"/>
      <c r="G43" s="2"/>
      <c r="H43" s="2"/>
      <c r="I43" s="3">
        <f t="shared" si="2"/>
        <v>84845815.25</v>
      </c>
      <c r="J43" s="3">
        <f t="shared" si="0"/>
        <v>0</v>
      </c>
      <c r="K43" s="3">
        <f t="shared" si="3"/>
        <v>84845815.25</v>
      </c>
      <c r="L43" s="3">
        <f t="shared" si="1"/>
        <v>0</v>
      </c>
      <c r="M43" s="2"/>
      <c r="N43" s="52"/>
    </row>
    <row r="44" spans="1:14" x14ac:dyDescent="0.2">
      <c r="A44" s="4" t="s">
        <v>82</v>
      </c>
      <c r="B44" s="13" t="s">
        <v>83</v>
      </c>
      <c r="C44" s="1"/>
      <c r="D44" s="1">
        <v>34052969.350000001</v>
      </c>
      <c r="E44" s="2"/>
      <c r="F44" s="3"/>
      <c r="G44" s="2"/>
      <c r="H44" s="2"/>
      <c r="I44" s="3">
        <f t="shared" si="2"/>
        <v>0</v>
      </c>
      <c r="J44" s="3">
        <f t="shared" si="0"/>
        <v>34052969.350000001</v>
      </c>
      <c r="K44" s="3">
        <f t="shared" si="3"/>
        <v>0</v>
      </c>
      <c r="L44" s="3">
        <f t="shared" si="1"/>
        <v>34052969.350000001</v>
      </c>
      <c r="M44" s="2"/>
      <c r="N44" s="52"/>
    </row>
    <row r="45" spans="1:14" x14ac:dyDescent="0.2">
      <c r="A45" s="4" t="s">
        <v>84</v>
      </c>
      <c r="B45" s="13" t="s">
        <v>85</v>
      </c>
      <c r="C45" s="1">
        <v>71914246.980000004</v>
      </c>
      <c r="D45" s="1"/>
      <c r="E45" s="2"/>
      <c r="F45" s="3"/>
      <c r="G45" s="2"/>
      <c r="H45" s="2"/>
      <c r="I45" s="3">
        <f t="shared" si="2"/>
        <v>71914246.980000004</v>
      </c>
      <c r="J45" s="3">
        <f t="shared" si="0"/>
        <v>0</v>
      </c>
      <c r="K45" s="3">
        <f t="shared" si="3"/>
        <v>71914246.980000004</v>
      </c>
      <c r="L45" s="3">
        <f t="shared" si="1"/>
        <v>0</v>
      </c>
      <c r="M45" s="2"/>
      <c r="N45" s="52"/>
    </row>
    <row r="46" spans="1:14" x14ac:dyDescent="0.2">
      <c r="A46" s="4" t="s">
        <v>86</v>
      </c>
      <c r="B46" s="13" t="s">
        <v>87</v>
      </c>
      <c r="C46" s="1"/>
      <c r="D46" s="1">
        <f>140196999.72-132300868.08</f>
        <v>7896131.6400000006</v>
      </c>
      <c r="E46" s="2"/>
      <c r="F46" s="3"/>
      <c r="G46" s="2"/>
      <c r="H46" s="2"/>
      <c r="I46" s="3">
        <f t="shared" si="2"/>
        <v>0</v>
      </c>
      <c r="J46" s="3">
        <f t="shared" si="0"/>
        <v>7896131.6400000006</v>
      </c>
      <c r="K46" s="3">
        <f t="shared" si="3"/>
        <v>0</v>
      </c>
      <c r="L46" s="3">
        <f t="shared" si="1"/>
        <v>7896131.6400000006</v>
      </c>
      <c r="M46" s="2"/>
      <c r="N46" s="52"/>
    </row>
    <row r="47" spans="1:14" x14ac:dyDescent="0.2">
      <c r="A47" s="4" t="s">
        <v>88</v>
      </c>
      <c r="B47" s="13" t="s">
        <v>89</v>
      </c>
      <c r="C47" s="1">
        <v>9430000</v>
      </c>
      <c r="D47" s="21"/>
      <c r="E47" s="2"/>
      <c r="F47" s="3"/>
      <c r="G47" s="2"/>
      <c r="H47" s="2"/>
      <c r="I47" s="3">
        <f t="shared" si="2"/>
        <v>9430000</v>
      </c>
      <c r="J47" s="3">
        <f t="shared" si="0"/>
        <v>0</v>
      </c>
      <c r="K47" s="3">
        <f t="shared" si="3"/>
        <v>9430000</v>
      </c>
      <c r="L47" s="3">
        <f t="shared" si="1"/>
        <v>0</v>
      </c>
      <c r="M47" s="2"/>
      <c r="N47" s="52"/>
    </row>
    <row r="48" spans="1:14" x14ac:dyDescent="0.2">
      <c r="A48" s="4" t="s">
        <v>90</v>
      </c>
      <c r="B48" s="13" t="s">
        <v>91</v>
      </c>
      <c r="C48" s="1"/>
      <c r="D48" s="21">
        <v>2730182.03</v>
      </c>
      <c r="E48" s="2"/>
      <c r="F48" s="3"/>
      <c r="G48" s="2"/>
      <c r="H48" s="2"/>
      <c r="I48" s="3">
        <f t="shared" si="2"/>
        <v>0</v>
      </c>
      <c r="J48" s="3">
        <f t="shared" si="0"/>
        <v>2730182.03</v>
      </c>
      <c r="K48" s="3">
        <f t="shared" si="3"/>
        <v>0</v>
      </c>
      <c r="L48" s="3">
        <f t="shared" si="1"/>
        <v>2730182.03</v>
      </c>
      <c r="M48" s="2"/>
      <c r="N48" s="52"/>
    </row>
    <row r="49" spans="1:14" x14ac:dyDescent="0.2">
      <c r="A49" s="4" t="s">
        <v>92</v>
      </c>
      <c r="B49" s="13" t="s">
        <v>93</v>
      </c>
      <c r="C49" s="1">
        <v>55540566.93</v>
      </c>
      <c r="D49" s="1"/>
      <c r="E49" s="2">
        <v>16439025.189999999</v>
      </c>
      <c r="F49" s="3"/>
      <c r="G49" s="2"/>
      <c r="H49" s="2"/>
      <c r="I49" s="3">
        <f t="shared" si="2"/>
        <v>71979592.120000005</v>
      </c>
      <c r="J49" s="3">
        <f t="shared" si="0"/>
        <v>0</v>
      </c>
      <c r="K49" s="3">
        <f t="shared" si="3"/>
        <v>71979592.120000005</v>
      </c>
      <c r="L49" s="3">
        <f t="shared" si="1"/>
        <v>0</v>
      </c>
      <c r="M49" s="2"/>
      <c r="N49" s="52"/>
    </row>
    <row r="50" spans="1:14" x14ac:dyDescent="0.2">
      <c r="A50" s="4" t="s">
        <v>94</v>
      </c>
      <c r="B50" s="13" t="s">
        <v>95</v>
      </c>
      <c r="C50" s="1"/>
      <c r="D50" s="1">
        <v>42165020.329999998</v>
      </c>
      <c r="E50" s="2"/>
      <c r="F50" s="3">
        <v>8667962.5500000007</v>
      </c>
      <c r="G50" s="2"/>
      <c r="H50" s="2"/>
      <c r="I50" s="3">
        <f t="shared" si="2"/>
        <v>0</v>
      </c>
      <c r="J50" s="3">
        <f t="shared" si="0"/>
        <v>50832982.879999995</v>
      </c>
      <c r="K50" s="3">
        <f t="shared" si="3"/>
        <v>0</v>
      </c>
      <c r="L50" s="3">
        <f t="shared" si="1"/>
        <v>50832982.879999995</v>
      </c>
      <c r="M50" s="2"/>
      <c r="N50" s="52"/>
    </row>
    <row r="51" spans="1:14" x14ac:dyDescent="0.2">
      <c r="A51" s="4" t="s">
        <v>96</v>
      </c>
      <c r="B51" s="13" t="s">
        <v>97</v>
      </c>
      <c r="C51" s="1">
        <v>150468131.63999999</v>
      </c>
      <c r="D51" s="1"/>
      <c r="E51" s="2">
        <v>38327617</v>
      </c>
      <c r="F51" s="3"/>
      <c r="G51" s="2"/>
      <c r="H51" s="2"/>
      <c r="I51" s="3">
        <f t="shared" si="2"/>
        <v>188795748.63999999</v>
      </c>
      <c r="J51" s="3">
        <f t="shared" si="0"/>
        <v>0</v>
      </c>
      <c r="K51" s="3">
        <f t="shared" si="3"/>
        <v>188795748.63999999</v>
      </c>
      <c r="L51" s="3">
        <f t="shared" si="1"/>
        <v>0</v>
      </c>
      <c r="M51" s="2"/>
      <c r="N51" s="52"/>
    </row>
    <row r="52" spans="1:14" x14ac:dyDescent="0.2">
      <c r="A52" s="4" t="s">
        <v>98</v>
      </c>
      <c r="B52" s="13" t="s">
        <v>99</v>
      </c>
      <c r="C52" s="1"/>
      <c r="D52" s="1">
        <v>51045985.899999999</v>
      </c>
      <c r="E52" s="2"/>
      <c r="F52" s="3">
        <v>25649381.73</v>
      </c>
      <c r="G52" s="2"/>
      <c r="H52" s="2"/>
      <c r="I52" s="3">
        <f t="shared" si="2"/>
        <v>0</v>
      </c>
      <c r="J52" s="3">
        <f t="shared" si="0"/>
        <v>76695367.629999995</v>
      </c>
      <c r="K52" s="3">
        <f t="shared" si="3"/>
        <v>0</v>
      </c>
      <c r="L52" s="3">
        <f t="shared" si="1"/>
        <v>76695367.629999995</v>
      </c>
      <c r="M52" s="2"/>
      <c r="N52" s="52"/>
    </row>
    <row r="53" spans="1:14" x14ac:dyDescent="0.2">
      <c r="A53" s="4" t="s">
        <v>100</v>
      </c>
      <c r="B53" s="13" t="s">
        <v>101</v>
      </c>
      <c r="C53" s="1">
        <v>9330631.2100000009</v>
      </c>
      <c r="D53" s="1"/>
      <c r="E53" s="2">
        <v>19990</v>
      </c>
      <c r="F53" s="3"/>
      <c r="G53" s="2"/>
      <c r="H53" s="2"/>
      <c r="I53" s="3">
        <f t="shared" si="2"/>
        <v>9350621.2100000009</v>
      </c>
      <c r="J53" s="3">
        <f t="shared" si="0"/>
        <v>0</v>
      </c>
      <c r="K53" s="3">
        <f t="shared" si="3"/>
        <v>9350621.2100000009</v>
      </c>
      <c r="L53" s="3">
        <f t="shared" si="1"/>
        <v>0</v>
      </c>
      <c r="M53" s="2"/>
      <c r="N53" s="52"/>
    </row>
    <row r="54" spans="1:14" x14ac:dyDescent="0.2">
      <c r="A54" s="4" t="s">
        <v>102</v>
      </c>
      <c r="B54" s="13" t="s">
        <v>103</v>
      </c>
      <c r="C54" s="1"/>
      <c r="D54" s="1">
        <v>6326642.1200000001</v>
      </c>
      <c r="E54" s="2"/>
      <c r="F54" s="3">
        <v>12659.67</v>
      </c>
      <c r="G54" s="2"/>
      <c r="H54" s="2"/>
      <c r="I54" s="3">
        <f t="shared" si="2"/>
        <v>0</v>
      </c>
      <c r="J54" s="3">
        <f t="shared" si="0"/>
        <v>6339301.79</v>
      </c>
      <c r="K54" s="3">
        <f t="shared" si="3"/>
        <v>0</v>
      </c>
      <c r="L54" s="3">
        <f t="shared" si="1"/>
        <v>6339301.79</v>
      </c>
      <c r="M54" s="2"/>
      <c r="N54" s="52"/>
    </row>
    <row r="55" spans="1:14" x14ac:dyDescent="0.2">
      <c r="A55" s="4" t="s">
        <v>104</v>
      </c>
      <c r="B55" s="13" t="s">
        <v>105</v>
      </c>
      <c r="C55" s="1">
        <v>4496000</v>
      </c>
      <c r="D55" s="1"/>
      <c r="E55" s="2"/>
      <c r="F55" s="3"/>
      <c r="G55" s="2"/>
      <c r="H55" s="2"/>
      <c r="I55" s="3">
        <f t="shared" si="2"/>
        <v>4496000</v>
      </c>
      <c r="J55" s="3">
        <f t="shared" si="0"/>
        <v>0</v>
      </c>
      <c r="K55" s="3">
        <f t="shared" si="3"/>
        <v>4496000</v>
      </c>
      <c r="L55" s="3">
        <f t="shared" si="1"/>
        <v>0</v>
      </c>
      <c r="M55" s="2"/>
      <c r="N55" s="52"/>
    </row>
    <row r="56" spans="1:14" x14ac:dyDescent="0.2">
      <c r="A56" s="4" t="s">
        <v>106</v>
      </c>
      <c r="B56" s="13" t="s">
        <v>107</v>
      </c>
      <c r="C56" s="1"/>
      <c r="D56" s="1">
        <v>870669.31</v>
      </c>
      <c r="E56" s="2"/>
      <c r="F56" s="3"/>
      <c r="G56" s="2"/>
      <c r="H56" s="2"/>
      <c r="I56" s="3">
        <f t="shared" si="2"/>
        <v>0</v>
      </c>
      <c r="J56" s="3">
        <f t="shared" si="0"/>
        <v>870669.31</v>
      </c>
      <c r="K56" s="3">
        <f t="shared" si="3"/>
        <v>0</v>
      </c>
      <c r="L56" s="3">
        <f t="shared" si="1"/>
        <v>870669.31</v>
      </c>
      <c r="M56" s="2"/>
      <c r="N56" s="52"/>
    </row>
    <row r="57" spans="1:14" x14ac:dyDescent="0.2">
      <c r="A57" s="4" t="s">
        <v>108</v>
      </c>
      <c r="B57" s="13" t="s">
        <v>109</v>
      </c>
      <c r="C57" s="1">
        <v>83921127.49000001</v>
      </c>
      <c r="D57" s="1"/>
      <c r="E57" s="2">
        <v>2207715</v>
      </c>
      <c r="F57" s="3"/>
      <c r="G57" s="2"/>
      <c r="H57" s="2"/>
      <c r="I57" s="3">
        <f t="shared" si="2"/>
        <v>86128842.49000001</v>
      </c>
      <c r="J57" s="3">
        <f t="shared" si="0"/>
        <v>0</v>
      </c>
      <c r="K57" s="3">
        <f t="shared" si="3"/>
        <v>86128842.49000001</v>
      </c>
      <c r="L57" s="3">
        <f t="shared" si="1"/>
        <v>0</v>
      </c>
      <c r="M57" s="2"/>
      <c r="N57" s="52"/>
    </row>
    <row r="58" spans="1:14" x14ac:dyDescent="0.2">
      <c r="A58" s="4" t="s">
        <v>110</v>
      </c>
      <c r="B58" s="13" t="s">
        <v>111</v>
      </c>
      <c r="C58" s="1"/>
      <c r="D58" s="1">
        <v>24045082.490000002</v>
      </c>
      <c r="E58" s="2"/>
      <c r="F58" s="3">
        <v>1647622.8</v>
      </c>
      <c r="G58" s="2"/>
      <c r="H58" s="2"/>
      <c r="I58" s="3">
        <f t="shared" si="2"/>
        <v>0</v>
      </c>
      <c r="J58" s="3">
        <f t="shared" si="0"/>
        <v>25692705.290000003</v>
      </c>
      <c r="K58" s="3">
        <f t="shared" si="3"/>
        <v>0</v>
      </c>
      <c r="L58" s="3">
        <f t="shared" si="1"/>
        <v>25692705.290000003</v>
      </c>
      <c r="M58" s="2"/>
      <c r="N58" s="52"/>
    </row>
    <row r="59" spans="1:14" x14ac:dyDescent="0.2">
      <c r="A59" s="4" t="s">
        <v>112</v>
      </c>
      <c r="B59" s="13" t="s">
        <v>113</v>
      </c>
      <c r="C59" s="1">
        <f>84307540+4629257+134401915.82</f>
        <v>223338712.81999999</v>
      </c>
      <c r="D59" s="1"/>
      <c r="E59" s="2"/>
      <c r="F59" s="3"/>
      <c r="G59" s="2"/>
      <c r="H59" s="2"/>
      <c r="I59" s="3">
        <f t="shared" si="2"/>
        <v>223338712.81999999</v>
      </c>
      <c r="J59" s="3">
        <f t="shared" si="0"/>
        <v>0</v>
      </c>
      <c r="K59" s="3">
        <f t="shared" si="3"/>
        <v>223338712.81999999</v>
      </c>
      <c r="L59" s="3">
        <f t="shared" si="1"/>
        <v>0</v>
      </c>
      <c r="M59" s="2"/>
      <c r="N59" s="52"/>
    </row>
    <row r="60" spans="1:14" x14ac:dyDescent="0.2">
      <c r="A60" s="4" t="s">
        <v>114</v>
      </c>
      <c r="B60" s="13" t="s">
        <v>115</v>
      </c>
      <c r="C60" s="1"/>
      <c r="D60" s="1">
        <f>56725980.55+1908549.66+133403870.71</f>
        <v>192038400.91999999</v>
      </c>
      <c r="E60" s="2"/>
      <c r="F60" s="3"/>
      <c r="G60" s="2"/>
      <c r="H60" s="2"/>
      <c r="I60" s="3">
        <f t="shared" si="2"/>
        <v>0</v>
      </c>
      <c r="J60" s="3">
        <f t="shared" si="0"/>
        <v>192038400.91999999</v>
      </c>
      <c r="K60" s="3">
        <f t="shared" si="3"/>
        <v>0</v>
      </c>
      <c r="L60" s="3">
        <f t="shared" si="1"/>
        <v>192038400.91999999</v>
      </c>
      <c r="M60" s="2"/>
      <c r="N60" s="52"/>
    </row>
    <row r="61" spans="1:14" x14ac:dyDescent="0.2">
      <c r="A61" s="4" t="s">
        <v>116</v>
      </c>
      <c r="B61" s="13" t="s">
        <v>117</v>
      </c>
      <c r="C61" s="1">
        <v>8101440</v>
      </c>
      <c r="D61" s="1"/>
      <c r="E61" s="2"/>
      <c r="F61" s="3"/>
      <c r="G61" s="2"/>
      <c r="H61" s="2"/>
      <c r="I61" s="3">
        <f t="shared" si="2"/>
        <v>8101440</v>
      </c>
      <c r="J61" s="3">
        <f t="shared" si="0"/>
        <v>0</v>
      </c>
      <c r="K61" s="3">
        <f t="shared" si="3"/>
        <v>8101440</v>
      </c>
      <c r="L61" s="3">
        <f t="shared" si="1"/>
        <v>0</v>
      </c>
      <c r="M61" s="2"/>
      <c r="N61" s="52"/>
    </row>
    <row r="62" spans="1:14" x14ac:dyDescent="0.2">
      <c r="A62" s="4" t="s">
        <v>118</v>
      </c>
      <c r="B62" s="13" t="s">
        <v>119</v>
      </c>
      <c r="C62" s="1"/>
      <c r="D62" s="1">
        <v>2854768.91</v>
      </c>
      <c r="E62" s="2"/>
      <c r="F62" s="3"/>
      <c r="G62" s="2"/>
      <c r="H62" s="2"/>
      <c r="I62" s="3">
        <f t="shared" si="2"/>
        <v>0</v>
      </c>
      <c r="J62" s="3">
        <f t="shared" si="0"/>
        <v>2854768.91</v>
      </c>
      <c r="K62" s="3">
        <f t="shared" si="3"/>
        <v>0</v>
      </c>
      <c r="L62" s="3">
        <f t="shared" si="1"/>
        <v>2854768.91</v>
      </c>
      <c r="M62" s="2"/>
      <c r="N62" s="52"/>
    </row>
    <row r="63" spans="1:14" x14ac:dyDescent="0.2">
      <c r="A63" s="4" t="s">
        <v>120</v>
      </c>
      <c r="B63" s="13" t="s">
        <v>121</v>
      </c>
      <c r="C63" s="1">
        <v>3832848</v>
      </c>
      <c r="D63" s="1"/>
      <c r="E63" s="2">
        <v>364587</v>
      </c>
      <c r="F63" s="3"/>
      <c r="G63" s="2"/>
      <c r="H63" s="2"/>
      <c r="I63" s="3">
        <f t="shared" si="2"/>
        <v>4197435</v>
      </c>
      <c r="J63" s="3">
        <f t="shared" si="0"/>
        <v>0</v>
      </c>
      <c r="K63" s="3">
        <f t="shared" si="3"/>
        <v>4197435</v>
      </c>
      <c r="L63" s="3">
        <f t="shared" si="1"/>
        <v>0</v>
      </c>
      <c r="M63" s="2"/>
      <c r="N63" s="52"/>
    </row>
    <row r="64" spans="1:14" x14ac:dyDescent="0.2">
      <c r="A64" s="4" t="s">
        <v>122</v>
      </c>
      <c r="B64" s="13" t="s">
        <v>123</v>
      </c>
      <c r="C64" s="1"/>
      <c r="D64" s="2">
        <v>3479069.66</v>
      </c>
      <c r="E64" s="2"/>
      <c r="F64" s="3">
        <v>264943.28000000003</v>
      </c>
      <c r="G64" s="2"/>
      <c r="H64" s="2"/>
      <c r="I64" s="3">
        <f t="shared" si="2"/>
        <v>0</v>
      </c>
      <c r="J64" s="3">
        <f t="shared" si="0"/>
        <v>3744012.9400000004</v>
      </c>
      <c r="K64" s="3">
        <f t="shared" si="3"/>
        <v>0</v>
      </c>
      <c r="L64" s="3">
        <f t="shared" si="1"/>
        <v>3744012.9400000004</v>
      </c>
      <c r="M64" s="2"/>
      <c r="N64" s="52"/>
    </row>
    <row r="65" spans="1:14" x14ac:dyDescent="0.2">
      <c r="A65" s="4" t="s">
        <v>124</v>
      </c>
      <c r="B65" s="13" t="s">
        <v>125</v>
      </c>
      <c r="C65" s="1"/>
      <c r="D65" s="1"/>
      <c r="E65" s="2">
        <v>11719059.699999999</v>
      </c>
      <c r="F65" s="3"/>
      <c r="G65" s="2"/>
      <c r="H65" s="2"/>
      <c r="I65" s="3">
        <f t="shared" si="2"/>
        <v>11719059.699999999</v>
      </c>
      <c r="J65" s="3">
        <f t="shared" si="0"/>
        <v>0</v>
      </c>
      <c r="K65" s="3">
        <f t="shared" si="3"/>
        <v>11719059.699999999</v>
      </c>
      <c r="L65" s="3">
        <f t="shared" si="1"/>
        <v>0</v>
      </c>
      <c r="M65" s="2"/>
      <c r="N65" s="52"/>
    </row>
    <row r="66" spans="1:14" x14ac:dyDescent="0.2">
      <c r="A66" s="4" t="s">
        <v>126</v>
      </c>
      <c r="B66" s="13" t="s">
        <v>127</v>
      </c>
      <c r="C66" s="1"/>
      <c r="D66" s="1"/>
      <c r="E66" s="2"/>
      <c r="F66" s="3">
        <v>4631184.82</v>
      </c>
      <c r="G66" s="2"/>
      <c r="H66" s="2"/>
      <c r="I66" s="3">
        <f t="shared" si="2"/>
        <v>0</v>
      </c>
      <c r="J66" s="3">
        <f t="shared" si="0"/>
        <v>4631184.82</v>
      </c>
      <c r="K66" s="3">
        <f t="shared" si="3"/>
        <v>0</v>
      </c>
      <c r="L66" s="3">
        <f t="shared" si="1"/>
        <v>4631184.82</v>
      </c>
      <c r="M66" s="2"/>
      <c r="N66" s="52"/>
    </row>
    <row r="67" spans="1:14" x14ac:dyDescent="0.2">
      <c r="A67" s="4" t="s">
        <v>128</v>
      </c>
      <c r="B67" s="13" t="s">
        <v>129</v>
      </c>
      <c r="C67" s="1">
        <v>16259493.32</v>
      </c>
      <c r="D67" s="1"/>
      <c r="E67" s="2">
        <v>35119319.829999998</v>
      </c>
      <c r="F67" s="3"/>
      <c r="G67" s="2"/>
      <c r="H67" s="2"/>
      <c r="I67" s="3">
        <f t="shared" si="2"/>
        <v>51378813.149999999</v>
      </c>
      <c r="J67" s="3">
        <f t="shared" si="0"/>
        <v>0</v>
      </c>
      <c r="K67" s="3">
        <f t="shared" si="3"/>
        <v>51378813.149999999</v>
      </c>
      <c r="L67" s="3">
        <f t="shared" si="1"/>
        <v>0</v>
      </c>
      <c r="M67" s="2"/>
      <c r="N67" s="52"/>
    </row>
    <row r="68" spans="1:14" x14ac:dyDescent="0.2">
      <c r="A68" s="4" t="s">
        <v>130</v>
      </c>
      <c r="B68" s="13" t="s">
        <v>131</v>
      </c>
      <c r="C68" s="1"/>
      <c r="D68" s="1">
        <v>9427381.9299999997</v>
      </c>
      <c r="E68" s="2"/>
      <c r="F68" s="3">
        <v>711147.9</v>
      </c>
      <c r="G68" s="2"/>
      <c r="H68" s="2"/>
      <c r="I68" s="3">
        <f t="shared" si="2"/>
        <v>0</v>
      </c>
      <c r="J68" s="3">
        <f t="shared" si="0"/>
        <v>10138529.83</v>
      </c>
      <c r="K68" s="3">
        <f t="shared" si="3"/>
        <v>0</v>
      </c>
      <c r="L68" s="3">
        <f t="shared" si="1"/>
        <v>10138529.83</v>
      </c>
      <c r="M68" s="2"/>
      <c r="N68" s="52"/>
    </row>
    <row r="69" spans="1:14" x14ac:dyDescent="0.2">
      <c r="A69" s="4" t="s">
        <v>132</v>
      </c>
      <c r="B69" s="13" t="s">
        <v>133</v>
      </c>
      <c r="C69" s="1">
        <v>99801106.659999996</v>
      </c>
      <c r="D69" s="1"/>
      <c r="E69" s="2">
        <v>9398200</v>
      </c>
      <c r="F69" s="3"/>
      <c r="G69" s="2"/>
      <c r="H69" s="2"/>
      <c r="I69" s="3">
        <f t="shared" si="2"/>
        <v>109199306.66</v>
      </c>
      <c r="J69" s="3">
        <f t="shared" si="0"/>
        <v>0</v>
      </c>
      <c r="K69" s="3">
        <f t="shared" si="3"/>
        <v>109199306.66</v>
      </c>
      <c r="L69" s="3">
        <f t="shared" si="1"/>
        <v>0</v>
      </c>
      <c r="M69" s="2"/>
      <c r="N69" s="52"/>
    </row>
    <row r="70" spans="1:14" x14ac:dyDescent="0.2">
      <c r="A70" s="4" t="s">
        <v>134</v>
      </c>
      <c r="B70" s="13" t="s">
        <v>135</v>
      </c>
      <c r="C70" s="1"/>
      <c r="D70" s="1">
        <v>65409207.810000002</v>
      </c>
      <c r="E70" s="2"/>
      <c r="F70" s="3">
        <v>7777627.0599999996</v>
      </c>
      <c r="G70" s="2"/>
      <c r="H70" s="2"/>
      <c r="I70" s="3">
        <f t="shared" si="2"/>
        <v>0</v>
      </c>
      <c r="J70" s="3">
        <f t="shared" si="2"/>
        <v>73186834.870000005</v>
      </c>
      <c r="K70" s="3">
        <f t="shared" si="3"/>
        <v>0</v>
      </c>
      <c r="L70" s="3">
        <f t="shared" si="3"/>
        <v>73186834.870000005</v>
      </c>
      <c r="M70" s="2"/>
      <c r="N70" s="52"/>
    </row>
    <row r="71" spans="1:14" x14ac:dyDescent="0.2">
      <c r="A71" s="4" t="s">
        <v>136</v>
      </c>
      <c r="B71" s="13" t="s">
        <v>137</v>
      </c>
      <c r="C71" s="2"/>
      <c r="D71" s="1"/>
      <c r="E71" s="2"/>
      <c r="F71" s="3"/>
      <c r="G71" s="2"/>
      <c r="H71" s="2"/>
      <c r="I71" s="3">
        <f t="shared" ref="I71:J134" si="4">C71+E71+G71</f>
        <v>0</v>
      </c>
      <c r="J71" s="3">
        <f t="shared" si="4"/>
        <v>0</v>
      </c>
      <c r="K71" s="3">
        <f t="shared" ref="K71:L104" si="5">I71</f>
        <v>0</v>
      </c>
      <c r="L71" s="3">
        <f t="shared" si="5"/>
        <v>0</v>
      </c>
      <c r="M71" s="2"/>
      <c r="N71" s="52"/>
    </row>
    <row r="72" spans="1:14" x14ac:dyDescent="0.2">
      <c r="A72" s="4" t="s">
        <v>138</v>
      </c>
      <c r="B72" s="13" t="s">
        <v>139</v>
      </c>
      <c r="C72" s="1"/>
      <c r="D72" s="1">
        <v>0</v>
      </c>
      <c r="E72" s="2"/>
      <c r="F72" s="3"/>
      <c r="G72" s="2"/>
      <c r="H72" s="2"/>
      <c r="I72" s="3">
        <f t="shared" si="4"/>
        <v>0</v>
      </c>
      <c r="J72" s="3">
        <f t="shared" si="4"/>
        <v>0</v>
      </c>
      <c r="K72" s="3">
        <f t="shared" si="5"/>
        <v>0</v>
      </c>
      <c r="L72" s="3">
        <f t="shared" si="5"/>
        <v>0</v>
      </c>
      <c r="M72" s="2"/>
      <c r="N72" s="52"/>
    </row>
    <row r="73" spans="1:14" x14ac:dyDescent="0.2">
      <c r="A73" s="4" t="s">
        <v>140</v>
      </c>
      <c r="B73" s="13" t="s">
        <v>141</v>
      </c>
      <c r="C73" s="1">
        <v>544500</v>
      </c>
      <c r="D73" s="1"/>
      <c r="E73" s="2"/>
      <c r="F73" s="3"/>
      <c r="G73" s="2"/>
      <c r="H73" s="2"/>
      <c r="I73" s="3">
        <f t="shared" si="4"/>
        <v>544500</v>
      </c>
      <c r="J73" s="3">
        <f t="shared" si="4"/>
        <v>0</v>
      </c>
      <c r="K73" s="3">
        <f t="shared" si="5"/>
        <v>544500</v>
      </c>
      <c r="L73" s="3">
        <f t="shared" si="5"/>
        <v>0</v>
      </c>
      <c r="M73" s="2"/>
      <c r="N73" s="52"/>
    </row>
    <row r="74" spans="1:14" x14ac:dyDescent="0.2">
      <c r="A74" s="4" t="s">
        <v>142</v>
      </c>
      <c r="B74" s="13" t="s">
        <v>143</v>
      </c>
      <c r="C74" s="1"/>
      <c r="D74" s="1">
        <v>101307.25</v>
      </c>
      <c r="E74" s="2"/>
      <c r="F74" s="3"/>
      <c r="G74" s="2"/>
      <c r="H74" s="2"/>
      <c r="I74" s="3">
        <f t="shared" si="4"/>
        <v>0</v>
      </c>
      <c r="J74" s="3">
        <f t="shared" si="4"/>
        <v>101307.25</v>
      </c>
      <c r="K74" s="3">
        <f t="shared" si="5"/>
        <v>0</v>
      </c>
      <c r="L74" s="3">
        <f t="shared" si="5"/>
        <v>101307.25</v>
      </c>
      <c r="M74" s="2"/>
      <c r="N74" s="52"/>
    </row>
    <row r="75" spans="1:14" x14ac:dyDescent="0.2">
      <c r="A75" s="4" t="s">
        <v>144</v>
      </c>
      <c r="B75" s="13" t="s">
        <v>145</v>
      </c>
      <c r="C75" s="1">
        <f>103258405.95+9770000</f>
        <v>113028405.95</v>
      </c>
      <c r="D75" s="1"/>
      <c r="E75" s="2">
        <v>25422131.539999999</v>
      </c>
      <c r="F75" s="3"/>
      <c r="G75" s="2"/>
      <c r="H75" s="2"/>
      <c r="I75" s="3">
        <f t="shared" si="4"/>
        <v>138450537.49000001</v>
      </c>
      <c r="J75" s="3">
        <f t="shared" si="4"/>
        <v>0</v>
      </c>
      <c r="K75" s="3">
        <f t="shared" si="5"/>
        <v>138450537.49000001</v>
      </c>
      <c r="L75" s="3">
        <f t="shared" si="5"/>
        <v>0</v>
      </c>
      <c r="M75" s="2"/>
      <c r="N75" s="52"/>
    </row>
    <row r="76" spans="1:14" x14ac:dyDescent="0.2">
      <c r="A76" s="4" t="s">
        <v>146</v>
      </c>
      <c r="B76" s="13" t="s">
        <v>147</v>
      </c>
      <c r="C76" s="1"/>
      <c r="D76" s="1">
        <v>52875049.280000001</v>
      </c>
      <c r="E76" s="2"/>
      <c r="F76" s="3">
        <f>6288603.61+3985072.31</f>
        <v>10273675.92</v>
      </c>
      <c r="G76" s="2"/>
      <c r="H76" s="2"/>
      <c r="I76" s="3">
        <f t="shared" si="4"/>
        <v>0</v>
      </c>
      <c r="J76" s="3">
        <f t="shared" si="4"/>
        <v>63148725.200000003</v>
      </c>
      <c r="K76" s="3">
        <f t="shared" si="5"/>
        <v>0</v>
      </c>
      <c r="L76" s="3">
        <f t="shared" si="5"/>
        <v>63148725.200000003</v>
      </c>
      <c r="M76" s="2"/>
      <c r="N76" s="52"/>
    </row>
    <row r="77" spans="1:14" x14ac:dyDescent="0.2">
      <c r="A77" s="4" t="s">
        <v>148</v>
      </c>
      <c r="B77" s="13" t="s">
        <v>149</v>
      </c>
      <c r="C77" s="1">
        <v>3765509.56</v>
      </c>
      <c r="D77" s="1"/>
      <c r="E77" s="2">
        <v>381961.75</v>
      </c>
      <c r="F77" s="3"/>
      <c r="G77" s="2"/>
      <c r="H77" s="2"/>
      <c r="I77" s="3">
        <f t="shared" si="4"/>
        <v>4147471.31</v>
      </c>
      <c r="J77" s="3">
        <f t="shared" si="4"/>
        <v>0</v>
      </c>
      <c r="K77" s="3">
        <f t="shared" si="5"/>
        <v>4147471.31</v>
      </c>
      <c r="L77" s="3">
        <f t="shared" si="5"/>
        <v>0</v>
      </c>
      <c r="M77" s="2"/>
      <c r="N77" s="52"/>
    </row>
    <row r="78" spans="1:14" x14ac:dyDescent="0.2">
      <c r="A78" s="4" t="s">
        <v>150</v>
      </c>
      <c r="B78" s="13" t="s">
        <v>151</v>
      </c>
      <c r="C78" s="1"/>
      <c r="D78" s="21">
        <v>2759284.6</v>
      </c>
      <c r="E78" s="2"/>
      <c r="F78" s="22">
        <v>380051.97</v>
      </c>
      <c r="G78" s="2"/>
      <c r="H78" s="2"/>
      <c r="I78" s="3">
        <f t="shared" si="4"/>
        <v>0</v>
      </c>
      <c r="J78" s="3">
        <f t="shared" si="4"/>
        <v>3139336.5700000003</v>
      </c>
      <c r="K78" s="3">
        <f t="shared" si="5"/>
        <v>0</v>
      </c>
      <c r="L78" s="3">
        <f t="shared" si="5"/>
        <v>3139336.5700000003</v>
      </c>
      <c r="M78" s="2"/>
      <c r="N78" s="52"/>
    </row>
    <row r="79" spans="1:14" x14ac:dyDescent="0.2">
      <c r="A79" s="4" t="s">
        <v>152</v>
      </c>
      <c r="B79" s="13" t="s">
        <v>153</v>
      </c>
      <c r="C79" s="1">
        <f>69693077.88</f>
        <v>69693077.879999995</v>
      </c>
      <c r="D79" s="1"/>
      <c r="E79" s="2">
        <v>5865072.7999999998</v>
      </c>
      <c r="F79" s="3"/>
      <c r="G79" s="2"/>
      <c r="H79" s="2"/>
      <c r="I79" s="3">
        <f t="shared" si="4"/>
        <v>75558150.679999992</v>
      </c>
      <c r="J79" s="3">
        <f t="shared" si="4"/>
        <v>0</v>
      </c>
      <c r="K79" s="3">
        <f t="shared" si="5"/>
        <v>75558150.679999992</v>
      </c>
      <c r="L79" s="3">
        <f t="shared" si="5"/>
        <v>0</v>
      </c>
      <c r="M79" s="2"/>
      <c r="N79" s="52"/>
    </row>
    <row r="80" spans="1:14" x14ac:dyDescent="0.2">
      <c r="A80" s="4" t="s">
        <v>154</v>
      </c>
      <c r="B80" s="13" t="s">
        <v>155</v>
      </c>
      <c r="C80" s="1"/>
      <c r="D80" s="1">
        <v>60104768.640000001</v>
      </c>
      <c r="E80" s="2"/>
      <c r="F80" s="3">
        <v>4950691.6500000004</v>
      </c>
      <c r="G80" s="2"/>
      <c r="H80" s="2"/>
      <c r="I80" s="3">
        <f t="shared" si="4"/>
        <v>0</v>
      </c>
      <c r="J80" s="3">
        <f t="shared" si="4"/>
        <v>65055460.289999999</v>
      </c>
      <c r="K80" s="3">
        <f t="shared" si="5"/>
        <v>0</v>
      </c>
      <c r="L80" s="3">
        <f t="shared" si="5"/>
        <v>65055460.289999999</v>
      </c>
      <c r="M80" s="2"/>
      <c r="N80" s="52"/>
    </row>
    <row r="81" spans="1:14" x14ac:dyDescent="0.2">
      <c r="A81" s="4" t="s">
        <v>156</v>
      </c>
      <c r="B81" s="13" t="s">
        <v>157</v>
      </c>
      <c r="C81" s="1"/>
      <c r="D81" s="1"/>
      <c r="E81" s="2"/>
      <c r="F81" s="3"/>
      <c r="G81" s="2"/>
      <c r="H81" s="2"/>
      <c r="I81" s="3">
        <f t="shared" si="4"/>
        <v>0</v>
      </c>
      <c r="J81" s="3">
        <f t="shared" si="4"/>
        <v>0</v>
      </c>
      <c r="K81" s="3">
        <f t="shared" si="5"/>
        <v>0</v>
      </c>
      <c r="L81" s="3">
        <f t="shared" si="5"/>
        <v>0</v>
      </c>
      <c r="M81" s="2"/>
      <c r="N81" s="52"/>
    </row>
    <row r="82" spans="1:14" x14ac:dyDescent="0.2">
      <c r="A82" s="4" t="s">
        <v>158</v>
      </c>
      <c r="B82" s="23" t="s">
        <v>159</v>
      </c>
      <c r="C82" s="1"/>
      <c r="D82" s="1">
        <v>200279287.19999999</v>
      </c>
      <c r="E82" s="2"/>
      <c r="F82" s="3">
        <v>5489312.1100000003</v>
      </c>
      <c r="G82" s="2"/>
      <c r="H82" s="2">
        <v>12375240.02</v>
      </c>
      <c r="I82" s="3">
        <f t="shared" si="4"/>
        <v>0</v>
      </c>
      <c r="J82" s="3">
        <f t="shared" si="4"/>
        <v>218143839.33000001</v>
      </c>
      <c r="K82" s="3">
        <f t="shared" si="5"/>
        <v>0</v>
      </c>
      <c r="L82" s="3">
        <f t="shared" si="5"/>
        <v>218143839.33000001</v>
      </c>
      <c r="M82" s="2"/>
      <c r="N82" s="52"/>
    </row>
    <row r="83" spans="1:14" x14ac:dyDescent="0.2">
      <c r="A83" s="4" t="s">
        <v>160</v>
      </c>
      <c r="B83" s="23" t="s">
        <v>161</v>
      </c>
      <c r="C83" s="1"/>
      <c r="D83" s="1">
        <v>18021948.829999998</v>
      </c>
      <c r="E83" s="2"/>
      <c r="F83" s="3">
        <v>2122740.7599999998</v>
      </c>
      <c r="G83" s="2"/>
      <c r="H83" s="2">
        <v>784.44</v>
      </c>
      <c r="I83" s="3">
        <f t="shared" si="4"/>
        <v>0</v>
      </c>
      <c r="J83" s="3">
        <f t="shared" si="4"/>
        <v>20145474.029999997</v>
      </c>
      <c r="K83" s="3">
        <f t="shared" si="5"/>
        <v>0</v>
      </c>
      <c r="L83" s="3">
        <f t="shared" si="5"/>
        <v>20145474.029999997</v>
      </c>
      <c r="M83" s="2"/>
      <c r="N83" s="52"/>
    </row>
    <row r="84" spans="1:14" x14ac:dyDescent="0.2">
      <c r="A84" s="4" t="s">
        <v>162</v>
      </c>
      <c r="B84" s="23" t="s">
        <v>163</v>
      </c>
      <c r="C84" s="1"/>
      <c r="D84" s="1">
        <v>6887842.2199999997</v>
      </c>
      <c r="E84" s="2"/>
      <c r="F84" s="3"/>
      <c r="G84" s="2"/>
      <c r="H84" s="2"/>
      <c r="I84" s="3">
        <f t="shared" si="4"/>
        <v>0</v>
      </c>
      <c r="J84" s="3">
        <f t="shared" si="4"/>
        <v>6887842.2199999997</v>
      </c>
      <c r="K84" s="3">
        <f t="shared" si="5"/>
        <v>0</v>
      </c>
      <c r="L84" s="3">
        <f t="shared" si="5"/>
        <v>6887842.2199999997</v>
      </c>
      <c r="M84" s="2"/>
      <c r="N84" s="52"/>
    </row>
    <row r="85" spans="1:14" x14ac:dyDescent="0.2">
      <c r="A85" s="4" t="s">
        <v>164</v>
      </c>
      <c r="B85" s="23" t="s">
        <v>165</v>
      </c>
      <c r="C85" s="1"/>
      <c r="D85" s="2">
        <v>6147837.0499999998</v>
      </c>
      <c r="E85" s="2"/>
      <c r="F85" s="3">
        <v>526616.68999999994</v>
      </c>
      <c r="G85" s="2"/>
      <c r="H85" s="2">
        <v>225951.61</v>
      </c>
      <c r="I85" s="3">
        <f t="shared" si="4"/>
        <v>0</v>
      </c>
      <c r="J85" s="3">
        <f t="shared" si="4"/>
        <v>6900405.3500000006</v>
      </c>
      <c r="K85" s="3">
        <f t="shared" si="5"/>
        <v>0</v>
      </c>
      <c r="L85" s="3">
        <f t="shared" si="5"/>
        <v>6900405.3500000006</v>
      </c>
      <c r="M85" s="2"/>
      <c r="N85" s="52"/>
    </row>
    <row r="86" spans="1:14" x14ac:dyDescent="0.2">
      <c r="A86" s="4" t="s">
        <v>166</v>
      </c>
      <c r="B86" s="23" t="s">
        <v>167</v>
      </c>
      <c r="C86" s="1"/>
      <c r="D86" s="2">
        <v>8489553.1500000004</v>
      </c>
      <c r="E86" s="2"/>
      <c r="F86" s="3">
        <v>169350.01</v>
      </c>
      <c r="G86" s="2"/>
      <c r="H86" s="2"/>
      <c r="I86" s="3">
        <f t="shared" si="4"/>
        <v>0</v>
      </c>
      <c r="J86" s="3">
        <f t="shared" si="4"/>
        <v>8658903.1600000001</v>
      </c>
      <c r="K86" s="3">
        <f t="shared" si="5"/>
        <v>0</v>
      </c>
      <c r="L86" s="3">
        <f t="shared" si="5"/>
        <v>8658903.1600000001</v>
      </c>
      <c r="M86" s="2"/>
      <c r="N86" s="52"/>
    </row>
    <row r="87" spans="1:14" x14ac:dyDescent="0.2">
      <c r="A87" s="4" t="s">
        <v>168</v>
      </c>
      <c r="B87" s="23" t="s">
        <v>169</v>
      </c>
      <c r="C87" s="1"/>
      <c r="D87" s="2">
        <v>903748.88</v>
      </c>
      <c r="E87" s="2"/>
      <c r="F87" s="3">
        <v>27895.83</v>
      </c>
      <c r="G87" s="2"/>
      <c r="H87" s="2"/>
      <c r="I87" s="3">
        <f t="shared" si="4"/>
        <v>0</v>
      </c>
      <c r="J87" s="3">
        <f t="shared" si="4"/>
        <v>931644.71</v>
      </c>
      <c r="K87" s="3">
        <f t="shared" si="5"/>
        <v>0</v>
      </c>
      <c r="L87" s="3">
        <f t="shared" si="5"/>
        <v>931644.71</v>
      </c>
      <c r="M87" s="2"/>
      <c r="N87" s="52"/>
    </row>
    <row r="88" spans="1:14" x14ac:dyDescent="0.2">
      <c r="A88" s="4" t="s">
        <v>170</v>
      </c>
      <c r="B88" s="23" t="s">
        <v>171</v>
      </c>
      <c r="C88" s="1"/>
      <c r="D88" s="2">
        <v>448763.64</v>
      </c>
      <c r="E88" s="2"/>
      <c r="F88" s="3">
        <v>32941.879999999997</v>
      </c>
      <c r="G88" s="2"/>
      <c r="H88" s="2"/>
      <c r="I88" s="3">
        <f t="shared" si="4"/>
        <v>0</v>
      </c>
      <c r="J88" s="3">
        <f t="shared" si="4"/>
        <v>481705.52</v>
      </c>
      <c r="K88" s="3">
        <f t="shared" si="5"/>
        <v>0</v>
      </c>
      <c r="L88" s="3">
        <f t="shared" si="5"/>
        <v>481705.52</v>
      </c>
      <c r="M88" s="2"/>
      <c r="N88" s="52"/>
    </row>
    <row r="89" spans="1:14" x14ac:dyDescent="0.2">
      <c r="A89" s="4" t="s">
        <v>172</v>
      </c>
      <c r="B89" s="23" t="s">
        <v>173</v>
      </c>
      <c r="C89" s="1"/>
      <c r="D89" s="2">
        <v>18156347.109999999</v>
      </c>
      <c r="E89" s="2"/>
      <c r="F89" s="3">
        <v>1879.25</v>
      </c>
      <c r="G89" s="2"/>
      <c r="H89" s="2">
        <v>9443830.0999999996</v>
      </c>
      <c r="I89" s="3">
        <f t="shared" si="4"/>
        <v>0</v>
      </c>
      <c r="J89" s="3">
        <f t="shared" si="4"/>
        <v>27602056.460000001</v>
      </c>
      <c r="K89" s="3">
        <f t="shared" si="5"/>
        <v>0</v>
      </c>
      <c r="L89" s="3">
        <f t="shared" si="5"/>
        <v>27602056.460000001</v>
      </c>
      <c r="M89" s="2"/>
      <c r="N89" s="52"/>
    </row>
    <row r="90" spans="1:14" x14ac:dyDescent="0.2">
      <c r="A90" s="4" t="s">
        <v>174</v>
      </c>
      <c r="B90" s="23" t="s">
        <v>175</v>
      </c>
      <c r="C90" s="1"/>
      <c r="D90" s="2">
        <v>693466.56</v>
      </c>
      <c r="E90" s="2"/>
      <c r="F90" s="3"/>
      <c r="G90" s="2"/>
      <c r="H90" s="2">
        <v>7759.4</v>
      </c>
      <c r="I90" s="3">
        <f t="shared" si="4"/>
        <v>0</v>
      </c>
      <c r="J90" s="3">
        <f t="shared" si="4"/>
        <v>701225.96000000008</v>
      </c>
      <c r="K90" s="3">
        <f t="shared" si="5"/>
        <v>0</v>
      </c>
      <c r="L90" s="3">
        <f t="shared" si="5"/>
        <v>701225.96000000008</v>
      </c>
      <c r="M90" s="2"/>
      <c r="N90" s="52"/>
    </row>
    <row r="91" spans="1:14" x14ac:dyDescent="0.2">
      <c r="A91" s="4" t="s">
        <v>176</v>
      </c>
      <c r="B91" s="23" t="s">
        <v>177</v>
      </c>
      <c r="C91" s="1"/>
      <c r="D91" s="2">
        <v>3151117.04</v>
      </c>
      <c r="E91" s="2"/>
      <c r="F91" s="3">
        <v>11098.67</v>
      </c>
      <c r="G91" s="2"/>
      <c r="H91" s="2">
        <v>1123082.29</v>
      </c>
      <c r="I91" s="3">
        <f t="shared" si="4"/>
        <v>0</v>
      </c>
      <c r="J91" s="3">
        <f t="shared" si="4"/>
        <v>4285298</v>
      </c>
      <c r="K91" s="3">
        <f t="shared" si="5"/>
        <v>0</v>
      </c>
      <c r="L91" s="3">
        <f t="shared" si="5"/>
        <v>4285298</v>
      </c>
      <c r="M91" s="2"/>
      <c r="N91" s="52"/>
    </row>
    <row r="92" spans="1:14" x14ac:dyDescent="0.2">
      <c r="A92" s="4" t="s">
        <v>178</v>
      </c>
      <c r="B92" s="23" t="s">
        <v>179</v>
      </c>
      <c r="C92" s="1"/>
      <c r="D92" s="2">
        <v>23686535.16</v>
      </c>
      <c r="E92" s="2"/>
      <c r="F92" s="3">
        <v>345585.57</v>
      </c>
      <c r="G92" s="2"/>
      <c r="H92" s="2">
        <v>787214.74</v>
      </c>
      <c r="I92" s="3">
        <f t="shared" si="4"/>
        <v>0</v>
      </c>
      <c r="J92" s="3">
        <f t="shared" si="4"/>
        <v>24819335.469999999</v>
      </c>
      <c r="K92" s="3">
        <f t="shared" si="5"/>
        <v>0</v>
      </c>
      <c r="L92" s="3">
        <f t="shared" si="5"/>
        <v>24819335.469999999</v>
      </c>
      <c r="M92" s="2"/>
      <c r="N92" s="52"/>
    </row>
    <row r="93" spans="1:14" x14ac:dyDescent="0.2">
      <c r="A93" s="4" t="s">
        <v>180</v>
      </c>
      <c r="B93" s="23" t="s">
        <v>181</v>
      </c>
      <c r="C93" s="1"/>
      <c r="D93" s="2">
        <v>13813477.91</v>
      </c>
      <c r="E93" s="2"/>
      <c r="F93" s="3"/>
      <c r="G93" s="2"/>
      <c r="H93" s="2"/>
      <c r="I93" s="3">
        <f t="shared" si="4"/>
        <v>0</v>
      </c>
      <c r="J93" s="3">
        <f t="shared" si="4"/>
        <v>13813477.91</v>
      </c>
      <c r="K93" s="3">
        <f t="shared" si="5"/>
        <v>0</v>
      </c>
      <c r="L93" s="3">
        <f t="shared" si="5"/>
        <v>13813477.91</v>
      </c>
      <c r="M93" s="2"/>
      <c r="N93" s="52"/>
    </row>
    <row r="94" spans="1:14" x14ac:dyDescent="0.2">
      <c r="A94" s="4" t="s">
        <v>182</v>
      </c>
      <c r="B94" s="5" t="s">
        <v>183</v>
      </c>
      <c r="C94" s="1"/>
      <c r="D94" s="2"/>
      <c r="E94" s="2"/>
      <c r="F94" s="3"/>
      <c r="G94" s="2"/>
      <c r="H94" s="2">
        <v>62803581.939999998</v>
      </c>
      <c r="I94" s="3">
        <f t="shared" si="4"/>
        <v>0</v>
      </c>
      <c r="J94" s="3">
        <f t="shared" si="4"/>
        <v>62803581.939999998</v>
      </c>
      <c r="K94" s="3">
        <f t="shared" si="5"/>
        <v>0</v>
      </c>
      <c r="L94" s="3">
        <f t="shared" si="5"/>
        <v>62803581.939999998</v>
      </c>
      <c r="M94" s="2"/>
      <c r="N94" s="52"/>
    </row>
    <row r="95" spans="1:14" x14ac:dyDescent="0.2">
      <c r="A95" s="4" t="s">
        <v>184</v>
      </c>
      <c r="B95" s="5" t="s">
        <v>185</v>
      </c>
      <c r="C95" s="1"/>
      <c r="D95" s="2"/>
      <c r="E95" s="2"/>
      <c r="F95" s="3"/>
      <c r="G95" s="2"/>
      <c r="H95" s="2">
        <v>642769.97</v>
      </c>
      <c r="I95" s="3">
        <f t="shared" si="4"/>
        <v>0</v>
      </c>
      <c r="J95" s="3">
        <f t="shared" si="4"/>
        <v>642769.97</v>
      </c>
      <c r="K95" s="3">
        <f t="shared" si="5"/>
        <v>0</v>
      </c>
      <c r="L95" s="3">
        <f t="shared" si="5"/>
        <v>642769.97</v>
      </c>
      <c r="M95" s="2"/>
      <c r="N95" s="52"/>
    </row>
    <row r="96" spans="1:14" x14ac:dyDescent="0.2">
      <c r="A96" s="4" t="s">
        <v>186</v>
      </c>
      <c r="B96" s="23" t="s">
        <v>187</v>
      </c>
      <c r="C96" s="1"/>
      <c r="D96" s="2">
        <f>13922312.97+401079.29</f>
        <v>14323392.26</v>
      </c>
      <c r="E96" s="2"/>
      <c r="F96" s="3">
        <f>1358216.38+1120106.9</f>
        <v>2478323.2799999998</v>
      </c>
      <c r="G96" s="2"/>
      <c r="H96" s="2">
        <v>247085.8</v>
      </c>
      <c r="I96" s="3">
        <f t="shared" si="4"/>
        <v>0</v>
      </c>
      <c r="J96" s="3">
        <f t="shared" si="4"/>
        <v>17048801.34</v>
      </c>
      <c r="K96" s="3">
        <f t="shared" si="5"/>
        <v>0</v>
      </c>
      <c r="L96" s="3">
        <f t="shared" si="5"/>
        <v>17048801.34</v>
      </c>
      <c r="M96" s="2"/>
      <c r="N96" s="52"/>
    </row>
    <row r="97" spans="1:14" x14ac:dyDescent="0.2">
      <c r="A97" s="4" t="s">
        <v>188</v>
      </c>
      <c r="B97" s="23" t="s">
        <v>189</v>
      </c>
      <c r="C97" s="1"/>
      <c r="D97" s="2">
        <v>156010</v>
      </c>
      <c r="E97" s="2"/>
      <c r="F97" s="3"/>
      <c r="G97" s="2"/>
      <c r="H97" s="2"/>
      <c r="I97" s="3">
        <f t="shared" si="4"/>
        <v>0</v>
      </c>
      <c r="J97" s="3">
        <f t="shared" si="4"/>
        <v>156010</v>
      </c>
      <c r="K97" s="3">
        <f t="shared" si="5"/>
        <v>0</v>
      </c>
      <c r="L97" s="3">
        <f t="shared" si="5"/>
        <v>156010</v>
      </c>
      <c r="M97" s="2"/>
      <c r="N97" s="52"/>
    </row>
    <row r="98" spans="1:14" x14ac:dyDescent="0.2">
      <c r="A98" s="4" t="s">
        <v>190</v>
      </c>
      <c r="B98" s="23" t="s">
        <v>191</v>
      </c>
      <c r="C98" s="1"/>
      <c r="D98" s="1">
        <v>501438991.07999998</v>
      </c>
      <c r="E98" s="2"/>
      <c r="F98" s="3"/>
      <c r="G98" s="2"/>
      <c r="H98" s="2"/>
      <c r="I98" s="3">
        <f t="shared" si="4"/>
        <v>0</v>
      </c>
      <c r="J98" s="3">
        <f t="shared" si="4"/>
        <v>501438991.07999998</v>
      </c>
      <c r="K98" s="3">
        <f t="shared" si="5"/>
        <v>0</v>
      </c>
      <c r="L98" s="3">
        <f t="shared" si="5"/>
        <v>501438991.07999998</v>
      </c>
      <c r="M98" s="2"/>
      <c r="N98" s="52"/>
    </row>
    <row r="99" spans="1:14" x14ac:dyDescent="0.2">
      <c r="A99" s="4" t="s">
        <v>192</v>
      </c>
      <c r="B99" s="23" t="s">
        <v>193</v>
      </c>
      <c r="C99" s="1"/>
      <c r="D99" s="2">
        <v>66946839.799999997</v>
      </c>
      <c r="E99" s="2"/>
      <c r="F99" s="3"/>
      <c r="G99" s="2"/>
      <c r="H99" s="2"/>
      <c r="I99" s="3">
        <f t="shared" si="4"/>
        <v>0</v>
      </c>
      <c r="J99" s="3">
        <f t="shared" si="4"/>
        <v>66946839.799999997</v>
      </c>
      <c r="K99" s="3">
        <f t="shared" si="5"/>
        <v>0</v>
      </c>
      <c r="L99" s="3">
        <f t="shared" si="5"/>
        <v>66946839.799999997</v>
      </c>
      <c r="M99" s="2"/>
      <c r="N99" s="52"/>
    </row>
    <row r="100" spans="1:14" x14ac:dyDescent="0.2">
      <c r="A100" s="4" t="s">
        <v>194</v>
      </c>
      <c r="B100" s="23" t="s">
        <v>195</v>
      </c>
      <c r="C100" s="1"/>
      <c r="D100" s="2"/>
      <c r="E100" s="2"/>
      <c r="F100" s="3">
        <v>39144089.18</v>
      </c>
      <c r="G100" s="2"/>
      <c r="H100" s="2"/>
      <c r="I100" s="3">
        <f t="shared" si="4"/>
        <v>0</v>
      </c>
      <c r="J100" s="3">
        <f t="shared" si="4"/>
        <v>39144089.18</v>
      </c>
      <c r="K100" s="3">
        <f t="shared" si="5"/>
        <v>0</v>
      </c>
      <c r="L100" s="3">
        <f t="shared" si="5"/>
        <v>39144089.18</v>
      </c>
      <c r="M100" s="2"/>
      <c r="N100" s="52"/>
    </row>
    <row r="101" spans="1:14" x14ac:dyDescent="0.2">
      <c r="A101" s="4" t="s">
        <v>196</v>
      </c>
      <c r="B101" s="23" t="s">
        <v>197</v>
      </c>
      <c r="C101" s="1"/>
      <c r="D101" s="2">
        <v>140412845.59999999</v>
      </c>
      <c r="E101" s="2"/>
      <c r="F101" s="3">
        <v>75598726</v>
      </c>
      <c r="G101" s="2"/>
      <c r="H101" s="2"/>
      <c r="I101" s="3">
        <f t="shared" si="4"/>
        <v>0</v>
      </c>
      <c r="J101" s="3">
        <f t="shared" si="4"/>
        <v>216011571.59999999</v>
      </c>
      <c r="K101" s="3">
        <f t="shared" si="5"/>
        <v>0</v>
      </c>
      <c r="L101" s="3">
        <f t="shared" si="5"/>
        <v>216011571.59999999</v>
      </c>
      <c r="M101" s="2"/>
      <c r="N101" s="52"/>
    </row>
    <row r="102" spans="1:14" x14ac:dyDescent="0.2">
      <c r="A102" s="4" t="s">
        <v>198</v>
      </c>
      <c r="B102" s="23" t="s">
        <v>199</v>
      </c>
      <c r="C102" s="1"/>
      <c r="D102" s="2">
        <v>18871686.829999998</v>
      </c>
      <c r="E102" s="2"/>
      <c r="F102" s="3">
        <v>548661.34</v>
      </c>
      <c r="G102" s="2"/>
      <c r="H102" s="2">
        <v>10544581.42</v>
      </c>
      <c r="I102" s="3">
        <f t="shared" si="4"/>
        <v>0</v>
      </c>
      <c r="J102" s="3">
        <f t="shared" si="4"/>
        <v>29964929.589999996</v>
      </c>
      <c r="K102" s="3">
        <f t="shared" si="5"/>
        <v>0</v>
      </c>
      <c r="L102" s="3">
        <f t="shared" si="5"/>
        <v>29964929.589999996</v>
      </c>
      <c r="M102" s="2"/>
      <c r="N102" s="52"/>
    </row>
    <row r="103" spans="1:14" x14ac:dyDescent="0.2">
      <c r="A103" s="4" t="s">
        <v>200</v>
      </c>
      <c r="B103" s="23" t="s">
        <v>201</v>
      </c>
      <c r="C103" s="1"/>
      <c r="D103" s="43">
        <v>1919771466.26</v>
      </c>
      <c r="E103" s="2"/>
      <c r="F103" s="3">
        <v>272079487.19999999</v>
      </c>
      <c r="G103" s="2"/>
      <c r="H103" s="2"/>
      <c r="I103" s="3">
        <f t="shared" si="4"/>
        <v>0</v>
      </c>
      <c r="J103" s="3">
        <f t="shared" si="4"/>
        <v>2191850953.46</v>
      </c>
      <c r="K103" s="3">
        <f t="shared" si="5"/>
        <v>0</v>
      </c>
      <c r="L103" s="3">
        <f t="shared" si="5"/>
        <v>2191850953.46</v>
      </c>
      <c r="M103" s="2"/>
      <c r="N103" s="52"/>
    </row>
    <row r="104" spans="1:14" x14ac:dyDescent="0.2">
      <c r="A104" s="4" t="s">
        <v>202</v>
      </c>
      <c r="B104" s="23" t="s">
        <v>203</v>
      </c>
      <c r="C104" s="1">
        <v>46971441.969999999</v>
      </c>
      <c r="D104" s="2"/>
      <c r="E104" s="2">
        <f>4421769.19+3985072.31</f>
        <v>8406841.5</v>
      </c>
      <c r="F104" s="3"/>
      <c r="G104" s="2"/>
      <c r="H104" s="2"/>
      <c r="I104" s="3">
        <f t="shared" si="4"/>
        <v>55378283.469999999</v>
      </c>
      <c r="J104" s="3">
        <f t="shared" si="4"/>
        <v>0</v>
      </c>
      <c r="K104" s="3">
        <f t="shared" si="5"/>
        <v>55378283.469999999</v>
      </c>
      <c r="L104" s="3">
        <f t="shared" si="5"/>
        <v>0</v>
      </c>
      <c r="M104" s="2"/>
      <c r="N104" s="52"/>
    </row>
    <row r="105" spans="1:14" x14ac:dyDescent="0.2">
      <c r="A105" s="4" t="s">
        <v>204</v>
      </c>
      <c r="B105" s="23" t="s">
        <v>205</v>
      </c>
      <c r="C105" s="1"/>
      <c r="D105" s="2"/>
      <c r="E105" s="2"/>
      <c r="F105" s="3"/>
      <c r="G105" s="2"/>
      <c r="H105" s="2"/>
      <c r="I105" s="3">
        <f t="shared" si="4"/>
        <v>0</v>
      </c>
      <c r="J105" s="3">
        <f t="shared" si="4"/>
        <v>0</v>
      </c>
      <c r="K105" s="3"/>
      <c r="L105" s="2">
        <f>M105-N105</f>
        <v>0</v>
      </c>
      <c r="M105" s="2">
        <f>I105</f>
        <v>0</v>
      </c>
      <c r="N105" s="52">
        <f t="shared" ref="N105:N168" si="6">J105</f>
        <v>0</v>
      </c>
    </row>
    <row r="106" spans="1:14" x14ac:dyDescent="0.2">
      <c r="A106" s="4" t="s">
        <v>206</v>
      </c>
      <c r="B106" s="23" t="s">
        <v>207</v>
      </c>
      <c r="C106" s="1"/>
      <c r="D106" s="2">
        <v>1268283</v>
      </c>
      <c r="E106" s="2"/>
      <c r="F106" s="3"/>
      <c r="G106" s="2"/>
      <c r="H106" s="2"/>
      <c r="I106" s="3">
        <f t="shared" si="4"/>
        <v>0</v>
      </c>
      <c r="J106" s="3">
        <f t="shared" si="4"/>
        <v>1268283</v>
      </c>
      <c r="K106" s="3"/>
      <c r="L106" s="2"/>
      <c r="M106" s="2">
        <f t="shared" ref="M106:N169" si="7">I106</f>
        <v>0</v>
      </c>
      <c r="N106" s="52">
        <f t="shared" si="6"/>
        <v>1268283</v>
      </c>
    </row>
    <row r="107" spans="1:14" x14ac:dyDescent="0.2">
      <c r="A107" s="4" t="s">
        <v>208</v>
      </c>
      <c r="B107" s="23" t="s">
        <v>209</v>
      </c>
      <c r="C107" s="1"/>
      <c r="D107" s="2">
        <v>15502979.02</v>
      </c>
      <c r="E107" s="2"/>
      <c r="F107" s="3"/>
      <c r="G107" s="2"/>
      <c r="H107" s="2"/>
      <c r="I107" s="3">
        <f t="shared" si="4"/>
        <v>0</v>
      </c>
      <c r="J107" s="3">
        <f t="shared" si="4"/>
        <v>15502979.02</v>
      </c>
      <c r="K107" s="3"/>
      <c r="L107" s="2"/>
      <c r="M107" s="2">
        <f t="shared" si="7"/>
        <v>0</v>
      </c>
      <c r="N107" s="52">
        <f t="shared" si="6"/>
        <v>15502979.02</v>
      </c>
    </row>
    <row r="108" spans="1:14" x14ac:dyDescent="0.2">
      <c r="A108" s="4" t="s">
        <v>210</v>
      </c>
      <c r="B108" s="23" t="s">
        <v>211</v>
      </c>
      <c r="C108" s="1"/>
      <c r="D108" s="2">
        <v>32409527.32</v>
      </c>
      <c r="E108" s="2"/>
      <c r="F108" s="3"/>
      <c r="G108" s="2"/>
      <c r="H108" s="2"/>
      <c r="I108" s="3">
        <f t="shared" si="4"/>
        <v>0</v>
      </c>
      <c r="J108" s="3">
        <f t="shared" si="4"/>
        <v>32409527.32</v>
      </c>
      <c r="K108" s="3"/>
      <c r="L108" s="2"/>
      <c r="M108" s="2">
        <f t="shared" si="7"/>
        <v>0</v>
      </c>
      <c r="N108" s="52">
        <f t="shared" si="6"/>
        <v>32409527.32</v>
      </c>
    </row>
    <row r="109" spans="1:14" x14ac:dyDescent="0.2">
      <c r="A109" s="4" t="s">
        <v>212</v>
      </c>
      <c r="B109" s="23" t="s">
        <v>213</v>
      </c>
      <c r="C109" s="1"/>
      <c r="D109" s="2">
        <v>137421019.08000001</v>
      </c>
      <c r="E109" s="2"/>
      <c r="F109" s="3"/>
      <c r="G109" s="2"/>
      <c r="H109" s="2"/>
      <c r="I109" s="3">
        <f t="shared" si="4"/>
        <v>0</v>
      </c>
      <c r="J109" s="3">
        <f t="shared" si="4"/>
        <v>137421019.08000001</v>
      </c>
      <c r="K109" s="3"/>
      <c r="L109" s="2"/>
      <c r="M109" s="2">
        <f t="shared" si="7"/>
        <v>0</v>
      </c>
      <c r="N109" s="52">
        <f t="shared" si="6"/>
        <v>137421019.08000001</v>
      </c>
    </row>
    <row r="110" spans="1:14" x14ac:dyDescent="0.2">
      <c r="A110" s="24" t="s">
        <v>214</v>
      </c>
      <c r="B110" s="13" t="s">
        <v>215</v>
      </c>
      <c r="C110" s="1">
        <v>16090879.050000001</v>
      </c>
      <c r="D110" s="7"/>
      <c r="E110" s="2"/>
      <c r="F110" s="3"/>
      <c r="G110" s="2"/>
      <c r="H110" s="2"/>
      <c r="I110" s="3">
        <f t="shared" si="4"/>
        <v>16090879.050000001</v>
      </c>
      <c r="J110" s="3">
        <f t="shared" si="4"/>
        <v>0</v>
      </c>
      <c r="K110" s="3"/>
      <c r="L110" s="2"/>
      <c r="M110" s="2">
        <f t="shared" si="7"/>
        <v>16090879.050000001</v>
      </c>
      <c r="N110" s="52">
        <f t="shared" si="6"/>
        <v>0</v>
      </c>
    </row>
    <row r="111" spans="1:14" x14ac:dyDescent="0.2">
      <c r="A111" s="4" t="s">
        <v>216</v>
      </c>
      <c r="B111" s="23" t="s">
        <v>217</v>
      </c>
      <c r="C111" s="1"/>
      <c r="D111" s="7"/>
      <c r="E111" s="2"/>
      <c r="F111" s="3">
        <v>110704545.36</v>
      </c>
      <c r="G111" s="2"/>
      <c r="H111" s="2"/>
      <c r="I111" s="3">
        <f t="shared" si="4"/>
        <v>0</v>
      </c>
      <c r="J111" s="3">
        <f t="shared" si="4"/>
        <v>110704545.36</v>
      </c>
      <c r="K111" s="3"/>
      <c r="L111" s="2"/>
      <c r="M111" s="2">
        <f t="shared" si="7"/>
        <v>0</v>
      </c>
      <c r="N111" s="52">
        <f t="shared" si="6"/>
        <v>110704545.36</v>
      </c>
    </row>
    <row r="112" spans="1:14" x14ac:dyDescent="0.2">
      <c r="A112" s="24" t="s">
        <v>218</v>
      </c>
      <c r="B112" s="13" t="s">
        <v>219</v>
      </c>
      <c r="C112" s="1"/>
      <c r="D112" s="7"/>
      <c r="E112" s="2">
        <v>3013007.84</v>
      </c>
      <c r="F112" s="44"/>
      <c r="G112" s="2"/>
      <c r="H112" s="2"/>
      <c r="I112" s="3">
        <f t="shared" si="4"/>
        <v>3013007.84</v>
      </c>
      <c r="J112" s="3">
        <f t="shared" si="4"/>
        <v>0</v>
      </c>
      <c r="K112" s="3"/>
      <c r="L112" s="2"/>
      <c r="M112" s="2">
        <f t="shared" si="7"/>
        <v>3013007.84</v>
      </c>
      <c r="N112" s="52">
        <f t="shared" si="6"/>
        <v>0</v>
      </c>
    </row>
    <row r="113" spans="1:14" x14ac:dyDescent="0.2">
      <c r="A113" s="4" t="s">
        <v>220</v>
      </c>
      <c r="B113" s="23" t="s">
        <v>221</v>
      </c>
      <c r="C113" s="1"/>
      <c r="D113" s="2">
        <v>7096537.9000000004</v>
      </c>
      <c r="E113" s="2"/>
      <c r="F113" s="3"/>
      <c r="G113" s="2"/>
      <c r="H113" s="2"/>
      <c r="I113" s="3">
        <f t="shared" si="4"/>
        <v>0</v>
      </c>
      <c r="J113" s="3">
        <f t="shared" si="4"/>
        <v>7096537.9000000004</v>
      </c>
      <c r="K113" s="3"/>
      <c r="L113" s="2"/>
      <c r="M113" s="2">
        <f t="shared" si="7"/>
        <v>0</v>
      </c>
      <c r="N113" s="52">
        <f t="shared" si="6"/>
        <v>7096537.9000000004</v>
      </c>
    </row>
    <row r="114" spans="1:14" x14ac:dyDescent="0.2">
      <c r="A114" s="4" t="s">
        <v>222</v>
      </c>
      <c r="B114" s="23" t="s">
        <v>223</v>
      </c>
      <c r="C114" s="1"/>
      <c r="D114" s="2">
        <v>645779123.97000003</v>
      </c>
      <c r="E114" s="2"/>
      <c r="F114" s="3"/>
      <c r="G114" s="2"/>
      <c r="H114" s="2"/>
      <c r="I114" s="3">
        <f t="shared" si="4"/>
        <v>0</v>
      </c>
      <c r="J114" s="3">
        <f t="shared" si="4"/>
        <v>645779123.97000003</v>
      </c>
      <c r="K114" s="3"/>
      <c r="L114" s="2"/>
      <c r="M114" s="2">
        <f t="shared" si="7"/>
        <v>0</v>
      </c>
      <c r="N114" s="52">
        <f t="shared" si="6"/>
        <v>645779123.97000003</v>
      </c>
    </row>
    <row r="115" spans="1:14" x14ac:dyDescent="0.2">
      <c r="A115" s="4" t="s">
        <v>224</v>
      </c>
      <c r="B115" s="23" t="s">
        <v>225</v>
      </c>
      <c r="C115" s="1"/>
      <c r="D115" s="2">
        <v>10030</v>
      </c>
      <c r="E115" s="2"/>
      <c r="F115" s="3"/>
      <c r="G115" s="2"/>
      <c r="H115" s="2"/>
      <c r="I115" s="3">
        <f t="shared" si="4"/>
        <v>0</v>
      </c>
      <c r="J115" s="3">
        <f t="shared" si="4"/>
        <v>10030</v>
      </c>
      <c r="K115" s="3"/>
      <c r="L115" s="2"/>
      <c r="M115" s="2">
        <f t="shared" si="7"/>
        <v>0</v>
      </c>
      <c r="N115" s="52">
        <f t="shared" si="6"/>
        <v>10030</v>
      </c>
    </row>
    <row r="116" spans="1:14" x14ac:dyDescent="0.2">
      <c r="A116" s="4" t="s">
        <v>226</v>
      </c>
      <c r="B116" s="23" t="s">
        <v>227</v>
      </c>
      <c r="C116" s="1"/>
      <c r="D116" s="2">
        <v>13922738.68</v>
      </c>
      <c r="E116" s="2"/>
      <c r="F116" s="3">
        <v>3893921.7</v>
      </c>
      <c r="G116" s="2"/>
      <c r="H116" s="2"/>
      <c r="I116" s="3">
        <f t="shared" si="4"/>
        <v>0</v>
      </c>
      <c r="J116" s="3">
        <f t="shared" si="4"/>
        <v>17816660.379999999</v>
      </c>
      <c r="K116" s="3"/>
      <c r="L116" s="2"/>
      <c r="M116" s="2">
        <f t="shared" si="7"/>
        <v>0</v>
      </c>
      <c r="N116" s="52">
        <f t="shared" si="6"/>
        <v>17816660.379999999</v>
      </c>
    </row>
    <row r="117" spans="1:14" x14ac:dyDescent="0.2">
      <c r="A117" s="4" t="s">
        <v>228</v>
      </c>
      <c r="B117" s="23" t="s">
        <v>229</v>
      </c>
      <c r="C117" s="1"/>
      <c r="D117" s="2">
        <v>310281011</v>
      </c>
      <c r="E117" s="2"/>
      <c r="F117" s="3"/>
      <c r="G117" s="2"/>
      <c r="H117" s="2"/>
      <c r="I117" s="3">
        <f t="shared" si="4"/>
        <v>0</v>
      </c>
      <c r="J117" s="3">
        <f t="shared" si="4"/>
        <v>310281011</v>
      </c>
      <c r="K117" s="3"/>
      <c r="L117" s="2"/>
      <c r="M117" s="2">
        <f t="shared" si="7"/>
        <v>0</v>
      </c>
      <c r="N117" s="52">
        <f t="shared" si="6"/>
        <v>310281011</v>
      </c>
    </row>
    <row r="118" spans="1:14" x14ac:dyDescent="0.2">
      <c r="A118" s="4" t="s">
        <v>230</v>
      </c>
      <c r="B118" s="23" t="s">
        <v>231</v>
      </c>
      <c r="C118" s="1"/>
      <c r="D118" s="2">
        <v>48608996</v>
      </c>
      <c r="E118" s="2"/>
      <c r="F118" s="3"/>
      <c r="G118" s="2"/>
      <c r="H118" s="2"/>
      <c r="I118" s="3">
        <f t="shared" si="4"/>
        <v>0</v>
      </c>
      <c r="J118" s="3">
        <f t="shared" si="4"/>
        <v>48608996</v>
      </c>
      <c r="K118" s="3"/>
      <c r="L118" s="2"/>
      <c r="M118" s="2">
        <f t="shared" si="7"/>
        <v>0</v>
      </c>
      <c r="N118" s="52">
        <f t="shared" si="6"/>
        <v>48608996</v>
      </c>
    </row>
    <row r="119" spans="1:14" x14ac:dyDescent="0.2">
      <c r="A119" s="4" t="s">
        <v>232</v>
      </c>
      <c r="B119" s="23" t="s">
        <v>233</v>
      </c>
      <c r="C119" s="1"/>
      <c r="D119" s="2">
        <v>2615963.23</v>
      </c>
      <c r="E119" s="2"/>
      <c r="F119" s="3"/>
      <c r="G119" s="2"/>
      <c r="H119" s="2"/>
      <c r="I119" s="3">
        <f t="shared" si="4"/>
        <v>0</v>
      </c>
      <c r="J119" s="3">
        <f t="shared" si="4"/>
        <v>2615963.23</v>
      </c>
      <c r="K119" s="3"/>
      <c r="L119" s="2"/>
      <c r="M119" s="2">
        <f t="shared" si="7"/>
        <v>0</v>
      </c>
      <c r="N119" s="52">
        <f t="shared" si="6"/>
        <v>2615963.23</v>
      </c>
    </row>
    <row r="120" spans="1:14" x14ac:dyDescent="0.2">
      <c r="A120" s="4" t="s">
        <v>234</v>
      </c>
      <c r="B120" s="23" t="s">
        <v>235</v>
      </c>
      <c r="C120" s="1"/>
      <c r="D120" s="2">
        <v>47808150.829999998</v>
      </c>
      <c r="E120" s="2"/>
      <c r="F120" s="3"/>
      <c r="G120" s="2"/>
      <c r="H120" s="2"/>
      <c r="I120" s="3">
        <f t="shared" si="4"/>
        <v>0</v>
      </c>
      <c r="J120" s="3">
        <f t="shared" si="4"/>
        <v>47808150.829999998</v>
      </c>
      <c r="K120" s="3"/>
      <c r="L120" s="2"/>
      <c r="M120" s="2">
        <f t="shared" si="7"/>
        <v>0</v>
      </c>
      <c r="N120" s="52">
        <f t="shared" si="6"/>
        <v>47808150.829999998</v>
      </c>
    </row>
    <row r="121" spans="1:14" x14ac:dyDescent="0.2">
      <c r="A121" s="4" t="s">
        <v>236</v>
      </c>
      <c r="B121" s="23" t="s">
        <v>237</v>
      </c>
      <c r="C121" s="1"/>
      <c r="D121" s="2">
        <v>305100</v>
      </c>
      <c r="E121" s="2"/>
      <c r="F121" s="3"/>
      <c r="G121" s="2"/>
      <c r="H121" s="2"/>
      <c r="I121" s="3">
        <f t="shared" si="4"/>
        <v>0</v>
      </c>
      <c r="J121" s="3">
        <f t="shared" si="4"/>
        <v>305100</v>
      </c>
      <c r="K121" s="3"/>
      <c r="L121" s="2"/>
      <c r="M121" s="2">
        <f t="shared" si="7"/>
        <v>0</v>
      </c>
      <c r="N121" s="52">
        <f t="shared" si="6"/>
        <v>305100</v>
      </c>
    </row>
    <row r="122" spans="1:14" x14ac:dyDescent="0.2">
      <c r="A122" s="4" t="s">
        <v>238</v>
      </c>
      <c r="B122" s="23" t="s">
        <v>239</v>
      </c>
      <c r="C122" s="1"/>
      <c r="D122" s="2">
        <v>4339650</v>
      </c>
      <c r="E122" s="2"/>
      <c r="F122" s="3"/>
      <c r="G122" s="2"/>
      <c r="H122" s="2"/>
      <c r="I122" s="3">
        <f t="shared" si="4"/>
        <v>0</v>
      </c>
      <c r="J122" s="3">
        <f t="shared" si="4"/>
        <v>4339650</v>
      </c>
      <c r="K122" s="3"/>
      <c r="L122" s="2"/>
      <c r="M122" s="2">
        <f t="shared" si="7"/>
        <v>0</v>
      </c>
      <c r="N122" s="52">
        <f t="shared" si="6"/>
        <v>4339650</v>
      </c>
    </row>
    <row r="123" spans="1:14" x14ac:dyDescent="0.2">
      <c r="A123" s="4" t="s">
        <v>240</v>
      </c>
      <c r="B123" s="23" t="s">
        <v>241</v>
      </c>
      <c r="C123" s="1"/>
      <c r="D123" s="2">
        <v>446562.62</v>
      </c>
      <c r="E123" s="2"/>
      <c r="F123" s="3"/>
      <c r="G123" s="2"/>
      <c r="H123" s="2"/>
      <c r="I123" s="3">
        <f t="shared" si="4"/>
        <v>0</v>
      </c>
      <c r="J123" s="3">
        <f t="shared" si="4"/>
        <v>446562.62</v>
      </c>
      <c r="K123" s="3"/>
      <c r="L123" s="2"/>
      <c r="M123" s="2">
        <f t="shared" si="7"/>
        <v>0</v>
      </c>
      <c r="N123" s="52">
        <f t="shared" si="6"/>
        <v>446562.62</v>
      </c>
    </row>
    <row r="124" spans="1:14" ht="12" customHeight="1" x14ac:dyDescent="0.2">
      <c r="A124" s="4" t="s">
        <v>242</v>
      </c>
      <c r="B124" s="23" t="s">
        <v>243</v>
      </c>
      <c r="C124" s="1"/>
      <c r="D124" s="2">
        <v>8669439.0199999996</v>
      </c>
      <c r="E124" s="2"/>
      <c r="F124" s="3"/>
      <c r="G124" s="2"/>
      <c r="H124" s="2"/>
      <c r="I124" s="3">
        <f t="shared" si="4"/>
        <v>0</v>
      </c>
      <c r="J124" s="3">
        <f t="shared" si="4"/>
        <v>8669439.0199999996</v>
      </c>
      <c r="K124" s="3"/>
      <c r="L124" s="2"/>
      <c r="M124" s="2">
        <f t="shared" si="7"/>
        <v>0</v>
      </c>
      <c r="N124" s="52">
        <f t="shared" si="6"/>
        <v>8669439.0199999996</v>
      </c>
    </row>
    <row r="125" spans="1:14" x14ac:dyDescent="0.2">
      <c r="A125" s="4" t="s">
        <v>244</v>
      </c>
      <c r="B125" s="23" t="s">
        <v>245</v>
      </c>
      <c r="C125" s="1"/>
      <c r="D125" s="2">
        <v>1060</v>
      </c>
      <c r="E125" s="2"/>
      <c r="F125" s="3"/>
      <c r="G125" s="2"/>
      <c r="H125" s="2"/>
      <c r="I125" s="3">
        <f t="shared" si="4"/>
        <v>0</v>
      </c>
      <c r="J125" s="3">
        <f t="shared" si="4"/>
        <v>1060</v>
      </c>
      <c r="K125" s="3"/>
      <c r="L125" s="2"/>
      <c r="M125" s="2">
        <f t="shared" si="7"/>
        <v>0</v>
      </c>
      <c r="N125" s="52">
        <f t="shared" si="6"/>
        <v>1060</v>
      </c>
    </row>
    <row r="126" spans="1:14" x14ac:dyDescent="0.2">
      <c r="A126" s="4" t="s">
        <v>246</v>
      </c>
      <c r="B126" s="23" t="s">
        <v>247</v>
      </c>
      <c r="C126" s="1"/>
      <c r="D126" s="2">
        <v>36550</v>
      </c>
      <c r="E126" s="2"/>
      <c r="F126" s="3"/>
      <c r="G126" s="2"/>
      <c r="H126" s="2"/>
      <c r="I126" s="3">
        <f t="shared" si="4"/>
        <v>0</v>
      </c>
      <c r="J126" s="3">
        <f t="shared" si="4"/>
        <v>36550</v>
      </c>
      <c r="K126" s="3"/>
      <c r="L126" s="2"/>
      <c r="M126" s="2">
        <f t="shared" si="7"/>
        <v>0</v>
      </c>
      <c r="N126" s="52">
        <f t="shared" si="6"/>
        <v>36550</v>
      </c>
    </row>
    <row r="127" spans="1:14" x14ac:dyDescent="0.2">
      <c r="A127" s="4" t="s">
        <v>248</v>
      </c>
      <c r="B127" s="23" t="s">
        <v>249</v>
      </c>
      <c r="C127" s="1"/>
      <c r="D127" s="2">
        <f>1511854.59+568474.28</f>
        <v>2080328.87</v>
      </c>
      <c r="E127" s="2"/>
      <c r="F127" s="3"/>
      <c r="G127" s="2"/>
      <c r="H127" s="2"/>
      <c r="I127" s="3">
        <f t="shared" si="4"/>
        <v>0</v>
      </c>
      <c r="J127" s="3">
        <f t="shared" si="4"/>
        <v>2080328.87</v>
      </c>
      <c r="K127" s="3"/>
      <c r="L127" s="2"/>
      <c r="M127" s="2">
        <f t="shared" si="7"/>
        <v>0</v>
      </c>
      <c r="N127" s="52">
        <f t="shared" si="6"/>
        <v>2080328.87</v>
      </c>
    </row>
    <row r="128" spans="1:14" x14ac:dyDescent="0.2">
      <c r="A128" s="4" t="s">
        <v>250</v>
      </c>
      <c r="B128" s="23" t="s">
        <v>249</v>
      </c>
      <c r="C128" s="1"/>
      <c r="D128" s="2">
        <v>1216478.46</v>
      </c>
      <c r="E128" s="2"/>
      <c r="F128" s="3"/>
      <c r="G128" s="2"/>
      <c r="H128" s="2"/>
      <c r="I128" s="3">
        <f t="shared" si="4"/>
        <v>0</v>
      </c>
      <c r="J128" s="3">
        <f t="shared" si="4"/>
        <v>1216478.46</v>
      </c>
      <c r="K128" s="3"/>
      <c r="L128" s="2"/>
      <c r="M128" s="2">
        <f t="shared" si="7"/>
        <v>0</v>
      </c>
      <c r="N128" s="52">
        <f t="shared" si="6"/>
        <v>1216478.46</v>
      </c>
    </row>
    <row r="129" spans="1:14" x14ac:dyDescent="0.2">
      <c r="A129" s="4" t="s">
        <v>251</v>
      </c>
      <c r="B129" s="23" t="s">
        <v>252</v>
      </c>
      <c r="C129" s="1"/>
      <c r="D129" s="2">
        <v>21441146.91</v>
      </c>
      <c r="E129" s="2"/>
      <c r="F129" s="3"/>
      <c r="G129" s="2"/>
      <c r="H129" s="2"/>
      <c r="I129" s="3">
        <f t="shared" si="4"/>
        <v>0</v>
      </c>
      <c r="J129" s="3">
        <f t="shared" si="4"/>
        <v>21441146.91</v>
      </c>
      <c r="K129" s="3"/>
      <c r="L129" s="2"/>
      <c r="M129" s="2">
        <f t="shared" si="7"/>
        <v>0</v>
      </c>
      <c r="N129" s="52">
        <f t="shared" si="6"/>
        <v>21441146.91</v>
      </c>
    </row>
    <row r="130" spans="1:14" x14ac:dyDescent="0.2">
      <c r="A130" s="4" t="s">
        <v>253</v>
      </c>
      <c r="B130" s="23" t="s">
        <v>254</v>
      </c>
      <c r="C130" s="1"/>
      <c r="D130" s="2">
        <v>27519540</v>
      </c>
      <c r="E130" s="2"/>
      <c r="F130" s="3"/>
      <c r="G130" s="2"/>
      <c r="H130" s="2"/>
      <c r="I130" s="3">
        <f t="shared" si="4"/>
        <v>0</v>
      </c>
      <c r="J130" s="3">
        <f t="shared" si="4"/>
        <v>27519540</v>
      </c>
      <c r="K130" s="3"/>
      <c r="L130" s="2"/>
      <c r="M130" s="2">
        <f t="shared" si="7"/>
        <v>0</v>
      </c>
      <c r="N130" s="52">
        <f t="shared" si="6"/>
        <v>27519540</v>
      </c>
    </row>
    <row r="131" spans="1:14" ht="15" x14ac:dyDescent="0.2">
      <c r="A131" s="4" t="s">
        <v>255</v>
      </c>
      <c r="B131" s="23" t="s">
        <v>256</v>
      </c>
      <c r="C131" s="1"/>
      <c r="D131" s="2">
        <v>1609281.35</v>
      </c>
      <c r="E131" s="45"/>
      <c r="F131" s="46"/>
      <c r="G131" s="2"/>
      <c r="H131" s="2"/>
      <c r="I131" s="3">
        <f t="shared" si="4"/>
        <v>0</v>
      </c>
      <c r="J131" s="3">
        <f t="shared" si="4"/>
        <v>1609281.35</v>
      </c>
      <c r="K131" s="3"/>
      <c r="L131" s="2"/>
      <c r="M131" s="2">
        <f t="shared" si="7"/>
        <v>0</v>
      </c>
      <c r="N131" s="52">
        <f t="shared" si="6"/>
        <v>1609281.35</v>
      </c>
    </row>
    <row r="132" spans="1:14" ht="15" x14ac:dyDescent="0.2">
      <c r="A132" s="4" t="s">
        <v>257</v>
      </c>
      <c r="B132" s="23" t="s">
        <v>258</v>
      </c>
      <c r="C132" s="1"/>
      <c r="D132" s="2">
        <v>254700</v>
      </c>
      <c r="E132" s="45"/>
      <c r="F132" s="46"/>
      <c r="G132" s="2"/>
      <c r="H132" s="2"/>
      <c r="I132" s="3">
        <f t="shared" si="4"/>
        <v>0</v>
      </c>
      <c r="J132" s="3">
        <f t="shared" si="4"/>
        <v>254700</v>
      </c>
      <c r="K132" s="3"/>
      <c r="L132" s="2"/>
      <c r="M132" s="2">
        <f t="shared" si="7"/>
        <v>0</v>
      </c>
      <c r="N132" s="52">
        <f t="shared" si="6"/>
        <v>254700</v>
      </c>
    </row>
    <row r="133" spans="1:14" x14ac:dyDescent="0.2">
      <c r="A133" s="4" t="s">
        <v>259</v>
      </c>
      <c r="B133" s="23" t="s">
        <v>260</v>
      </c>
      <c r="C133" s="1"/>
      <c r="D133" s="2">
        <v>9561840.5</v>
      </c>
      <c r="E133" s="2"/>
      <c r="F133" s="3"/>
      <c r="G133" s="2"/>
      <c r="H133" s="2"/>
      <c r="I133" s="3">
        <f t="shared" si="4"/>
        <v>0</v>
      </c>
      <c r="J133" s="3">
        <f t="shared" si="4"/>
        <v>9561840.5</v>
      </c>
      <c r="K133" s="3"/>
      <c r="L133" s="2"/>
      <c r="M133" s="2">
        <f t="shared" si="7"/>
        <v>0</v>
      </c>
      <c r="N133" s="52">
        <f t="shared" si="6"/>
        <v>9561840.5</v>
      </c>
    </row>
    <row r="134" spans="1:14" ht="15" x14ac:dyDescent="0.2">
      <c r="A134" s="4" t="s">
        <v>261</v>
      </c>
      <c r="B134" s="23" t="s">
        <v>262</v>
      </c>
      <c r="C134" s="1"/>
      <c r="D134" s="2">
        <v>46081046.5</v>
      </c>
      <c r="E134" s="45"/>
      <c r="F134" s="46"/>
      <c r="G134" s="2"/>
      <c r="H134" s="2"/>
      <c r="I134" s="3">
        <f t="shared" si="4"/>
        <v>0</v>
      </c>
      <c r="J134" s="3">
        <f t="shared" si="4"/>
        <v>46081046.5</v>
      </c>
      <c r="K134" s="3"/>
      <c r="L134" s="2"/>
      <c r="M134" s="2">
        <f t="shared" si="7"/>
        <v>0</v>
      </c>
      <c r="N134" s="52">
        <f t="shared" si="6"/>
        <v>46081046.5</v>
      </c>
    </row>
    <row r="135" spans="1:14" x14ac:dyDescent="0.2">
      <c r="A135" s="4" t="s">
        <v>263</v>
      </c>
      <c r="B135" s="23" t="s">
        <v>264</v>
      </c>
      <c r="C135" s="1"/>
      <c r="D135" s="2">
        <v>6444143.8399999999</v>
      </c>
      <c r="E135" s="2"/>
      <c r="F135" s="3">
        <v>419973.16</v>
      </c>
      <c r="G135" s="2"/>
      <c r="H135" s="2"/>
      <c r="I135" s="3">
        <f t="shared" ref="I135:J198" si="8">C135+E135+G135</f>
        <v>0</v>
      </c>
      <c r="J135" s="3">
        <f t="shared" si="8"/>
        <v>6864117</v>
      </c>
      <c r="K135" s="3"/>
      <c r="L135" s="2"/>
      <c r="M135" s="2">
        <f t="shared" si="7"/>
        <v>0</v>
      </c>
      <c r="N135" s="52">
        <f t="shared" si="6"/>
        <v>6864117</v>
      </c>
    </row>
    <row r="136" spans="1:14" x14ac:dyDescent="0.2">
      <c r="A136" s="4" t="s">
        <v>265</v>
      </c>
      <c r="B136" s="5" t="s">
        <v>266</v>
      </c>
      <c r="C136" s="1"/>
      <c r="D136" s="1">
        <v>5763762.5</v>
      </c>
      <c r="E136" s="2"/>
      <c r="F136" s="3"/>
      <c r="G136" s="2"/>
      <c r="H136" s="2"/>
      <c r="I136" s="3">
        <f t="shared" si="8"/>
        <v>0</v>
      </c>
      <c r="J136" s="3">
        <f t="shared" si="8"/>
        <v>5763762.5</v>
      </c>
      <c r="K136" s="3"/>
      <c r="L136" s="2"/>
      <c r="M136" s="2">
        <f t="shared" si="7"/>
        <v>0</v>
      </c>
      <c r="N136" s="52">
        <f t="shared" si="6"/>
        <v>5763762.5</v>
      </c>
    </row>
    <row r="137" spans="1:14" x14ac:dyDescent="0.2">
      <c r="A137" s="4" t="s">
        <v>267</v>
      </c>
      <c r="B137" s="23" t="s">
        <v>268</v>
      </c>
      <c r="C137" s="1"/>
      <c r="D137" s="1">
        <v>6881566.9299999997</v>
      </c>
      <c r="E137" s="2"/>
      <c r="F137" s="3"/>
      <c r="G137" s="2"/>
      <c r="H137" s="2"/>
      <c r="I137" s="3">
        <f t="shared" si="8"/>
        <v>0</v>
      </c>
      <c r="J137" s="3">
        <f t="shared" si="8"/>
        <v>6881566.9299999997</v>
      </c>
      <c r="K137" s="3"/>
      <c r="L137" s="2"/>
      <c r="M137" s="2">
        <f t="shared" si="7"/>
        <v>0</v>
      </c>
      <c r="N137" s="52">
        <f t="shared" si="6"/>
        <v>6881566.9299999997</v>
      </c>
    </row>
    <row r="138" spans="1:14" x14ac:dyDescent="0.2">
      <c r="A138" s="4" t="s">
        <v>269</v>
      </c>
      <c r="B138" s="23" t="s">
        <v>270</v>
      </c>
      <c r="C138" s="1"/>
      <c r="D138" s="1">
        <v>1129615.48</v>
      </c>
      <c r="E138" s="2"/>
      <c r="F138" s="3"/>
      <c r="G138" s="2"/>
      <c r="H138" s="2"/>
      <c r="I138" s="3">
        <f t="shared" si="8"/>
        <v>0</v>
      </c>
      <c r="J138" s="3">
        <f t="shared" si="8"/>
        <v>1129615.48</v>
      </c>
      <c r="K138" s="3"/>
      <c r="L138" s="2"/>
      <c r="M138" s="2">
        <f t="shared" si="7"/>
        <v>0</v>
      </c>
      <c r="N138" s="52">
        <f t="shared" si="6"/>
        <v>1129615.48</v>
      </c>
    </row>
    <row r="139" spans="1:14" x14ac:dyDescent="0.2">
      <c r="A139" s="4" t="s">
        <v>271</v>
      </c>
      <c r="B139" s="23" t="s">
        <v>272</v>
      </c>
      <c r="C139" s="1">
        <v>142283906.47999999</v>
      </c>
      <c r="D139" s="1"/>
      <c r="E139" s="2"/>
      <c r="F139" s="3"/>
      <c r="G139" s="2"/>
      <c r="H139" s="2"/>
      <c r="I139" s="3">
        <f t="shared" si="8"/>
        <v>142283906.47999999</v>
      </c>
      <c r="J139" s="3">
        <f t="shared" si="8"/>
        <v>0</v>
      </c>
      <c r="K139" s="3"/>
      <c r="L139" s="2"/>
      <c r="M139" s="2">
        <f t="shared" si="7"/>
        <v>142283906.47999999</v>
      </c>
      <c r="N139" s="52">
        <f t="shared" si="6"/>
        <v>0</v>
      </c>
    </row>
    <row r="140" spans="1:14" x14ac:dyDescent="0.2">
      <c r="A140" s="4" t="s">
        <v>273</v>
      </c>
      <c r="B140" s="23" t="s">
        <v>274</v>
      </c>
      <c r="C140" s="1">
        <f>26333270.68+46048665.27</f>
        <v>72381935.950000003</v>
      </c>
      <c r="D140" s="1"/>
      <c r="E140" s="2">
        <v>3580853.7</v>
      </c>
      <c r="F140" s="3"/>
      <c r="G140" s="2"/>
      <c r="H140" s="2"/>
      <c r="I140" s="3">
        <f t="shared" si="8"/>
        <v>75962789.650000006</v>
      </c>
      <c r="J140" s="3">
        <f t="shared" si="8"/>
        <v>0</v>
      </c>
      <c r="K140" s="3"/>
      <c r="L140" s="2"/>
      <c r="M140" s="2">
        <f t="shared" si="7"/>
        <v>75962789.650000006</v>
      </c>
      <c r="N140" s="52">
        <f t="shared" si="6"/>
        <v>0</v>
      </c>
    </row>
    <row r="141" spans="1:14" x14ac:dyDescent="0.2">
      <c r="A141" s="4" t="s">
        <v>275</v>
      </c>
      <c r="B141" s="23" t="s">
        <v>276</v>
      </c>
      <c r="C141" s="1">
        <v>24497794.280000001</v>
      </c>
      <c r="D141" s="25"/>
      <c r="E141" s="2">
        <v>701545.45</v>
      </c>
      <c r="F141" s="3"/>
      <c r="G141" s="2"/>
      <c r="H141" s="2"/>
      <c r="I141" s="3">
        <f t="shared" si="8"/>
        <v>25199339.73</v>
      </c>
      <c r="J141" s="3">
        <f t="shared" si="8"/>
        <v>0</v>
      </c>
      <c r="K141" s="3"/>
      <c r="L141" s="2"/>
      <c r="M141" s="2">
        <f t="shared" si="7"/>
        <v>25199339.73</v>
      </c>
      <c r="N141" s="52">
        <f t="shared" si="6"/>
        <v>0</v>
      </c>
    </row>
    <row r="142" spans="1:14" x14ac:dyDescent="0.2">
      <c r="A142" s="4" t="s">
        <v>277</v>
      </c>
      <c r="B142" s="23" t="s">
        <v>278</v>
      </c>
      <c r="C142" s="1">
        <v>4560200</v>
      </c>
      <c r="D142" s="1"/>
      <c r="E142" s="2"/>
      <c r="F142" s="3"/>
      <c r="G142" s="2"/>
      <c r="H142" s="2"/>
      <c r="I142" s="3">
        <f t="shared" si="8"/>
        <v>4560200</v>
      </c>
      <c r="J142" s="3">
        <f t="shared" si="8"/>
        <v>0</v>
      </c>
      <c r="K142" s="3"/>
      <c r="L142" s="2"/>
      <c r="M142" s="2">
        <f t="shared" si="7"/>
        <v>4560200</v>
      </c>
      <c r="N142" s="52">
        <f t="shared" si="6"/>
        <v>0</v>
      </c>
    </row>
    <row r="143" spans="1:14" x14ac:dyDescent="0.2">
      <c r="A143" s="4" t="s">
        <v>279</v>
      </c>
      <c r="B143" s="23" t="s">
        <v>280</v>
      </c>
      <c r="C143" s="1">
        <v>4441200</v>
      </c>
      <c r="D143" s="1"/>
      <c r="E143" s="2"/>
      <c r="F143" s="3"/>
      <c r="G143" s="2"/>
      <c r="H143" s="2"/>
      <c r="I143" s="3">
        <f t="shared" si="8"/>
        <v>4441200</v>
      </c>
      <c r="J143" s="3">
        <f t="shared" si="8"/>
        <v>0</v>
      </c>
      <c r="K143" s="3"/>
      <c r="L143" s="2"/>
      <c r="M143" s="2">
        <f t="shared" si="7"/>
        <v>4441200</v>
      </c>
      <c r="N143" s="52">
        <f t="shared" si="6"/>
        <v>0</v>
      </c>
    </row>
    <row r="144" spans="1:14" x14ac:dyDescent="0.2">
      <c r="A144" s="4" t="s">
        <v>281</v>
      </c>
      <c r="B144" s="23" t="s">
        <v>282</v>
      </c>
      <c r="C144" s="1">
        <v>4792500</v>
      </c>
      <c r="D144" s="1"/>
      <c r="E144" s="2">
        <v>150000</v>
      </c>
      <c r="F144" s="3"/>
      <c r="G144" s="2"/>
      <c r="H144" s="2"/>
      <c r="I144" s="3">
        <f t="shared" si="8"/>
        <v>4942500</v>
      </c>
      <c r="J144" s="3">
        <f t="shared" si="8"/>
        <v>0</v>
      </c>
      <c r="K144" s="3"/>
      <c r="L144" s="2"/>
      <c r="M144" s="2">
        <f t="shared" si="7"/>
        <v>4942500</v>
      </c>
      <c r="N144" s="52">
        <f t="shared" si="6"/>
        <v>0</v>
      </c>
    </row>
    <row r="145" spans="1:14" x14ac:dyDescent="0.2">
      <c r="A145" s="4" t="s">
        <v>283</v>
      </c>
      <c r="B145" s="23" t="s">
        <v>284</v>
      </c>
      <c r="C145" s="53">
        <v>5373067.5</v>
      </c>
      <c r="D145" s="1"/>
      <c r="E145" s="2"/>
      <c r="F145" s="3"/>
      <c r="G145" s="2"/>
      <c r="H145" s="2"/>
      <c r="I145" s="3">
        <f t="shared" si="8"/>
        <v>5373067.5</v>
      </c>
      <c r="J145" s="3">
        <f t="shared" si="8"/>
        <v>0</v>
      </c>
      <c r="K145" s="3"/>
      <c r="L145" s="2"/>
      <c r="M145" s="2">
        <f t="shared" si="7"/>
        <v>5373067.5</v>
      </c>
      <c r="N145" s="52">
        <f t="shared" si="6"/>
        <v>0</v>
      </c>
    </row>
    <row r="146" spans="1:14" x14ac:dyDescent="0.2">
      <c r="A146" s="4" t="s">
        <v>285</v>
      </c>
      <c r="B146" s="23" t="s">
        <v>286</v>
      </c>
      <c r="C146" s="1">
        <v>763675</v>
      </c>
      <c r="D146" s="1"/>
      <c r="E146" s="2"/>
      <c r="F146" s="3"/>
      <c r="G146" s="2"/>
      <c r="H146" s="2"/>
      <c r="I146" s="3">
        <f t="shared" si="8"/>
        <v>763675</v>
      </c>
      <c r="J146" s="3">
        <f t="shared" si="8"/>
        <v>0</v>
      </c>
      <c r="K146" s="3"/>
      <c r="L146" s="2"/>
      <c r="M146" s="2">
        <f t="shared" si="7"/>
        <v>763675</v>
      </c>
      <c r="N146" s="52">
        <f t="shared" si="6"/>
        <v>0</v>
      </c>
    </row>
    <row r="147" spans="1:14" x14ac:dyDescent="0.2">
      <c r="A147" s="4" t="s">
        <v>287</v>
      </c>
      <c r="B147" s="23" t="s">
        <v>288</v>
      </c>
      <c r="C147" s="1">
        <v>1816000</v>
      </c>
      <c r="D147" s="1"/>
      <c r="E147" s="2">
        <v>58000</v>
      </c>
      <c r="F147" s="3"/>
      <c r="G147" s="2"/>
      <c r="H147" s="2"/>
      <c r="I147" s="3">
        <f t="shared" si="8"/>
        <v>1874000</v>
      </c>
      <c r="J147" s="3">
        <f t="shared" si="8"/>
        <v>0</v>
      </c>
      <c r="K147" s="3"/>
      <c r="L147" s="2"/>
      <c r="M147" s="2">
        <f t="shared" si="7"/>
        <v>1874000</v>
      </c>
      <c r="N147" s="52">
        <f t="shared" si="6"/>
        <v>0</v>
      </c>
    </row>
    <row r="148" spans="1:14" x14ac:dyDescent="0.2">
      <c r="A148" s="4" t="s">
        <v>289</v>
      </c>
      <c r="B148" s="23" t="s">
        <v>290</v>
      </c>
      <c r="C148" s="1">
        <v>1244263.6599999999</v>
      </c>
      <c r="D148" s="1"/>
      <c r="E148" s="2"/>
      <c r="F148" s="3"/>
      <c r="G148" s="2"/>
      <c r="H148" s="2"/>
      <c r="I148" s="3">
        <f t="shared" si="8"/>
        <v>1244263.6599999999</v>
      </c>
      <c r="J148" s="3">
        <f t="shared" si="8"/>
        <v>0</v>
      </c>
      <c r="K148" s="3"/>
      <c r="L148" s="2"/>
      <c r="M148" s="2">
        <f t="shared" si="7"/>
        <v>1244263.6599999999</v>
      </c>
      <c r="N148" s="52">
        <f t="shared" si="6"/>
        <v>0</v>
      </c>
    </row>
    <row r="149" spans="1:14" x14ac:dyDescent="0.2">
      <c r="A149" s="4" t="s">
        <v>291</v>
      </c>
      <c r="B149" s="23" t="s">
        <v>292</v>
      </c>
      <c r="C149" s="1">
        <v>36533897.600000001</v>
      </c>
      <c r="D149" s="26"/>
      <c r="E149" s="2">
        <v>313431</v>
      </c>
      <c r="F149" s="3"/>
      <c r="G149" s="2"/>
      <c r="H149" s="2"/>
      <c r="I149" s="3">
        <f t="shared" si="8"/>
        <v>36847328.600000001</v>
      </c>
      <c r="J149" s="3">
        <f t="shared" si="8"/>
        <v>0</v>
      </c>
      <c r="K149" s="3"/>
      <c r="L149" s="2"/>
      <c r="M149" s="2">
        <f t="shared" si="7"/>
        <v>36847328.600000001</v>
      </c>
      <c r="N149" s="52">
        <f t="shared" si="6"/>
        <v>0</v>
      </c>
    </row>
    <row r="150" spans="1:14" x14ac:dyDescent="0.2">
      <c r="A150" s="27" t="s">
        <v>293</v>
      </c>
      <c r="B150" s="23" t="s">
        <v>294</v>
      </c>
      <c r="C150" s="1">
        <v>5082500</v>
      </c>
      <c r="D150" s="1"/>
      <c r="E150" s="2">
        <v>150000</v>
      </c>
      <c r="F150" s="3"/>
      <c r="G150" s="2"/>
      <c r="H150" s="2"/>
      <c r="I150" s="3">
        <f t="shared" si="8"/>
        <v>5232500</v>
      </c>
      <c r="J150" s="3">
        <f t="shared" si="8"/>
        <v>0</v>
      </c>
      <c r="K150" s="3"/>
      <c r="L150" s="2"/>
      <c r="M150" s="2">
        <f t="shared" si="7"/>
        <v>5232500</v>
      </c>
      <c r="N150" s="52">
        <f t="shared" si="6"/>
        <v>0</v>
      </c>
    </row>
    <row r="151" spans="1:14" x14ac:dyDescent="0.2">
      <c r="A151" s="4" t="s">
        <v>295</v>
      </c>
      <c r="B151" s="23" t="s">
        <v>296</v>
      </c>
      <c r="C151" s="1">
        <v>25668285.359999999</v>
      </c>
      <c r="D151" s="1"/>
      <c r="E151" s="2">
        <v>436842</v>
      </c>
      <c r="F151" s="3"/>
      <c r="G151" s="2"/>
      <c r="H151" s="2"/>
      <c r="I151" s="3">
        <f t="shared" si="8"/>
        <v>26105127.359999999</v>
      </c>
      <c r="J151" s="3">
        <f t="shared" si="8"/>
        <v>0</v>
      </c>
      <c r="K151" s="3"/>
      <c r="L151" s="2"/>
      <c r="M151" s="2">
        <f t="shared" si="7"/>
        <v>26105127.359999999</v>
      </c>
      <c r="N151" s="52">
        <f t="shared" si="6"/>
        <v>0</v>
      </c>
    </row>
    <row r="152" spans="1:14" x14ac:dyDescent="0.2">
      <c r="A152" s="4" t="s">
        <v>297</v>
      </c>
      <c r="B152" s="23" t="s">
        <v>298</v>
      </c>
      <c r="C152" s="53">
        <v>1243462.5</v>
      </c>
      <c r="D152" s="1"/>
      <c r="E152" s="2">
        <v>35100</v>
      </c>
      <c r="F152" s="3"/>
      <c r="G152" s="2"/>
      <c r="H152" s="2"/>
      <c r="I152" s="3">
        <f t="shared" si="8"/>
        <v>1278562.5</v>
      </c>
      <c r="J152" s="3">
        <f t="shared" si="8"/>
        <v>0</v>
      </c>
      <c r="K152" s="3"/>
      <c r="L152" s="2"/>
      <c r="M152" s="2">
        <f t="shared" si="7"/>
        <v>1278562.5</v>
      </c>
      <c r="N152" s="52">
        <f t="shared" si="6"/>
        <v>0</v>
      </c>
    </row>
    <row r="153" spans="1:14" x14ac:dyDescent="0.2">
      <c r="A153" s="4" t="s">
        <v>299</v>
      </c>
      <c r="B153" s="23" t="s">
        <v>300</v>
      </c>
      <c r="C153" s="1">
        <v>2438237.5</v>
      </c>
      <c r="D153" s="28"/>
      <c r="E153" s="2">
        <v>43750</v>
      </c>
      <c r="F153" s="3"/>
      <c r="G153" s="2"/>
      <c r="H153" s="2"/>
      <c r="I153" s="3">
        <f t="shared" si="8"/>
        <v>2481987.5</v>
      </c>
      <c r="J153" s="3">
        <f t="shared" si="8"/>
        <v>0</v>
      </c>
      <c r="K153" s="3"/>
      <c r="L153" s="2"/>
      <c r="M153" s="2">
        <f t="shared" si="7"/>
        <v>2481987.5</v>
      </c>
      <c r="N153" s="52">
        <f t="shared" si="6"/>
        <v>0</v>
      </c>
    </row>
    <row r="154" spans="1:14" x14ac:dyDescent="0.2">
      <c r="A154" s="8" t="s">
        <v>301</v>
      </c>
      <c r="B154" s="5" t="s">
        <v>302</v>
      </c>
      <c r="C154" s="1">
        <v>1236473.49</v>
      </c>
      <c r="D154" s="26"/>
      <c r="E154" s="2">
        <v>35000</v>
      </c>
      <c r="F154" s="3"/>
      <c r="G154" s="2"/>
      <c r="H154" s="2"/>
      <c r="I154" s="3">
        <f t="shared" si="8"/>
        <v>1271473.49</v>
      </c>
      <c r="J154" s="3">
        <f t="shared" si="8"/>
        <v>0</v>
      </c>
      <c r="K154" s="3"/>
      <c r="L154" s="2"/>
      <c r="M154" s="2">
        <f t="shared" si="7"/>
        <v>1271473.49</v>
      </c>
      <c r="N154" s="52">
        <f t="shared" si="6"/>
        <v>0</v>
      </c>
    </row>
    <row r="155" spans="1:14" x14ac:dyDescent="0.2">
      <c r="A155" s="8" t="s">
        <v>303</v>
      </c>
      <c r="B155" s="5" t="s">
        <v>304</v>
      </c>
      <c r="C155" s="1">
        <v>13810439.119999999</v>
      </c>
      <c r="D155" s="28"/>
      <c r="E155" s="2">
        <v>321877.11</v>
      </c>
      <c r="F155" s="3"/>
      <c r="G155" s="2"/>
      <c r="H155" s="2"/>
      <c r="I155" s="3">
        <f t="shared" si="8"/>
        <v>14132316.229999999</v>
      </c>
      <c r="J155" s="3">
        <f t="shared" si="8"/>
        <v>0</v>
      </c>
      <c r="K155" s="3"/>
      <c r="L155" s="2"/>
      <c r="M155" s="2">
        <f t="shared" si="7"/>
        <v>14132316.229999999</v>
      </c>
      <c r="N155" s="52">
        <f t="shared" si="6"/>
        <v>0</v>
      </c>
    </row>
    <row r="156" spans="1:14" x14ac:dyDescent="0.2">
      <c r="A156" s="8" t="s">
        <v>305</v>
      </c>
      <c r="B156" s="5" t="s">
        <v>306</v>
      </c>
      <c r="C156" s="1">
        <v>2135041.2000000002</v>
      </c>
      <c r="D156" s="28"/>
      <c r="E156" s="2">
        <v>312030</v>
      </c>
      <c r="F156" s="3"/>
      <c r="G156" s="2"/>
      <c r="H156" s="2"/>
      <c r="I156" s="3">
        <f t="shared" si="8"/>
        <v>2447071.2000000002</v>
      </c>
      <c r="J156" s="3">
        <f t="shared" si="8"/>
        <v>0</v>
      </c>
      <c r="K156" s="3"/>
      <c r="L156" s="2"/>
      <c r="M156" s="2">
        <f t="shared" si="7"/>
        <v>2447071.2000000002</v>
      </c>
      <c r="N156" s="52">
        <f t="shared" si="6"/>
        <v>0</v>
      </c>
    </row>
    <row r="157" spans="1:14" x14ac:dyDescent="0.2">
      <c r="A157" s="8" t="s">
        <v>307</v>
      </c>
      <c r="B157" s="5" t="s">
        <v>308</v>
      </c>
      <c r="C157" s="1">
        <v>1061452.96</v>
      </c>
      <c r="D157" s="1"/>
      <c r="E157" s="2">
        <v>258098</v>
      </c>
      <c r="F157" s="3"/>
      <c r="G157" s="2"/>
      <c r="H157" s="2"/>
      <c r="I157" s="3">
        <f t="shared" si="8"/>
        <v>1319550.96</v>
      </c>
      <c r="J157" s="3">
        <f t="shared" si="8"/>
        <v>0</v>
      </c>
      <c r="K157" s="3"/>
      <c r="L157" s="2"/>
      <c r="M157" s="2">
        <f t="shared" si="7"/>
        <v>1319550.96</v>
      </c>
      <c r="N157" s="52">
        <f t="shared" si="6"/>
        <v>0</v>
      </c>
    </row>
    <row r="158" spans="1:14" x14ac:dyDescent="0.2">
      <c r="A158" s="8" t="s">
        <v>309</v>
      </c>
      <c r="B158" s="5" t="s">
        <v>310</v>
      </c>
      <c r="C158" s="1">
        <v>4582933.3899999997</v>
      </c>
      <c r="D158" s="26"/>
      <c r="E158" s="2"/>
      <c r="F158" s="3"/>
      <c r="G158" s="2"/>
      <c r="H158" s="2"/>
      <c r="I158" s="3">
        <f t="shared" si="8"/>
        <v>4582933.3899999997</v>
      </c>
      <c r="J158" s="3">
        <f t="shared" si="8"/>
        <v>0</v>
      </c>
      <c r="K158" s="3"/>
      <c r="L158" s="2"/>
      <c r="M158" s="2">
        <f t="shared" si="7"/>
        <v>4582933.3899999997</v>
      </c>
      <c r="N158" s="52">
        <f t="shared" si="6"/>
        <v>0</v>
      </c>
    </row>
    <row r="159" spans="1:14" x14ac:dyDescent="0.2">
      <c r="A159" s="8" t="s">
        <v>311</v>
      </c>
      <c r="B159" s="5" t="s">
        <v>312</v>
      </c>
      <c r="C159" s="1">
        <v>7287435.1299999999</v>
      </c>
      <c r="D159" s="26"/>
      <c r="E159" s="2">
        <v>321525</v>
      </c>
      <c r="F159" s="3"/>
      <c r="G159" s="2"/>
      <c r="H159" s="2"/>
      <c r="I159" s="3">
        <f t="shared" si="8"/>
        <v>7608960.1299999999</v>
      </c>
      <c r="J159" s="3">
        <f t="shared" si="8"/>
        <v>0</v>
      </c>
      <c r="K159" s="3"/>
      <c r="L159" s="2"/>
      <c r="M159" s="2">
        <f t="shared" si="7"/>
        <v>7608960.1299999999</v>
      </c>
      <c r="N159" s="52">
        <f t="shared" si="6"/>
        <v>0</v>
      </c>
    </row>
    <row r="160" spans="1:14" x14ac:dyDescent="0.2">
      <c r="A160" s="8" t="s">
        <v>313</v>
      </c>
      <c r="B160" s="5" t="s">
        <v>314</v>
      </c>
      <c r="C160" s="1">
        <v>59854.26</v>
      </c>
      <c r="D160" s="26"/>
      <c r="E160" s="2"/>
      <c r="F160" s="3"/>
      <c r="G160" s="2"/>
      <c r="H160" s="2"/>
      <c r="I160" s="3">
        <f t="shared" si="8"/>
        <v>59854.26</v>
      </c>
      <c r="J160" s="3">
        <f t="shared" si="8"/>
        <v>0</v>
      </c>
      <c r="K160" s="3"/>
      <c r="L160" s="2"/>
      <c r="M160" s="2">
        <f t="shared" si="7"/>
        <v>59854.26</v>
      </c>
      <c r="N160" s="52">
        <f t="shared" si="6"/>
        <v>0</v>
      </c>
    </row>
    <row r="161" spans="1:14" x14ac:dyDescent="0.2">
      <c r="A161" s="8" t="s">
        <v>315</v>
      </c>
      <c r="B161" s="5" t="s">
        <v>316</v>
      </c>
      <c r="C161" s="1">
        <v>1246408.72</v>
      </c>
      <c r="D161" s="26"/>
      <c r="E161" s="2">
        <v>3037595.05</v>
      </c>
      <c r="F161" s="3"/>
      <c r="G161" s="2"/>
      <c r="H161" s="2"/>
      <c r="I161" s="3">
        <f t="shared" si="8"/>
        <v>4284003.7699999996</v>
      </c>
      <c r="J161" s="3">
        <f t="shared" si="8"/>
        <v>0</v>
      </c>
      <c r="K161" s="3"/>
      <c r="L161" s="2"/>
      <c r="M161" s="2">
        <f t="shared" si="7"/>
        <v>4284003.7699999996</v>
      </c>
      <c r="N161" s="52">
        <f t="shared" si="6"/>
        <v>0</v>
      </c>
    </row>
    <row r="162" spans="1:14" x14ac:dyDescent="0.2">
      <c r="A162" s="8" t="s">
        <v>317</v>
      </c>
      <c r="B162" s="5" t="s">
        <v>318</v>
      </c>
      <c r="C162" s="1">
        <v>6247225.5999999996</v>
      </c>
      <c r="D162" s="1"/>
      <c r="E162" s="2"/>
      <c r="F162" s="3"/>
      <c r="G162" s="2"/>
      <c r="H162" s="2"/>
      <c r="I162" s="3">
        <f t="shared" si="8"/>
        <v>6247225.5999999996</v>
      </c>
      <c r="J162" s="3">
        <f t="shared" si="8"/>
        <v>0</v>
      </c>
      <c r="K162" s="3"/>
      <c r="L162" s="2"/>
      <c r="M162" s="2">
        <f t="shared" si="7"/>
        <v>6247225.5999999996</v>
      </c>
      <c r="N162" s="52">
        <f t="shared" si="6"/>
        <v>0</v>
      </c>
    </row>
    <row r="163" spans="1:14" x14ac:dyDescent="0.2">
      <c r="A163" s="8" t="s">
        <v>319</v>
      </c>
      <c r="B163" s="5" t="s">
        <v>320</v>
      </c>
      <c r="C163" s="1">
        <v>74725</v>
      </c>
      <c r="D163" s="1"/>
      <c r="E163" s="2"/>
      <c r="F163" s="3"/>
      <c r="G163" s="2"/>
      <c r="H163" s="2"/>
      <c r="I163" s="3">
        <f t="shared" si="8"/>
        <v>74725</v>
      </c>
      <c r="J163" s="3">
        <f t="shared" si="8"/>
        <v>0</v>
      </c>
      <c r="K163" s="3"/>
      <c r="L163" s="2"/>
      <c r="M163" s="2">
        <f t="shared" si="7"/>
        <v>74725</v>
      </c>
      <c r="N163" s="52">
        <f t="shared" si="6"/>
        <v>0</v>
      </c>
    </row>
    <row r="164" spans="1:14" x14ac:dyDescent="0.2">
      <c r="A164" s="8" t="s">
        <v>321</v>
      </c>
      <c r="B164" s="5" t="s">
        <v>322</v>
      </c>
      <c r="C164" s="1">
        <v>3892349.17</v>
      </c>
      <c r="D164" s="1"/>
      <c r="E164" s="2"/>
      <c r="F164" s="3"/>
      <c r="G164" s="2"/>
      <c r="H164" s="2"/>
      <c r="I164" s="3">
        <f t="shared" si="8"/>
        <v>3892349.17</v>
      </c>
      <c r="J164" s="3">
        <f t="shared" si="8"/>
        <v>0</v>
      </c>
      <c r="K164" s="3"/>
      <c r="L164" s="2"/>
      <c r="M164" s="2">
        <f t="shared" si="7"/>
        <v>3892349.17</v>
      </c>
      <c r="N164" s="52">
        <f t="shared" si="6"/>
        <v>0</v>
      </c>
    </row>
    <row r="165" spans="1:14" x14ac:dyDescent="0.2">
      <c r="A165" s="8" t="s">
        <v>323</v>
      </c>
      <c r="B165" s="5" t="s">
        <v>324</v>
      </c>
      <c r="C165" s="1"/>
      <c r="D165" s="7"/>
      <c r="E165" s="2"/>
      <c r="F165" s="3"/>
      <c r="G165" s="2"/>
      <c r="H165" s="2"/>
      <c r="I165" s="3">
        <f t="shared" si="8"/>
        <v>0</v>
      </c>
      <c r="J165" s="3">
        <f t="shared" si="8"/>
        <v>0</v>
      </c>
      <c r="K165" s="3"/>
      <c r="L165" s="2"/>
      <c r="M165" s="2">
        <f t="shared" si="7"/>
        <v>0</v>
      </c>
      <c r="N165" s="52">
        <f t="shared" si="6"/>
        <v>0</v>
      </c>
    </row>
    <row r="166" spans="1:14" x14ac:dyDescent="0.2">
      <c r="A166" s="29" t="s">
        <v>325</v>
      </c>
      <c r="B166" s="5" t="s">
        <v>326</v>
      </c>
      <c r="C166" s="1">
        <v>1773349.48</v>
      </c>
      <c r="D166" s="1"/>
      <c r="E166" s="2"/>
      <c r="F166" s="3"/>
      <c r="G166" s="2"/>
      <c r="H166" s="2"/>
      <c r="I166" s="3">
        <f t="shared" si="8"/>
        <v>1773349.48</v>
      </c>
      <c r="J166" s="3">
        <f t="shared" si="8"/>
        <v>0</v>
      </c>
      <c r="K166" s="3"/>
      <c r="L166" s="2"/>
      <c r="M166" s="2">
        <f t="shared" si="7"/>
        <v>1773349.48</v>
      </c>
      <c r="N166" s="52">
        <f t="shared" si="6"/>
        <v>0</v>
      </c>
    </row>
    <row r="167" spans="1:14" x14ac:dyDescent="0.2">
      <c r="A167" s="8" t="s">
        <v>327</v>
      </c>
      <c r="B167" s="5" t="s">
        <v>328</v>
      </c>
      <c r="C167" s="1">
        <v>29035482.350000001</v>
      </c>
      <c r="D167" s="7"/>
      <c r="E167" s="2">
        <v>172415</v>
      </c>
      <c r="F167" s="3"/>
      <c r="G167" s="2"/>
      <c r="H167" s="2"/>
      <c r="I167" s="3">
        <f t="shared" si="8"/>
        <v>29207897.350000001</v>
      </c>
      <c r="J167" s="3">
        <f t="shared" si="8"/>
        <v>0</v>
      </c>
      <c r="K167" s="3"/>
      <c r="L167" s="2"/>
      <c r="M167" s="2">
        <f t="shared" si="7"/>
        <v>29207897.350000001</v>
      </c>
      <c r="N167" s="52">
        <f t="shared" si="6"/>
        <v>0</v>
      </c>
    </row>
    <row r="168" spans="1:14" x14ac:dyDescent="0.2">
      <c r="A168" s="8" t="s">
        <v>329</v>
      </c>
      <c r="B168" s="5" t="s">
        <v>330</v>
      </c>
      <c r="C168" s="1">
        <v>4086825.3</v>
      </c>
      <c r="D168" s="1"/>
      <c r="E168" s="2">
        <v>596084.32999999996</v>
      </c>
      <c r="F168" s="3"/>
      <c r="G168" s="2"/>
      <c r="H168" s="2"/>
      <c r="I168" s="3">
        <f t="shared" si="8"/>
        <v>4682909.63</v>
      </c>
      <c r="J168" s="3">
        <f t="shared" si="8"/>
        <v>0</v>
      </c>
      <c r="K168" s="3"/>
      <c r="L168" s="2"/>
      <c r="M168" s="2">
        <f t="shared" si="7"/>
        <v>4682909.63</v>
      </c>
      <c r="N168" s="52">
        <f t="shared" si="6"/>
        <v>0</v>
      </c>
    </row>
    <row r="169" spans="1:14" x14ac:dyDescent="0.2">
      <c r="A169" s="8" t="s">
        <v>331</v>
      </c>
      <c r="B169" s="5" t="s">
        <v>332</v>
      </c>
      <c r="C169" s="1">
        <v>10843607.300000001</v>
      </c>
      <c r="D169" s="1"/>
      <c r="E169" s="2">
        <v>49504682.5</v>
      </c>
      <c r="F169" s="3"/>
      <c r="G169" s="2"/>
      <c r="H169" s="2"/>
      <c r="I169" s="3">
        <f t="shared" si="8"/>
        <v>60348289.799999997</v>
      </c>
      <c r="J169" s="3">
        <f t="shared" si="8"/>
        <v>0</v>
      </c>
      <c r="K169" s="3"/>
      <c r="L169" s="2"/>
      <c r="M169" s="2">
        <f t="shared" si="7"/>
        <v>60348289.799999997</v>
      </c>
      <c r="N169" s="52">
        <f t="shared" si="7"/>
        <v>0</v>
      </c>
    </row>
    <row r="170" spans="1:14" x14ac:dyDescent="0.2">
      <c r="A170" s="8" t="s">
        <v>333</v>
      </c>
      <c r="B170" s="5" t="s">
        <v>334</v>
      </c>
      <c r="C170" s="1">
        <v>46788485.18</v>
      </c>
      <c r="D170" s="1"/>
      <c r="E170" s="2">
        <v>3046340</v>
      </c>
      <c r="F170" s="3"/>
      <c r="G170" s="2"/>
      <c r="H170" s="2"/>
      <c r="I170" s="3">
        <f t="shared" si="8"/>
        <v>49834825.18</v>
      </c>
      <c r="J170" s="3">
        <f t="shared" si="8"/>
        <v>0</v>
      </c>
      <c r="K170" s="3"/>
      <c r="L170" s="2"/>
      <c r="M170" s="2">
        <f t="shared" ref="M170:N217" si="9">I170</f>
        <v>49834825.18</v>
      </c>
      <c r="N170" s="52">
        <f t="shared" si="9"/>
        <v>0</v>
      </c>
    </row>
    <row r="171" spans="1:14" x14ac:dyDescent="0.2">
      <c r="A171" s="8" t="s">
        <v>335</v>
      </c>
      <c r="B171" s="5" t="s">
        <v>336</v>
      </c>
      <c r="C171" s="1">
        <v>10303419.359999999</v>
      </c>
      <c r="D171" s="1"/>
      <c r="E171" s="2">
        <v>5943253.2300000004</v>
      </c>
      <c r="F171" s="3"/>
      <c r="G171" s="2"/>
      <c r="H171" s="2"/>
      <c r="I171" s="3">
        <f t="shared" si="8"/>
        <v>16246672.59</v>
      </c>
      <c r="J171" s="3">
        <f t="shared" si="8"/>
        <v>0</v>
      </c>
      <c r="K171" s="3"/>
      <c r="L171" s="2"/>
      <c r="M171" s="2">
        <f t="shared" si="9"/>
        <v>16246672.59</v>
      </c>
      <c r="N171" s="52">
        <f t="shared" si="9"/>
        <v>0</v>
      </c>
    </row>
    <row r="172" spans="1:14" x14ac:dyDescent="0.2">
      <c r="A172" s="4" t="s">
        <v>337</v>
      </c>
      <c r="B172" s="13" t="s">
        <v>338</v>
      </c>
      <c r="C172" s="1">
        <v>81140693.680000007</v>
      </c>
      <c r="D172" s="1"/>
      <c r="E172" s="2">
        <v>5399196.8300000001</v>
      </c>
      <c r="F172" s="3"/>
      <c r="G172" s="2"/>
      <c r="H172" s="2"/>
      <c r="I172" s="3">
        <f t="shared" si="8"/>
        <v>86539890.510000005</v>
      </c>
      <c r="J172" s="3">
        <f t="shared" si="8"/>
        <v>0</v>
      </c>
      <c r="K172" s="3"/>
      <c r="L172" s="2"/>
      <c r="M172" s="2">
        <f t="shared" si="9"/>
        <v>86539890.510000005</v>
      </c>
      <c r="N172" s="52">
        <f t="shared" si="9"/>
        <v>0</v>
      </c>
    </row>
    <row r="173" spans="1:14" x14ac:dyDescent="0.2">
      <c r="A173" s="4" t="s">
        <v>339</v>
      </c>
      <c r="B173" s="13" t="s">
        <v>340</v>
      </c>
      <c r="C173" s="1">
        <v>89125</v>
      </c>
      <c r="D173" s="1"/>
      <c r="E173" s="2"/>
      <c r="F173" s="3"/>
      <c r="G173" s="2"/>
      <c r="H173" s="2"/>
      <c r="I173" s="3">
        <f t="shared" si="8"/>
        <v>89125</v>
      </c>
      <c r="J173" s="3">
        <f t="shared" si="8"/>
        <v>0</v>
      </c>
      <c r="K173" s="3"/>
      <c r="L173" s="2"/>
      <c r="M173" s="2">
        <f t="shared" si="9"/>
        <v>89125</v>
      </c>
      <c r="N173" s="52">
        <f t="shared" si="9"/>
        <v>0</v>
      </c>
    </row>
    <row r="174" spans="1:14" x14ac:dyDescent="0.2">
      <c r="A174" s="30" t="s">
        <v>341</v>
      </c>
      <c r="B174" s="47" t="s">
        <v>342</v>
      </c>
      <c r="C174" s="9">
        <v>3664941.95</v>
      </c>
      <c r="D174" s="1"/>
      <c r="E174" s="10">
        <f>6520.11+7000</f>
        <v>13520.11</v>
      </c>
      <c r="F174" s="3"/>
      <c r="G174" s="2"/>
      <c r="H174" s="2"/>
      <c r="I174" s="3">
        <f t="shared" si="8"/>
        <v>3678462.06</v>
      </c>
      <c r="J174" s="3">
        <f t="shared" si="8"/>
        <v>0</v>
      </c>
      <c r="K174" s="3"/>
      <c r="L174" s="2"/>
      <c r="M174" s="2">
        <f t="shared" si="9"/>
        <v>3678462.06</v>
      </c>
      <c r="N174" s="52">
        <f t="shared" si="9"/>
        <v>0</v>
      </c>
    </row>
    <row r="175" spans="1:14" ht="12.75" customHeight="1" x14ac:dyDescent="0.2">
      <c r="A175" s="4" t="s">
        <v>343</v>
      </c>
      <c r="B175" s="13" t="s">
        <v>344</v>
      </c>
      <c r="C175" s="1">
        <v>837909.01</v>
      </c>
      <c r="D175" s="1"/>
      <c r="E175" s="2">
        <v>14015.37</v>
      </c>
      <c r="F175" s="3"/>
      <c r="G175" s="2"/>
      <c r="H175" s="2"/>
      <c r="I175" s="3">
        <f t="shared" si="8"/>
        <v>851924.38</v>
      </c>
      <c r="J175" s="3">
        <f t="shared" si="8"/>
        <v>0</v>
      </c>
      <c r="K175" s="3"/>
      <c r="L175" s="2"/>
      <c r="M175" s="2">
        <f t="shared" si="9"/>
        <v>851924.38</v>
      </c>
      <c r="N175" s="52">
        <f t="shared" si="9"/>
        <v>0</v>
      </c>
    </row>
    <row r="176" spans="1:14" x14ac:dyDescent="0.2">
      <c r="A176" s="4" t="s">
        <v>345</v>
      </c>
      <c r="B176" s="13" t="s">
        <v>346</v>
      </c>
      <c r="C176" s="1">
        <v>52039.3</v>
      </c>
      <c r="D176" s="1"/>
      <c r="E176" s="2"/>
      <c r="F176" s="3"/>
      <c r="G176" s="2"/>
      <c r="H176" s="2"/>
      <c r="I176" s="3">
        <f t="shared" si="8"/>
        <v>52039.3</v>
      </c>
      <c r="J176" s="3">
        <f t="shared" si="8"/>
        <v>0</v>
      </c>
      <c r="K176" s="3"/>
      <c r="L176" s="2"/>
      <c r="M176" s="2">
        <f t="shared" si="9"/>
        <v>52039.3</v>
      </c>
      <c r="N176" s="52">
        <f t="shared" si="9"/>
        <v>0</v>
      </c>
    </row>
    <row r="177" spans="1:14" x14ac:dyDescent="0.2">
      <c r="A177" s="42" t="s">
        <v>347</v>
      </c>
      <c r="B177" s="5" t="s">
        <v>348</v>
      </c>
      <c r="C177" s="1">
        <v>300500</v>
      </c>
      <c r="D177" s="1"/>
      <c r="E177" s="2"/>
      <c r="F177" s="3"/>
      <c r="G177" s="2"/>
      <c r="H177" s="2"/>
      <c r="I177" s="3">
        <f t="shared" si="8"/>
        <v>300500</v>
      </c>
      <c r="J177" s="3">
        <f t="shared" si="8"/>
        <v>0</v>
      </c>
      <c r="K177" s="3"/>
      <c r="L177" s="2"/>
      <c r="M177" s="2">
        <f t="shared" si="9"/>
        <v>300500</v>
      </c>
      <c r="N177" s="52">
        <f t="shared" si="9"/>
        <v>0</v>
      </c>
    </row>
    <row r="178" spans="1:14" x14ac:dyDescent="0.2">
      <c r="A178" s="4" t="s">
        <v>349</v>
      </c>
      <c r="B178" s="13" t="s">
        <v>350</v>
      </c>
      <c r="C178" s="1">
        <v>1424300</v>
      </c>
      <c r="D178" s="1"/>
      <c r="E178" s="2"/>
      <c r="F178" s="3"/>
      <c r="G178" s="2"/>
      <c r="H178" s="2"/>
      <c r="I178" s="3">
        <f t="shared" si="8"/>
        <v>1424300</v>
      </c>
      <c r="J178" s="3">
        <f t="shared" si="8"/>
        <v>0</v>
      </c>
      <c r="K178" s="3"/>
      <c r="L178" s="2"/>
      <c r="M178" s="2">
        <f t="shared" si="9"/>
        <v>1424300</v>
      </c>
      <c r="N178" s="52">
        <f t="shared" si="9"/>
        <v>0</v>
      </c>
    </row>
    <row r="179" spans="1:14" x14ac:dyDescent="0.2">
      <c r="A179" s="4" t="s">
        <v>351</v>
      </c>
      <c r="B179" s="13" t="s">
        <v>352</v>
      </c>
      <c r="C179" s="1">
        <v>1197504</v>
      </c>
      <c r="D179" s="1"/>
      <c r="E179" s="2"/>
      <c r="F179" s="3"/>
      <c r="G179" s="2"/>
      <c r="H179" s="2"/>
      <c r="I179" s="3">
        <f t="shared" si="8"/>
        <v>1197504</v>
      </c>
      <c r="J179" s="3">
        <f t="shared" si="8"/>
        <v>0</v>
      </c>
      <c r="K179" s="3"/>
      <c r="L179" s="2"/>
      <c r="M179" s="2">
        <f t="shared" si="9"/>
        <v>1197504</v>
      </c>
      <c r="N179" s="52">
        <f t="shared" si="9"/>
        <v>0</v>
      </c>
    </row>
    <row r="180" spans="1:14" x14ac:dyDescent="0.2">
      <c r="A180" s="4" t="s">
        <v>353</v>
      </c>
      <c r="B180" s="13" t="s">
        <v>354</v>
      </c>
      <c r="C180" s="1">
        <v>1335850</v>
      </c>
      <c r="D180" s="1"/>
      <c r="E180" s="2"/>
      <c r="F180" s="3"/>
      <c r="G180" s="2"/>
      <c r="H180" s="2"/>
      <c r="I180" s="3">
        <f t="shared" si="8"/>
        <v>1335850</v>
      </c>
      <c r="J180" s="3">
        <f t="shared" si="8"/>
        <v>0</v>
      </c>
      <c r="K180" s="3"/>
      <c r="L180" s="2"/>
      <c r="M180" s="2">
        <f t="shared" si="9"/>
        <v>1335850</v>
      </c>
      <c r="N180" s="52">
        <f t="shared" si="9"/>
        <v>0</v>
      </c>
    </row>
    <row r="181" spans="1:14" x14ac:dyDescent="0.2">
      <c r="A181" s="4" t="s">
        <v>355</v>
      </c>
      <c r="B181" s="13" t="s">
        <v>356</v>
      </c>
      <c r="C181" s="1">
        <v>492000</v>
      </c>
      <c r="D181" s="1"/>
      <c r="E181" s="2"/>
      <c r="F181" s="3"/>
      <c r="G181" s="2"/>
      <c r="H181" s="2"/>
      <c r="I181" s="3">
        <f t="shared" si="8"/>
        <v>492000</v>
      </c>
      <c r="J181" s="3">
        <f t="shared" si="8"/>
        <v>0</v>
      </c>
      <c r="K181" s="3"/>
      <c r="L181" s="2"/>
      <c r="M181" s="2">
        <f t="shared" si="9"/>
        <v>492000</v>
      </c>
      <c r="N181" s="52">
        <f t="shared" si="9"/>
        <v>0</v>
      </c>
    </row>
    <row r="182" spans="1:14" x14ac:dyDescent="0.2">
      <c r="A182" s="4" t="s">
        <v>357</v>
      </c>
      <c r="B182" s="13" t="s">
        <v>358</v>
      </c>
      <c r="C182" s="1">
        <v>14799638.34</v>
      </c>
      <c r="D182" s="1"/>
      <c r="E182" s="2">
        <v>6728269.54</v>
      </c>
      <c r="F182" s="3"/>
      <c r="G182" s="2"/>
      <c r="H182" s="2"/>
      <c r="I182" s="3">
        <f t="shared" si="8"/>
        <v>21527907.879999999</v>
      </c>
      <c r="J182" s="3">
        <f t="shared" si="8"/>
        <v>0</v>
      </c>
      <c r="K182" s="3"/>
      <c r="L182" s="2"/>
      <c r="M182" s="2">
        <f t="shared" si="9"/>
        <v>21527907.879999999</v>
      </c>
      <c r="N182" s="52">
        <f t="shared" si="9"/>
        <v>0</v>
      </c>
    </row>
    <row r="183" spans="1:14" x14ac:dyDescent="0.2">
      <c r="A183" s="4" t="s">
        <v>359</v>
      </c>
      <c r="B183" s="13" t="s">
        <v>360</v>
      </c>
      <c r="C183" s="1">
        <v>65633206.329999998</v>
      </c>
      <c r="D183" s="1"/>
      <c r="E183" s="2"/>
      <c r="F183" s="3"/>
      <c r="G183" s="2"/>
      <c r="H183" s="2"/>
      <c r="I183" s="3">
        <f t="shared" si="8"/>
        <v>65633206.329999998</v>
      </c>
      <c r="J183" s="3">
        <f t="shared" si="8"/>
        <v>0</v>
      </c>
      <c r="K183" s="3"/>
      <c r="L183" s="2"/>
      <c r="M183" s="2">
        <f t="shared" si="9"/>
        <v>65633206.329999998</v>
      </c>
      <c r="N183" s="52">
        <f t="shared" si="9"/>
        <v>0</v>
      </c>
    </row>
    <row r="184" spans="1:14" x14ac:dyDescent="0.2">
      <c r="A184" s="4" t="s">
        <v>361</v>
      </c>
      <c r="B184" s="13" t="s">
        <v>362</v>
      </c>
      <c r="C184" s="1">
        <v>20101787.449999999</v>
      </c>
      <c r="D184" s="1"/>
      <c r="E184" s="2"/>
      <c r="F184" s="3"/>
      <c r="G184" s="2"/>
      <c r="H184" s="2"/>
      <c r="I184" s="3">
        <f t="shared" si="8"/>
        <v>20101787.449999999</v>
      </c>
      <c r="J184" s="3">
        <f t="shared" si="8"/>
        <v>0</v>
      </c>
      <c r="K184" s="3"/>
      <c r="L184" s="2"/>
      <c r="M184" s="2">
        <f t="shared" si="9"/>
        <v>20101787.449999999</v>
      </c>
      <c r="N184" s="52">
        <f t="shared" si="9"/>
        <v>0</v>
      </c>
    </row>
    <row r="185" spans="1:14" x14ac:dyDescent="0.2">
      <c r="A185" s="4" t="s">
        <v>363</v>
      </c>
      <c r="B185" s="13" t="s">
        <v>364</v>
      </c>
      <c r="C185" s="1">
        <v>33490470.489999998</v>
      </c>
      <c r="D185" s="1"/>
      <c r="E185" s="2">
        <v>3537216</v>
      </c>
      <c r="F185" s="3"/>
      <c r="G185" s="2"/>
      <c r="H185" s="2"/>
      <c r="I185" s="3">
        <f t="shared" si="8"/>
        <v>37027686.489999995</v>
      </c>
      <c r="J185" s="3">
        <f t="shared" si="8"/>
        <v>0</v>
      </c>
      <c r="K185" s="3"/>
      <c r="L185" s="2"/>
      <c r="M185" s="2">
        <f t="shared" si="9"/>
        <v>37027686.489999995</v>
      </c>
      <c r="N185" s="52">
        <f t="shared" si="9"/>
        <v>0</v>
      </c>
    </row>
    <row r="186" spans="1:14" x14ac:dyDescent="0.2">
      <c r="A186" s="4" t="s">
        <v>365</v>
      </c>
      <c r="B186" s="13" t="s">
        <v>366</v>
      </c>
      <c r="C186" s="1">
        <v>12943439.35</v>
      </c>
      <c r="D186" s="1"/>
      <c r="E186" s="2"/>
      <c r="F186" s="3"/>
      <c r="G186" s="2"/>
      <c r="H186" s="2"/>
      <c r="I186" s="3">
        <f t="shared" si="8"/>
        <v>12943439.35</v>
      </c>
      <c r="J186" s="3">
        <f t="shared" si="8"/>
        <v>0</v>
      </c>
      <c r="K186" s="3"/>
      <c r="L186" s="2"/>
      <c r="M186" s="2">
        <f t="shared" si="9"/>
        <v>12943439.35</v>
      </c>
      <c r="N186" s="52">
        <f t="shared" si="9"/>
        <v>0</v>
      </c>
    </row>
    <row r="187" spans="1:14" x14ac:dyDescent="0.2">
      <c r="A187" s="4" t="s">
        <v>367</v>
      </c>
      <c r="B187" s="13" t="s">
        <v>368</v>
      </c>
      <c r="C187" s="1">
        <v>78168</v>
      </c>
      <c r="D187" s="1"/>
      <c r="E187" s="2"/>
      <c r="F187" s="3"/>
      <c r="G187" s="2"/>
      <c r="H187" s="2"/>
      <c r="I187" s="3">
        <f t="shared" si="8"/>
        <v>78168</v>
      </c>
      <c r="J187" s="3">
        <f t="shared" si="8"/>
        <v>0</v>
      </c>
      <c r="K187" s="3"/>
      <c r="L187" s="2"/>
      <c r="M187" s="2">
        <f t="shared" si="9"/>
        <v>78168</v>
      </c>
      <c r="N187" s="52">
        <f t="shared" si="9"/>
        <v>0</v>
      </c>
    </row>
    <row r="188" spans="1:14" x14ac:dyDescent="0.2">
      <c r="A188" s="4" t="s">
        <v>369</v>
      </c>
      <c r="B188" s="13" t="s">
        <v>370</v>
      </c>
      <c r="C188" s="1">
        <f>1541907+27171098.77</f>
        <v>28713005.77</v>
      </c>
      <c r="D188" s="1"/>
      <c r="E188" s="2"/>
      <c r="F188" s="3"/>
      <c r="G188" s="2"/>
      <c r="H188" s="2"/>
      <c r="I188" s="3">
        <f t="shared" si="8"/>
        <v>28713005.77</v>
      </c>
      <c r="J188" s="3">
        <f t="shared" si="8"/>
        <v>0</v>
      </c>
      <c r="K188" s="3"/>
      <c r="L188" s="2"/>
      <c r="M188" s="2">
        <f t="shared" si="9"/>
        <v>28713005.77</v>
      </c>
      <c r="N188" s="52">
        <f t="shared" si="9"/>
        <v>0</v>
      </c>
    </row>
    <row r="189" spans="1:14" x14ac:dyDescent="0.2">
      <c r="A189" s="4" t="s">
        <v>371</v>
      </c>
      <c r="B189" s="13" t="s">
        <v>372</v>
      </c>
      <c r="C189" s="1">
        <f>8679814.95+598283.28+595363+3381842.08</f>
        <v>13255303.309999999</v>
      </c>
      <c r="D189" s="1"/>
      <c r="E189" s="2">
        <f>2826122</f>
        <v>2826122</v>
      </c>
      <c r="F189" s="3"/>
      <c r="G189" s="2"/>
      <c r="H189" s="2"/>
      <c r="I189" s="3">
        <f t="shared" si="8"/>
        <v>16081425.309999999</v>
      </c>
      <c r="J189" s="3">
        <f t="shared" si="8"/>
        <v>0</v>
      </c>
      <c r="K189" s="3"/>
      <c r="L189" s="2"/>
      <c r="M189" s="2">
        <f t="shared" si="9"/>
        <v>16081425.309999999</v>
      </c>
      <c r="N189" s="52">
        <f t="shared" si="9"/>
        <v>0</v>
      </c>
    </row>
    <row r="190" spans="1:14" x14ac:dyDescent="0.2">
      <c r="A190" s="4" t="s">
        <v>373</v>
      </c>
      <c r="B190" s="13" t="s">
        <v>374</v>
      </c>
      <c r="C190" s="1">
        <v>3711316.88</v>
      </c>
      <c r="D190" s="1"/>
      <c r="E190" s="2">
        <f>87780+11109</f>
        <v>98889</v>
      </c>
      <c r="F190" s="3"/>
      <c r="G190" s="2"/>
      <c r="H190" s="2"/>
      <c r="I190" s="3">
        <f t="shared" si="8"/>
        <v>3810205.88</v>
      </c>
      <c r="J190" s="3">
        <f t="shared" si="8"/>
        <v>0</v>
      </c>
      <c r="K190" s="3"/>
      <c r="L190" s="2"/>
      <c r="M190" s="2">
        <f t="shared" si="9"/>
        <v>3810205.88</v>
      </c>
      <c r="N190" s="52">
        <f t="shared" si="9"/>
        <v>0</v>
      </c>
    </row>
    <row r="191" spans="1:14" ht="13.5" customHeight="1" x14ac:dyDescent="0.2">
      <c r="A191" s="4" t="s">
        <v>375</v>
      </c>
      <c r="B191" s="13" t="s">
        <v>376</v>
      </c>
      <c r="C191" s="1">
        <v>4605879.54</v>
      </c>
      <c r="D191" s="1"/>
      <c r="E191" s="2">
        <v>782539.56</v>
      </c>
      <c r="F191" s="3"/>
      <c r="G191" s="2"/>
      <c r="H191" s="2"/>
      <c r="I191" s="3">
        <f t="shared" si="8"/>
        <v>5388419.0999999996</v>
      </c>
      <c r="J191" s="3">
        <f t="shared" si="8"/>
        <v>0</v>
      </c>
      <c r="K191" s="3"/>
      <c r="L191" s="2"/>
      <c r="M191" s="2">
        <f t="shared" si="9"/>
        <v>5388419.0999999996</v>
      </c>
      <c r="N191" s="52">
        <f t="shared" si="9"/>
        <v>0</v>
      </c>
    </row>
    <row r="192" spans="1:14" x14ac:dyDescent="0.2">
      <c r="A192" s="4" t="s">
        <v>377</v>
      </c>
      <c r="B192" s="13" t="s">
        <v>378</v>
      </c>
      <c r="C192" s="1">
        <v>10750</v>
      </c>
      <c r="D192" s="1"/>
      <c r="E192" s="2"/>
      <c r="F192" s="3"/>
      <c r="G192" s="2"/>
      <c r="H192" s="2"/>
      <c r="I192" s="3">
        <f t="shared" si="8"/>
        <v>10750</v>
      </c>
      <c r="J192" s="3">
        <f t="shared" si="8"/>
        <v>0</v>
      </c>
      <c r="K192" s="3"/>
      <c r="L192" s="2"/>
      <c r="M192" s="2">
        <f t="shared" si="9"/>
        <v>10750</v>
      </c>
      <c r="N192" s="52">
        <f t="shared" si="9"/>
        <v>0</v>
      </c>
    </row>
    <row r="193" spans="1:14" ht="13.5" customHeight="1" x14ac:dyDescent="0.2">
      <c r="A193" s="4" t="s">
        <v>379</v>
      </c>
      <c r="B193" s="13" t="s">
        <v>380</v>
      </c>
      <c r="C193" s="1">
        <v>39307000</v>
      </c>
      <c r="D193" s="1"/>
      <c r="E193" s="2"/>
      <c r="F193" s="3"/>
      <c r="G193" s="2"/>
      <c r="H193" s="2"/>
      <c r="I193" s="3">
        <f t="shared" si="8"/>
        <v>39307000</v>
      </c>
      <c r="J193" s="3">
        <f t="shared" si="8"/>
        <v>0</v>
      </c>
      <c r="K193" s="3"/>
      <c r="L193" s="2"/>
      <c r="M193" s="2">
        <f t="shared" si="9"/>
        <v>39307000</v>
      </c>
      <c r="N193" s="52">
        <f t="shared" si="9"/>
        <v>0</v>
      </c>
    </row>
    <row r="194" spans="1:14" x14ac:dyDescent="0.2">
      <c r="A194" s="4" t="s">
        <v>381</v>
      </c>
      <c r="B194" s="13" t="s">
        <v>382</v>
      </c>
      <c r="C194" s="1">
        <v>2068389</v>
      </c>
      <c r="D194" s="1"/>
      <c r="E194" s="2"/>
      <c r="F194" s="3"/>
      <c r="G194" s="2"/>
      <c r="H194" s="2"/>
      <c r="I194" s="3">
        <f t="shared" si="8"/>
        <v>2068389</v>
      </c>
      <c r="J194" s="3">
        <f t="shared" si="8"/>
        <v>0</v>
      </c>
      <c r="K194" s="3"/>
      <c r="L194" s="2"/>
      <c r="M194" s="2">
        <f t="shared" si="9"/>
        <v>2068389</v>
      </c>
      <c r="N194" s="52">
        <f t="shared" si="9"/>
        <v>0</v>
      </c>
    </row>
    <row r="195" spans="1:14" x14ac:dyDescent="0.2">
      <c r="A195" s="31" t="s">
        <v>383</v>
      </c>
      <c r="B195" s="5" t="s">
        <v>384</v>
      </c>
      <c r="C195" s="1">
        <v>15645217.119999997</v>
      </c>
      <c r="D195" s="1"/>
      <c r="E195" s="2"/>
      <c r="F195" s="3"/>
      <c r="G195" s="2"/>
      <c r="H195" s="2"/>
      <c r="I195" s="3">
        <f t="shared" si="8"/>
        <v>15645217.119999997</v>
      </c>
      <c r="J195" s="3">
        <f t="shared" si="8"/>
        <v>0</v>
      </c>
      <c r="K195" s="3"/>
      <c r="L195" s="2"/>
      <c r="M195" s="2">
        <f t="shared" si="9"/>
        <v>15645217.119999997</v>
      </c>
      <c r="N195" s="52">
        <f t="shared" si="9"/>
        <v>0</v>
      </c>
    </row>
    <row r="196" spans="1:14" x14ac:dyDescent="0.2">
      <c r="A196" s="4" t="s">
        <v>385</v>
      </c>
      <c r="B196" s="13" t="s">
        <v>386</v>
      </c>
      <c r="C196" s="1">
        <v>22296867.870000001</v>
      </c>
      <c r="D196" s="1"/>
      <c r="E196" s="2"/>
      <c r="F196" s="3"/>
      <c r="G196" s="2"/>
      <c r="H196" s="2"/>
      <c r="I196" s="3">
        <f t="shared" si="8"/>
        <v>22296867.870000001</v>
      </c>
      <c r="J196" s="3">
        <f t="shared" si="8"/>
        <v>0</v>
      </c>
      <c r="K196" s="3"/>
      <c r="L196" s="2"/>
      <c r="M196" s="2">
        <f t="shared" si="9"/>
        <v>22296867.870000001</v>
      </c>
      <c r="N196" s="52">
        <f t="shared" si="9"/>
        <v>0</v>
      </c>
    </row>
    <row r="197" spans="1:14" x14ac:dyDescent="0.2">
      <c r="A197" s="4" t="s">
        <v>387</v>
      </c>
      <c r="B197" s="13" t="s">
        <v>388</v>
      </c>
      <c r="C197" s="1">
        <v>619306</v>
      </c>
      <c r="D197" s="1"/>
      <c r="E197" s="2"/>
      <c r="F197" s="3"/>
      <c r="G197" s="2"/>
      <c r="H197" s="2"/>
      <c r="I197" s="3">
        <f t="shared" si="8"/>
        <v>619306</v>
      </c>
      <c r="J197" s="3">
        <f t="shared" si="8"/>
        <v>0</v>
      </c>
      <c r="K197" s="3"/>
      <c r="L197" s="2"/>
      <c r="M197" s="2">
        <f t="shared" si="9"/>
        <v>619306</v>
      </c>
      <c r="N197" s="52">
        <f t="shared" si="9"/>
        <v>0</v>
      </c>
    </row>
    <row r="198" spans="1:14" x14ac:dyDescent="0.2">
      <c r="A198" s="4" t="s">
        <v>389</v>
      </c>
      <c r="B198" s="13" t="s">
        <v>390</v>
      </c>
      <c r="C198" s="1">
        <v>288675</v>
      </c>
      <c r="D198" s="1"/>
      <c r="E198" s="2"/>
      <c r="F198" s="3"/>
      <c r="G198" s="2"/>
      <c r="H198" s="2"/>
      <c r="I198" s="3">
        <f t="shared" si="8"/>
        <v>288675</v>
      </c>
      <c r="J198" s="3">
        <f t="shared" si="8"/>
        <v>0</v>
      </c>
      <c r="K198" s="3"/>
      <c r="L198" s="2"/>
      <c r="M198" s="2">
        <f t="shared" si="9"/>
        <v>288675</v>
      </c>
      <c r="N198" s="52">
        <f t="shared" si="9"/>
        <v>0</v>
      </c>
    </row>
    <row r="199" spans="1:14" x14ac:dyDescent="0.2">
      <c r="A199" s="4" t="s">
        <v>391</v>
      </c>
      <c r="B199" s="13" t="s">
        <v>392</v>
      </c>
      <c r="C199" s="1">
        <v>2068087.38</v>
      </c>
      <c r="D199" s="1"/>
      <c r="E199" s="2">
        <v>236463.2</v>
      </c>
      <c r="F199" s="3"/>
      <c r="G199" s="2"/>
      <c r="H199" s="2"/>
      <c r="I199" s="3">
        <f t="shared" ref="I199:J217" si="10">C199+E199+G199</f>
        <v>2304550.58</v>
      </c>
      <c r="J199" s="3">
        <f t="shared" si="10"/>
        <v>0</v>
      </c>
      <c r="K199" s="3"/>
      <c r="L199" s="2"/>
      <c r="M199" s="2">
        <f t="shared" si="9"/>
        <v>2304550.58</v>
      </c>
      <c r="N199" s="52">
        <f t="shared" si="9"/>
        <v>0</v>
      </c>
    </row>
    <row r="200" spans="1:14" x14ac:dyDescent="0.2">
      <c r="A200" s="4" t="s">
        <v>393</v>
      </c>
      <c r="B200" s="13" t="s">
        <v>394</v>
      </c>
      <c r="C200" s="1">
        <v>1728060.43</v>
      </c>
      <c r="D200" s="1"/>
      <c r="E200" s="2"/>
      <c r="F200" s="3"/>
      <c r="G200" s="2"/>
      <c r="H200" s="2"/>
      <c r="I200" s="3">
        <f t="shared" si="10"/>
        <v>1728060.43</v>
      </c>
      <c r="J200" s="3">
        <f t="shared" si="10"/>
        <v>0</v>
      </c>
      <c r="K200" s="3"/>
      <c r="L200" s="2"/>
      <c r="M200" s="2">
        <f t="shared" si="9"/>
        <v>1728060.43</v>
      </c>
      <c r="N200" s="52">
        <f t="shared" si="9"/>
        <v>0</v>
      </c>
    </row>
    <row r="201" spans="1:14" x14ac:dyDescent="0.2">
      <c r="A201" s="4" t="s">
        <v>395</v>
      </c>
      <c r="B201" s="13" t="s">
        <v>396</v>
      </c>
      <c r="C201" s="1">
        <v>4408928.4000000004</v>
      </c>
      <c r="D201" s="1"/>
      <c r="E201" s="2">
        <v>754250</v>
      </c>
      <c r="F201" s="3"/>
      <c r="G201" s="2"/>
      <c r="H201" s="2"/>
      <c r="I201" s="3">
        <f t="shared" si="10"/>
        <v>5163178.4000000004</v>
      </c>
      <c r="J201" s="3">
        <f t="shared" si="10"/>
        <v>0</v>
      </c>
      <c r="K201" s="3"/>
      <c r="L201" s="2"/>
      <c r="M201" s="2">
        <f t="shared" si="9"/>
        <v>5163178.4000000004</v>
      </c>
      <c r="N201" s="52">
        <f t="shared" si="9"/>
        <v>0</v>
      </c>
    </row>
    <row r="202" spans="1:14" x14ac:dyDescent="0.2">
      <c r="A202" s="4" t="s">
        <v>397</v>
      </c>
      <c r="B202" s="13" t="s">
        <v>398</v>
      </c>
      <c r="C202" s="1">
        <v>22170765.780000001</v>
      </c>
      <c r="D202" s="1"/>
      <c r="E202" s="2">
        <v>111100</v>
      </c>
      <c r="F202" s="3"/>
      <c r="G202" s="2"/>
      <c r="H202" s="2"/>
      <c r="I202" s="3">
        <f t="shared" si="10"/>
        <v>22281865.780000001</v>
      </c>
      <c r="J202" s="3">
        <f t="shared" si="10"/>
        <v>0</v>
      </c>
      <c r="K202" s="3"/>
      <c r="L202" s="2"/>
      <c r="M202" s="2">
        <f t="shared" si="9"/>
        <v>22281865.780000001</v>
      </c>
      <c r="N202" s="52">
        <f t="shared" si="9"/>
        <v>0</v>
      </c>
    </row>
    <row r="203" spans="1:14" x14ac:dyDescent="0.2">
      <c r="A203" s="4" t="s">
        <v>399</v>
      </c>
      <c r="B203" s="13" t="s">
        <v>400</v>
      </c>
      <c r="C203" s="1">
        <v>4117062.2</v>
      </c>
      <c r="D203" s="1"/>
      <c r="E203" s="2">
        <v>171920</v>
      </c>
      <c r="F203" s="3"/>
      <c r="G203" s="2"/>
      <c r="H203" s="2"/>
      <c r="I203" s="3">
        <f t="shared" si="10"/>
        <v>4288982.2</v>
      </c>
      <c r="J203" s="3">
        <f t="shared" si="10"/>
        <v>0</v>
      </c>
      <c r="K203" s="3"/>
      <c r="L203" s="2"/>
      <c r="M203" s="2">
        <f t="shared" si="9"/>
        <v>4288982.2</v>
      </c>
      <c r="N203" s="52">
        <f t="shared" si="9"/>
        <v>0</v>
      </c>
    </row>
    <row r="204" spans="1:14" x14ac:dyDescent="0.2">
      <c r="A204" s="4" t="s">
        <v>401</v>
      </c>
      <c r="B204" s="13" t="s">
        <v>402</v>
      </c>
      <c r="C204" s="1">
        <v>254200</v>
      </c>
      <c r="D204" s="1"/>
      <c r="E204" s="2"/>
      <c r="F204" s="3"/>
      <c r="G204" s="2"/>
      <c r="H204" s="2"/>
      <c r="I204" s="3">
        <f t="shared" si="10"/>
        <v>254200</v>
      </c>
      <c r="J204" s="3">
        <f t="shared" si="10"/>
        <v>0</v>
      </c>
      <c r="K204" s="3"/>
      <c r="L204" s="2"/>
      <c r="M204" s="2">
        <f t="shared" si="9"/>
        <v>254200</v>
      </c>
      <c r="N204" s="52">
        <f t="shared" si="9"/>
        <v>0</v>
      </c>
    </row>
    <row r="205" spans="1:14" x14ac:dyDescent="0.2">
      <c r="A205" s="4" t="s">
        <v>403</v>
      </c>
      <c r="B205" s="13" t="s">
        <v>404</v>
      </c>
      <c r="C205" s="1">
        <v>919089.6</v>
      </c>
      <c r="D205" s="1"/>
      <c r="E205" s="2"/>
      <c r="F205" s="3"/>
      <c r="G205" s="2"/>
      <c r="H205" s="2"/>
      <c r="I205" s="3">
        <f t="shared" si="10"/>
        <v>919089.6</v>
      </c>
      <c r="J205" s="3">
        <f t="shared" si="10"/>
        <v>0</v>
      </c>
      <c r="K205" s="3"/>
      <c r="L205" s="2"/>
      <c r="M205" s="2">
        <f t="shared" si="9"/>
        <v>919089.6</v>
      </c>
      <c r="N205" s="52">
        <f t="shared" si="9"/>
        <v>0</v>
      </c>
    </row>
    <row r="206" spans="1:14" x14ac:dyDescent="0.2">
      <c r="A206" s="8" t="s">
        <v>405</v>
      </c>
      <c r="B206" s="5" t="s">
        <v>406</v>
      </c>
      <c r="C206" s="1">
        <v>17302964.100000001</v>
      </c>
      <c r="D206" s="1"/>
      <c r="E206" s="2"/>
      <c r="F206" s="3"/>
      <c r="G206" s="2"/>
      <c r="H206" s="2"/>
      <c r="I206" s="3">
        <f t="shared" si="10"/>
        <v>17302964.100000001</v>
      </c>
      <c r="J206" s="3">
        <f t="shared" si="10"/>
        <v>0</v>
      </c>
      <c r="K206" s="3"/>
      <c r="L206" s="2"/>
      <c r="M206" s="2">
        <f t="shared" si="9"/>
        <v>17302964.100000001</v>
      </c>
      <c r="N206" s="52">
        <f t="shared" si="9"/>
        <v>0</v>
      </c>
    </row>
    <row r="207" spans="1:14" x14ac:dyDescent="0.2">
      <c r="A207" s="8" t="s">
        <v>407</v>
      </c>
      <c r="B207" s="5" t="s">
        <v>408</v>
      </c>
      <c r="C207" s="1">
        <f>34569285.75-1424300</f>
        <v>33144985.75</v>
      </c>
      <c r="D207" s="1"/>
      <c r="E207" s="2">
        <v>2696440</v>
      </c>
      <c r="F207" s="3"/>
      <c r="G207" s="2"/>
      <c r="H207" s="2"/>
      <c r="I207" s="3">
        <f t="shared" si="10"/>
        <v>35841425.75</v>
      </c>
      <c r="J207" s="3">
        <f t="shared" si="10"/>
        <v>0</v>
      </c>
      <c r="K207" s="3"/>
      <c r="L207" s="2"/>
      <c r="M207" s="2">
        <f t="shared" si="9"/>
        <v>35841425.75</v>
      </c>
      <c r="N207" s="52">
        <f t="shared" si="9"/>
        <v>0</v>
      </c>
    </row>
    <row r="208" spans="1:14" x14ac:dyDescent="0.2">
      <c r="A208" s="32" t="s">
        <v>409</v>
      </c>
      <c r="B208" s="13" t="s">
        <v>410</v>
      </c>
      <c r="C208" s="1">
        <v>37752886.520000003</v>
      </c>
      <c r="D208" s="7"/>
      <c r="E208" s="2"/>
      <c r="F208" s="3"/>
      <c r="G208" s="2"/>
      <c r="H208" s="2"/>
      <c r="I208" s="3">
        <f t="shared" si="10"/>
        <v>37752886.520000003</v>
      </c>
      <c r="J208" s="3">
        <f t="shared" si="10"/>
        <v>0</v>
      </c>
      <c r="K208" s="3"/>
      <c r="L208" s="2"/>
      <c r="M208" s="2">
        <f t="shared" si="9"/>
        <v>37752886.520000003</v>
      </c>
      <c r="N208" s="52">
        <f t="shared" si="9"/>
        <v>0</v>
      </c>
    </row>
    <row r="209" spans="1:14" x14ac:dyDescent="0.2">
      <c r="A209" s="4" t="s">
        <v>411</v>
      </c>
      <c r="B209" s="13" t="s">
        <v>412</v>
      </c>
      <c r="C209" s="1">
        <v>76531.039999999994</v>
      </c>
      <c r="D209" s="7"/>
      <c r="E209" s="2"/>
      <c r="F209" s="3"/>
      <c r="G209" s="2"/>
      <c r="H209" s="2"/>
      <c r="I209" s="3">
        <f t="shared" si="10"/>
        <v>76531.039999999994</v>
      </c>
      <c r="J209" s="3">
        <f t="shared" si="10"/>
        <v>0</v>
      </c>
      <c r="K209" s="3"/>
      <c r="L209" s="2"/>
      <c r="M209" s="2">
        <f t="shared" si="9"/>
        <v>76531.039999999994</v>
      </c>
      <c r="N209" s="52">
        <f t="shared" si="9"/>
        <v>0</v>
      </c>
    </row>
    <row r="210" spans="1:14" x14ac:dyDescent="0.2">
      <c r="A210" s="4" t="s">
        <v>413</v>
      </c>
      <c r="B210" s="13" t="s">
        <v>414</v>
      </c>
      <c r="C210" s="1">
        <v>15914899.49</v>
      </c>
      <c r="D210" s="1"/>
      <c r="E210" s="2"/>
      <c r="F210" s="3"/>
      <c r="G210" s="2"/>
      <c r="H210" s="2"/>
      <c r="I210" s="3">
        <f t="shared" si="10"/>
        <v>15914899.49</v>
      </c>
      <c r="J210" s="3">
        <f t="shared" si="10"/>
        <v>0</v>
      </c>
      <c r="K210" s="3"/>
      <c r="L210" s="2"/>
      <c r="M210" s="2">
        <f t="shared" si="9"/>
        <v>15914899.49</v>
      </c>
      <c r="N210" s="52">
        <f t="shared" si="9"/>
        <v>0</v>
      </c>
    </row>
    <row r="211" spans="1:14" x14ac:dyDescent="0.2">
      <c r="A211" s="4" t="s">
        <v>415</v>
      </c>
      <c r="B211" s="13" t="s">
        <v>416</v>
      </c>
      <c r="C211" s="1">
        <v>4664718.92</v>
      </c>
      <c r="D211" s="1"/>
      <c r="E211" s="2">
        <v>1678322.67</v>
      </c>
      <c r="F211" s="3"/>
      <c r="G211" s="2"/>
      <c r="H211" s="2"/>
      <c r="I211" s="3">
        <f t="shared" si="10"/>
        <v>6343041.5899999999</v>
      </c>
      <c r="J211" s="3">
        <f t="shared" si="10"/>
        <v>0</v>
      </c>
      <c r="K211" s="3"/>
      <c r="L211" s="2"/>
      <c r="M211" s="2">
        <f t="shared" si="9"/>
        <v>6343041.5899999999</v>
      </c>
      <c r="N211" s="52">
        <f t="shared" si="9"/>
        <v>0</v>
      </c>
    </row>
    <row r="212" spans="1:14" x14ac:dyDescent="0.2">
      <c r="A212" s="32" t="s">
        <v>417</v>
      </c>
      <c r="B212" s="5" t="s">
        <v>418</v>
      </c>
      <c r="C212" s="1">
        <v>10371164</v>
      </c>
      <c r="D212" s="1"/>
      <c r="E212" s="2"/>
      <c r="F212" s="3"/>
      <c r="G212" s="2"/>
      <c r="H212" s="2"/>
      <c r="I212" s="3">
        <f t="shared" si="10"/>
        <v>10371164</v>
      </c>
      <c r="J212" s="3">
        <f t="shared" si="10"/>
        <v>0</v>
      </c>
      <c r="K212" s="3"/>
      <c r="L212" s="2"/>
      <c r="M212" s="2">
        <f t="shared" si="9"/>
        <v>10371164</v>
      </c>
      <c r="N212" s="52">
        <f t="shared" si="9"/>
        <v>0</v>
      </c>
    </row>
    <row r="213" spans="1:14" x14ac:dyDescent="0.2">
      <c r="A213" s="4" t="s">
        <v>419</v>
      </c>
      <c r="B213" s="13" t="s">
        <v>420</v>
      </c>
      <c r="C213" s="1">
        <v>42996679.18</v>
      </c>
      <c r="D213" s="1"/>
      <c r="E213" s="2">
        <f>98972.33+5776919.16</f>
        <v>5875891.4900000002</v>
      </c>
      <c r="F213" s="3"/>
      <c r="G213" s="2"/>
      <c r="H213" s="2"/>
      <c r="I213" s="3">
        <f t="shared" si="10"/>
        <v>48872570.670000002</v>
      </c>
      <c r="J213" s="3">
        <f t="shared" si="10"/>
        <v>0</v>
      </c>
      <c r="K213" s="3"/>
      <c r="L213" s="2"/>
      <c r="M213" s="2">
        <f t="shared" si="9"/>
        <v>48872570.670000002</v>
      </c>
      <c r="N213" s="52">
        <f t="shared" si="9"/>
        <v>0</v>
      </c>
    </row>
    <row r="214" spans="1:14" x14ac:dyDescent="0.2">
      <c r="A214" s="27" t="s">
        <v>421</v>
      </c>
      <c r="B214" s="13" t="s">
        <v>422</v>
      </c>
      <c r="C214" s="1">
        <v>36529633.509999998</v>
      </c>
      <c r="D214" s="1"/>
      <c r="E214" s="2">
        <f>655038.17+1045306.05+2164.92+66395.45+44291.27+630298.67+8811.87</f>
        <v>2452306.4000000004</v>
      </c>
      <c r="F214" s="3"/>
      <c r="G214" s="2"/>
      <c r="H214" s="2"/>
      <c r="I214" s="3">
        <f t="shared" si="10"/>
        <v>38981939.909999996</v>
      </c>
      <c r="J214" s="3">
        <f t="shared" si="10"/>
        <v>0</v>
      </c>
      <c r="K214" s="3"/>
      <c r="L214" s="2"/>
      <c r="M214" s="2">
        <f t="shared" si="9"/>
        <v>38981939.909999996</v>
      </c>
      <c r="N214" s="52">
        <f t="shared" si="9"/>
        <v>0</v>
      </c>
    </row>
    <row r="215" spans="1:14" x14ac:dyDescent="0.2">
      <c r="A215" s="27" t="s">
        <v>423</v>
      </c>
      <c r="B215" s="13" t="s">
        <v>424</v>
      </c>
      <c r="C215" s="1">
        <v>8060250.9900000002</v>
      </c>
      <c r="D215" s="1"/>
      <c r="E215" s="2">
        <v>535730.99</v>
      </c>
      <c r="F215" s="3"/>
      <c r="G215" s="2"/>
      <c r="H215" s="2"/>
      <c r="I215" s="3">
        <f t="shared" si="10"/>
        <v>8595981.9800000004</v>
      </c>
      <c r="J215" s="3">
        <f t="shared" si="10"/>
        <v>0</v>
      </c>
      <c r="K215" s="3"/>
      <c r="L215" s="2"/>
      <c r="M215" s="2">
        <f t="shared" si="9"/>
        <v>8595981.9800000004</v>
      </c>
      <c r="N215" s="52">
        <f t="shared" si="9"/>
        <v>0</v>
      </c>
    </row>
    <row r="216" spans="1:14" x14ac:dyDescent="0.2">
      <c r="A216" s="32" t="s">
        <v>425</v>
      </c>
      <c r="B216" s="13" t="s">
        <v>426</v>
      </c>
      <c r="C216" s="1">
        <v>8481577.3399999999</v>
      </c>
      <c r="D216" s="7"/>
      <c r="E216" s="2">
        <v>926575.36</v>
      </c>
      <c r="F216" s="3"/>
      <c r="G216" s="2"/>
      <c r="H216" s="2"/>
      <c r="I216" s="3">
        <f t="shared" si="10"/>
        <v>9408152.6999999993</v>
      </c>
      <c r="J216" s="3">
        <f t="shared" si="10"/>
        <v>0</v>
      </c>
      <c r="K216" s="3"/>
      <c r="L216" s="2"/>
      <c r="M216" s="2">
        <f t="shared" si="9"/>
        <v>9408152.6999999993</v>
      </c>
      <c r="N216" s="52">
        <f t="shared" si="9"/>
        <v>0</v>
      </c>
    </row>
    <row r="217" spans="1:14" x14ac:dyDescent="0.2">
      <c r="A217" s="27" t="s">
        <v>427</v>
      </c>
      <c r="B217" s="5" t="s">
        <v>428</v>
      </c>
      <c r="C217" s="1">
        <v>1582050.93</v>
      </c>
      <c r="D217" s="7"/>
      <c r="E217" s="2">
        <v>126976.17</v>
      </c>
      <c r="F217" s="3"/>
      <c r="G217" s="2"/>
      <c r="H217" s="2"/>
      <c r="I217" s="3">
        <f t="shared" si="10"/>
        <v>1709027.0999999999</v>
      </c>
      <c r="J217" s="3">
        <f t="shared" si="10"/>
        <v>0</v>
      </c>
      <c r="K217" s="3"/>
      <c r="L217" s="2"/>
      <c r="M217" s="2">
        <f t="shared" si="9"/>
        <v>1709027.0999999999</v>
      </c>
      <c r="N217" s="52">
        <f t="shared" si="9"/>
        <v>0</v>
      </c>
    </row>
    <row r="218" spans="1:14" ht="13.5" thickBot="1" x14ac:dyDescent="0.25">
      <c r="A218" s="36" t="s">
        <v>429</v>
      </c>
      <c r="B218" s="37"/>
      <c r="C218" s="11">
        <f t="shared" ref="C218:N218" si="11">SUM(C6:C217)</f>
        <v>5305730929.5200024</v>
      </c>
      <c r="D218" s="11">
        <f t="shared" si="11"/>
        <v>5305730929.5200005</v>
      </c>
      <c r="E218" s="12">
        <f t="shared" si="11"/>
        <v>641684658.33000004</v>
      </c>
      <c r="F218" s="12">
        <f t="shared" si="11"/>
        <v>641684658.33000004</v>
      </c>
      <c r="G218" s="12">
        <f t="shared" si="11"/>
        <v>98201881.729999989</v>
      </c>
      <c r="H218" s="12">
        <f t="shared" si="11"/>
        <v>98201881.729999989</v>
      </c>
      <c r="I218" s="12">
        <f t="shared" si="11"/>
        <v>6045617469.5800018</v>
      </c>
      <c r="J218" s="38">
        <f t="shared" si="11"/>
        <v>6045617469.5799999</v>
      </c>
      <c r="K218" s="39">
        <f t="shared" si="11"/>
        <v>4824295163.8399992</v>
      </c>
      <c r="L218" s="39">
        <f t="shared" si="11"/>
        <v>4524092856.3500004</v>
      </c>
      <c r="M218" s="39">
        <f t="shared" si="11"/>
        <v>1221322305.7400002</v>
      </c>
      <c r="N218" s="39">
        <f t="shared" si="11"/>
        <v>1521524613.23</v>
      </c>
    </row>
    <row r="219" spans="1:14" ht="14.25" thickTop="1" thickBot="1" x14ac:dyDescent="0.25">
      <c r="A219" s="40" t="s">
        <v>439</v>
      </c>
      <c r="C219" s="48">
        <f>C218-D218</f>
        <v>0</v>
      </c>
      <c r="E219" s="48">
        <f>E218-F218</f>
        <v>0</v>
      </c>
      <c r="G219" s="48">
        <f>G218-H218</f>
        <v>0</v>
      </c>
      <c r="I219" s="48">
        <f>I218-J218</f>
        <v>0</v>
      </c>
      <c r="K219" s="49"/>
      <c r="L219" s="49">
        <f>K218-L218</f>
        <v>300202307.48999882</v>
      </c>
      <c r="M219" s="49">
        <f>N218-M218</f>
        <v>300202307.48999977</v>
      </c>
      <c r="N219" s="50"/>
    </row>
    <row r="220" spans="1:14" ht="13.5" thickTop="1" x14ac:dyDescent="0.2">
      <c r="K220" s="48">
        <f>SUM(K218:K219)</f>
        <v>4824295163.8399992</v>
      </c>
      <c r="L220" s="48">
        <f>SUM(L218:L219)</f>
        <v>4824295163.8399992</v>
      </c>
      <c r="M220" s="48">
        <f>SUM(M218:M219)</f>
        <v>1521524613.23</v>
      </c>
      <c r="N220" s="48">
        <f>SUM(N218:N219)</f>
        <v>1521524613.23</v>
      </c>
    </row>
    <row r="221" spans="1:14" x14ac:dyDescent="0.2">
      <c r="K221" s="48">
        <f>K220-L220</f>
        <v>0</v>
      </c>
      <c r="M221" s="48">
        <f>M220-N220</f>
        <v>0</v>
      </c>
    </row>
  </sheetData>
  <mergeCells count="6">
    <mergeCell ref="M4:N4"/>
    <mergeCell ref="C4:D4"/>
    <mergeCell ref="E4:F4"/>
    <mergeCell ref="G4:H4"/>
    <mergeCell ref="I4:J4"/>
    <mergeCell ref="K4:L4"/>
  </mergeCells>
  <pageMargins left="1" right="0" top="0.5" bottom="0.5" header="0.5" footer="0.5"/>
  <pageSetup paperSize="5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SCBAA</vt:lpstr>
      <vt:lpstr>Sheet3</vt:lpstr>
      <vt:lpstr>WTB-orig</vt:lpstr>
      <vt:lpstr>SCBAA!Print_Area</vt:lpstr>
      <vt:lpstr>'WTB-orig'!Print_Area</vt:lpstr>
      <vt:lpstr>SCBAA!Print_Titles</vt:lpstr>
      <vt:lpstr>'WTB-orig'!Print_Titles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Statements</dc:title>
  <dc:creator>COA - Pasig City</dc:creator>
  <cp:lastModifiedBy>Mngx</cp:lastModifiedBy>
  <cp:lastPrinted>2021-07-28T03:27:25Z</cp:lastPrinted>
  <dcterms:created xsi:type="dcterms:W3CDTF">2016-06-09T03:36:25Z</dcterms:created>
  <dcterms:modified xsi:type="dcterms:W3CDTF">2021-09-04T09:34:24Z</dcterms:modified>
</cp:coreProperties>
</file>