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ngx\thesis\SCBA\2020\Cities\temp\"/>
    </mc:Choice>
  </mc:AlternateContent>
  <xr:revisionPtr revIDLastSave="0" documentId="13_ncr:1_{88011A95-760E-4904-8693-6D97690E1587}" xr6:coauthVersionLast="47" xr6:coauthVersionMax="47" xr10:uidLastSave="{00000000-0000-0000-0000-000000000000}"/>
  <bookViews>
    <workbookView xWindow="1665" yWindow="1620" windowWidth="22230" windowHeight="11400" xr2:uid="{00000000-000D-0000-FFFF-FFFF00000000}"/>
  </bookViews>
  <sheets>
    <sheet name="SCBAA" sheetId="5" r:id="rId1"/>
    <sheet name="Note 32-detailed" sheetId="6" state="hidden" r:id="rId2"/>
  </sheets>
  <definedNames>
    <definedName name="_xlnm.Print_Area" localSheetId="0">SCBAA!$A$1:$K$73</definedName>
    <definedName name="_xlnm.Print_Titles" localSheetId="0">SCBAA!$1:$7</definedName>
  </definedNames>
  <calcPr calcId="999999"/>
</workbook>
</file>

<file path=xl/calcChain.xml><?xml version="1.0" encoding="utf-8"?>
<calcChain xmlns="http://schemas.openxmlformats.org/spreadsheetml/2006/main">
  <c r="F38" i="6" l="1"/>
  <c r="E38" i="6"/>
  <c r="F34" i="6"/>
  <c r="E34" i="6"/>
  <c r="E32" i="6"/>
  <c r="F30" i="6"/>
  <c r="E30" i="6"/>
  <c r="G28" i="6"/>
  <c r="G26" i="6"/>
  <c r="G24" i="6"/>
  <c r="F24" i="6"/>
  <c r="E24" i="6"/>
  <c r="G16" i="6"/>
  <c r="G14" i="6"/>
  <c r="F14" i="6"/>
  <c r="E14" i="6"/>
  <c r="G8" i="6"/>
  <c r="G7" i="6"/>
  <c r="M73" i="5"/>
  <c r="K73" i="5"/>
  <c r="J73" i="5"/>
  <c r="I73" i="5"/>
  <c r="H73" i="5"/>
  <c r="G73" i="5"/>
  <c r="M72" i="5"/>
  <c r="K72" i="5"/>
  <c r="J72" i="5"/>
  <c r="I72" i="5"/>
  <c r="H72" i="5"/>
  <c r="G72" i="5"/>
  <c r="M71" i="5"/>
  <c r="K71" i="5"/>
  <c r="J71" i="5"/>
  <c r="I71" i="5"/>
  <c r="H71" i="5"/>
  <c r="G71" i="5"/>
  <c r="K70" i="5"/>
  <c r="K69" i="5"/>
  <c r="K67" i="5"/>
  <c r="I67" i="5"/>
  <c r="K66" i="5"/>
  <c r="I66" i="5"/>
  <c r="K65" i="5"/>
  <c r="I65" i="5"/>
  <c r="K64" i="5"/>
  <c r="I64" i="5"/>
  <c r="K63" i="5"/>
  <c r="I63" i="5"/>
  <c r="M60" i="5"/>
  <c r="K60" i="5"/>
  <c r="J60" i="5"/>
  <c r="I60" i="5"/>
  <c r="H60" i="5"/>
  <c r="G60" i="5"/>
  <c r="K59" i="5"/>
  <c r="I59" i="5"/>
  <c r="K58" i="5"/>
  <c r="I58" i="5"/>
  <c r="K56" i="5"/>
  <c r="I56" i="5"/>
  <c r="K55" i="5"/>
  <c r="I55" i="5"/>
  <c r="K53" i="5"/>
  <c r="I53" i="5"/>
  <c r="K52" i="5"/>
  <c r="I52" i="5"/>
  <c r="K51" i="5"/>
  <c r="I51" i="5"/>
  <c r="K49" i="5"/>
  <c r="I49" i="5"/>
  <c r="K48" i="5"/>
  <c r="I48" i="5"/>
  <c r="K47" i="5"/>
  <c r="I47" i="5"/>
  <c r="K45" i="5"/>
  <c r="I45" i="5"/>
  <c r="K44" i="5"/>
  <c r="I44" i="5"/>
  <c r="K43" i="5"/>
  <c r="I43" i="5"/>
  <c r="K41" i="5"/>
  <c r="I41" i="5"/>
  <c r="K40" i="5"/>
  <c r="I40" i="5"/>
  <c r="T39" i="5"/>
  <c r="R39" i="5"/>
  <c r="K39" i="5"/>
  <c r="I39" i="5"/>
  <c r="T38" i="5"/>
  <c r="R38" i="5"/>
  <c r="T37" i="5"/>
  <c r="R37" i="5"/>
  <c r="K37" i="5"/>
  <c r="I37" i="5"/>
  <c r="K36" i="5"/>
  <c r="I36" i="5"/>
  <c r="K35" i="5"/>
  <c r="I35" i="5"/>
  <c r="K33" i="5"/>
  <c r="K32" i="5"/>
  <c r="I32" i="5"/>
  <c r="K31" i="5"/>
  <c r="I31" i="5"/>
  <c r="K30" i="5"/>
  <c r="I30" i="5"/>
  <c r="M26" i="5"/>
  <c r="K26" i="5"/>
  <c r="J26" i="5"/>
  <c r="I26" i="5"/>
  <c r="H26" i="5"/>
  <c r="G26" i="5"/>
  <c r="K24" i="5"/>
  <c r="I24" i="5"/>
  <c r="K23" i="5"/>
  <c r="K22" i="5"/>
  <c r="K21" i="5"/>
  <c r="M19" i="5"/>
  <c r="K19" i="5"/>
  <c r="J19" i="5"/>
  <c r="I19" i="5"/>
  <c r="H19" i="5"/>
  <c r="G19" i="5"/>
  <c r="K18" i="5"/>
  <c r="I18" i="5"/>
  <c r="K17" i="5"/>
  <c r="K16" i="5"/>
  <c r="M14" i="5"/>
  <c r="K14" i="5"/>
  <c r="J14" i="5"/>
  <c r="I14" i="5"/>
  <c r="H14" i="5"/>
  <c r="G14" i="5"/>
  <c r="K13" i="5"/>
  <c r="K12" i="5"/>
  <c r="K11" i="5"/>
  <c r="M10" i="5"/>
</calcChain>
</file>

<file path=xl/sharedStrings.xml><?xml version="1.0" encoding="utf-8"?>
<sst xmlns="http://schemas.openxmlformats.org/spreadsheetml/2006/main" count="110" uniqueCount="77">
  <si>
    <t>CITY OF TAGUIG</t>
  </si>
  <si>
    <t>STATEMENT OF COMPARISON OF BUDGET AND ACTUAL AMOUNTS</t>
  </si>
  <si>
    <t>As of December 31, 2020</t>
  </si>
  <si>
    <t>Budgeted Amounts</t>
  </si>
  <si>
    <t>Difference: Original and Final Budget</t>
  </si>
  <si>
    <t>Actual Amounts on Comparable Basis</t>
  </si>
  <si>
    <t>Difference: Final Budget and Actual</t>
  </si>
  <si>
    <t>Original</t>
  </si>
  <si>
    <t>Final</t>
  </si>
  <si>
    <t>REVENUE</t>
  </si>
  <si>
    <t>A. Local Sources</t>
  </si>
  <si>
    <t>Tax Revenue</t>
  </si>
  <si>
    <t>a.</t>
  </si>
  <si>
    <t>Tax Revenue- Property</t>
  </si>
  <si>
    <t>b.</t>
  </si>
  <si>
    <t>Business Tax</t>
  </si>
  <si>
    <t>c.</t>
  </si>
  <si>
    <t>Other Local Taxes</t>
  </si>
  <si>
    <t>Total Tax Revenue</t>
  </si>
  <si>
    <t>Non- Tax Revenue</t>
  </si>
  <si>
    <t>Service Income</t>
  </si>
  <si>
    <t>Business Income</t>
  </si>
  <si>
    <t>Other Income and Receipts</t>
  </si>
  <si>
    <t>Total Non- Tax Revenue</t>
  </si>
  <si>
    <t>B. External Sources</t>
  </si>
  <si>
    <t>Share from the National Internal Revenue Taxes (IRA)</t>
  </si>
  <si>
    <t>Share from GOCCs (PAGCOR and PCSO)</t>
  </si>
  <si>
    <t>Share from Economic Zone (PEZA)</t>
  </si>
  <si>
    <t>Other Subsidy Income</t>
  </si>
  <si>
    <t>Total Revenues and Receipts</t>
  </si>
  <si>
    <t>Expenditures</t>
  </si>
  <si>
    <t>Current Operations</t>
  </si>
  <si>
    <t>General Public Services</t>
  </si>
  <si>
    <t>Personal Services</t>
  </si>
  <si>
    <t>Maintenance and Other Operating Expenses</t>
  </si>
  <si>
    <t>Capital Outlay</t>
  </si>
  <si>
    <t>Financial Expenses</t>
  </si>
  <si>
    <t>Health, Nutrition and Population Control</t>
  </si>
  <si>
    <t>Per Notes to FS</t>
  </si>
  <si>
    <t>Labor and Employment</t>
  </si>
  <si>
    <t>Social Services and Social Welfare</t>
  </si>
  <si>
    <t>Economic Services</t>
  </si>
  <si>
    <t>Education</t>
  </si>
  <si>
    <t>LDRRMF</t>
  </si>
  <si>
    <t>20% Development Fund</t>
  </si>
  <si>
    <t>Total Current Operations</t>
  </si>
  <si>
    <t>Continuing Appropriation (Capital Outlay)</t>
  </si>
  <si>
    <t xml:space="preserve">Education </t>
  </si>
  <si>
    <t>Other Purposes:</t>
  </si>
  <si>
    <t>Total Continuing Appropriation</t>
  </si>
  <si>
    <t>TOTAL CURRENT AND CONTINUING APPROPRIATIONS</t>
  </si>
  <si>
    <t>Total Appropriations</t>
  </si>
  <si>
    <t>Surplus (Deficit) for the Period</t>
  </si>
  <si>
    <t>Increase in Payables</t>
  </si>
  <si>
    <t>It is found in Statement of Changes in Net Assets/ Equity as adjustment directly credited to Net Assets/ equity</t>
  </si>
  <si>
    <t xml:space="preserve">Per face of FS amount should be </t>
  </si>
  <si>
    <t>2018</t>
  </si>
  <si>
    <t>2019</t>
  </si>
  <si>
    <t>TF-TPDH</t>
  </si>
  <si>
    <t>TF-PROPER</t>
  </si>
  <si>
    <t>SEF</t>
  </si>
  <si>
    <t>less: City tax of PPE purchased (Cr. Due to Other Funds)</t>
  </si>
  <si>
    <t>less: BIR of Capital Outlay purchased</t>
  </si>
  <si>
    <t>less: AP of PPE</t>
  </si>
  <si>
    <t>GF-TPDH</t>
  </si>
  <si>
    <t>GF- PROPER</t>
  </si>
  <si>
    <t>less: unpaid motorvehicle - AP</t>
  </si>
  <si>
    <t>less: warranty retention of PPE purchased</t>
  </si>
  <si>
    <t>less: City tax of PPE purchased (Cr. To Other Deferred Credits)</t>
  </si>
  <si>
    <t xml:space="preserve">                                                                                             Restatement: Increase in payable in CY 2018</t>
  </si>
  <si>
    <t>Total Payables (includes due to other funds)</t>
  </si>
  <si>
    <t>Adjustments for CY 2018</t>
  </si>
  <si>
    <t>Restated balance</t>
  </si>
  <si>
    <t>As per COA</t>
  </si>
  <si>
    <t>Diff</t>
  </si>
  <si>
    <t>Due to Other Funds</t>
  </si>
  <si>
    <t xml:space="preserve">Inter agency payable in RPTA &amp; MMINUTE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</si>
</sst>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6" formatCode="_(* #,##0.00_);_(* \(#,##0.00\);_(* &quot;-&quot;??_);_(@_)"/>
  </numFmts>
  <fonts count="6" x14ac:knownFonts="1">
    <font>
      <sz val="11"/>
      <color rgb="FF000000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i/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8080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CCC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Protection="1"/>
    <xf numFmtId="164" fontId="1" fillId="0" borderId="0" xfId="0" applyNumberFormat="1" applyFont="1" applyProtection="1"/>
    <xf numFmtId="166" fontId="1" fillId="0" borderId="0" xfId="0" applyNumberFormat="1" applyFont="1" applyProtection="1"/>
    <xf numFmtId="0" fontId="1" fillId="0" borderId="0" xfId="0" applyFont="1" applyProtection="1"/>
    <xf numFmtId="0" fontId="1" fillId="0" borderId="0" xfId="0" applyFont="1" applyProtection="1"/>
    <xf numFmtId="0" fontId="2" fillId="0" borderId="0" xfId="0" applyFont="1" applyProtection="1"/>
    <xf numFmtId="164" fontId="1" fillId="0" borderId="0" xfId="0" applyNumberFormat="1" applyFont="1" applyProtection="1"/>
    <xf numFmtId="164" fontId="2" fillId="0" borderId="1" xfId="0" applyNumberFormat="1" applyFont="1" applyBorder="1" applyProtection="1"/>
    <xf numFmtId="164" fontId="2" fillId="0" borderId="2" xfId="0" applyNumberFormat="1" applyFont="1" applyBorder="1" applyProtection="1"/>
    <xf numFmtId="164" fontId="1" fillId="0" borderId="1" xfId="0" applyNumberFormat="1" applyFont="1" applyBorder="1" applyProtection="1"/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Protection="1"/>
    <xf numFmtId="0" fontId="1" fillId="0" borderId="1" xfId="0" applyFont="1" applyBorder="1" applyProtection="1"/>
    <xf numFmtId="0" fontId="2" fillId="0" borderId="0" xfId="0" applyFont="1" applyProtection="1"/>
    <xf numFmtId="0" fontId="2" fillId="0" borderId="1" xfId="0" applyFont="1" applyBorder="1" applyProtection="1"/>
    <xf numFmtId="0" fontId="2" fillId="0" borderId="2" xfId="0" applyFont="1" applyBorder="1" applyProtection="1"/>
    <xf numFmtId="164" fontId="1" fillId="0" borderId="0" xfId="0" applyNumberFormat="1" applyFont="1" applyProtection="1"/>
    <xf numFmtId="164" fontId="2" fillId="0" borderId="0" xfId="0" applyNumberFormat="1" applyFont="1" applyProtection="1"/>
    <xf numFmtId="164" fontId="2" fillId="0" borderId="3" xfId="0" applyNumberFormat="1" applyFont="1" applyBorder="1" applyProtection="1"/>
    <xf numFmtId="166" fontId="0" fillId="0" borderId="0" xfId="0" applyNumberFormat="1" applyProtection="1"/>
    <xf numFmtId="166" fontId="0" fillId="2" borderId="0" xfId="0" applyNumberFormat="1" applyFill="1" applyProtection="1"/>
    <xf numFmtId="166" fontId="0" fillId="3" borderId="0" xfId="0" applyNumberFormat="1" applyFill="1" applyProtection="1"/>
    <xf numFmtId="166" fontId="0" fillId="4" borderId="0" xfId="0" applyNumberFormat="1" applyFill="1" applyProtection="1"/>
    <xf numFmtId="166" fontId="0" fillId="0" borderId="0" xfId="0" applyNumberFormat="1" applyAlignment="1" applyProtection="1">
      <alignment horizontal="center"/>
    </xf>
    <xf numFmtId="166" fontId="0" fillId="5" borderId="0" xfId="0" applyNumberFormat="1" applyFill="1" applyProtection="1"/>
    <xf numFmtId="166" fontId="0" fillId="0" borderId="3" xfId="0" applyNumberFormat="1" applyBorder="1" applyProtection="1"/>
    <xf numFmtId="166" fontId="3" fillId="5" borderId="0" xfId="0" applyNumberFormat="1" applyFont="1" applyFill="1" applyProtection="1"/>
    <xf numFmtId="166" fontId="0" fillId="0" borderId="0" xfId="0" applyNumberFormat="1" applyProtection="1"/>
    <xf numFmtId="166" fontId="0" fillId="0" borderId="0" xfId="0" applyNumberFormat="1" applyProtection="1"/>
    <xf numFmtId="166" fontId="4" fillId="2" borderId="0" xfId="0" applyNumberFormat="1" applyFont="1" applyFill="1" applyProtection="1"/>
    <xf numFmtId="166" fontId="4" fillId="0" borderId="0" xfId="0" applyNumberFormat="1" applyFont="1" applyProtection="1"/>
    <xf numFmtId="166" fontId="0" fillId="5" borderId="0" xfId="0" applyNumberFormat="1" applyFill="1" applyProtection="1"/>
    <xf numFmtId="3" fontId="1" fillId="0" borderId="0" xfId="0" applyNumberFormat="1" applyFont="1" applyProtection="1"/>
    <xf numFmtId="164" fontId="2" fillId="0" borderId="0" xfId="0" applyNumberFormat="1" applyFont="1" applyProtection="1"/>
    <xf numFmtId="0" fontId="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166" fontId="2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166" fontId="1" fillId="0" borderId="0" xfId="0" applyNumberFormat="1" applyFont="1" applyAlignment="1" applyProtection="1">
      <alignment horizontal="center" vertical="center"/>
    </xf>
    <xf numFmtId="166" fontId="1" fillId="0" borderId="0" xfId="0" applyNumberFormat="1" applyFont="1" applyProtection="1">
      <protection locked="0"/>
    </xf>
    <xf numFmtId="43" fontId="1" fillId="0" borderId="0" xfId="0" applyNumberFormat="1" applyFont="1" applyProtection="1"/>
    <xf numFmtId="3" fontId="1" fillId="0" borderId="0" xfId="0" applyNumberFormat="1" applyFont="1" applyProtection="1"/>
    <xf numFmtId="0" fontId="2" fillId="0" borderId="0" xfId="0" applyFont="1" applyProtection="1"/>
    <xf numFmtId="166" fontId="2" fillId="0" borderId="0" xfId="0" applyNumberFormat="1" applyFont="1" applyProtection="1"/>
    <xf numFmtId="164" fontId="2" fillId="0" borderId="0" xfId="0" applyNumberFormat="1" applyFont="1" applyProtection="1"/>
    <xf numFmtId="0" fontId="1" fillId="0" borderId="2" xfId="0" applyFont="1" applyBorder="1" applyProtection="1"/>
    <xf numFmtId="0" fontId="2" fillId="0" borderId="3" xfId="0" applyFont="1" applyBorder="1" applyProtection="1"/>
    <xf numFmtId="166" fontId="1" fillId="0" borderId="2" xfId="0" applyNumberFormat="1" applyFont="1" applyBorder="1" applyProtection="1"/>
    <xf numFmtId="0" fontId="1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166" fontId="5" fillId="0" borderId="3" xfId="0" applyNumberFormat="1" applyFont="1" applyBorder="1" applyAlignment="1" applyProtection="1">
      <alignment horizontal="center" vertical="center"/>
    </xf>
    <xf numFmtId="166" fontId="2" fillId="0" borderId="3" xfId="0" applyNumberFormat="1" applyFont="1" applyBorder="1" applyAlignment="1" applyProtection="1">
      <alignment horizontal="center" vertical="center" wrapText="1"/>
    </xf>
    <xf numFmtId="166" fontId="5" fillId="0" borderId="0" xfId="0" applyNumberFormat="1" applyFont="1" applyAlignment="1" applyProtection="1">
      <alignment horizontal="center" vertical="center" wrapText="1"/>
    </xf>
    <xf numFmtId="166" fontId="5" fillId="0" borderId="4" xfId="0" applyNumberFormat="1" applyFont="1" applyBorder="1" applyAlignment="1" applyProtection="1">
      <alignment horizontal="center" vertical="center" wrapText="1"/>
    </xf>
    <xf numFmtId="166" fontId="2" fillId="0" borderId="0" xfId="0" applyNumberFormat="1" applyFont="1" applyAlignment="1" applyProtection="1">
      <alignment horizontal="center" vertical="center" wrapText="1"/>
    </xf>
    <xf numFmtId="166" fontId="2" fillId="0" borderId="4" xfId="0" applyNumberFormat="1" applyFont="1" applyBorder="1" applyAlignment="1" applyProtection="1">
      <alignment horizontal="center" vertical="center" wrapText="1"/>
    </xf>
    <xf numFmtId="166" fontId="2" fillId="0" borderId="0" xfId="0" applyNumberFormat="1" applyFont="1" applyAlignment="1" applyProtection="1">
      <alignment horizontal="center" vertical="center"/>
    </xf>
    <xf numFmtId="166" fontId="2" fillId="0" borderId="4" xfId="0" applyNumberFormat="1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84"/>
  <sheetViews>
    <sheetView showGridLines="0" tabSelected="1" workbookViewId="0">
      <selection activeCell="G9" sqref="G9"/>
    </sheetView>
  </sheetViews>
  <sheetFormatPr defaultColWidth="0" defaultRowHeight="15.6" customHeight="1" x14ac:dyDescent="0.25"/>
  <cols>
    <col min="1" max="1" width="0.5703125" style="3" customWidth="1"/>
    <col min="2" max="2" width="1.5703125" style="3" customWidth="1"/>
    <col min="3" max="3" width="2" style="3" customWidth="1"/>
    <col min="4" max="4" width="2.42578125" style="3" customWidth="1"/>
    <col min="5" max="5" width="1.85546875" style="3" customWidth="1"/>
    <col min="6" max="6" width="46.42578125" style="3" customWidth="1"/>
    <col min="7" max="8" width="16.7109375" style="2" customWidth="1"/>
    <col min="9" max="9" width="17" style="2" customWidth="1"/>
    <col min="10" max="10" width="20.85546875" style="2" customWidth="1"/>
    <col min="11" max="11" width="16" style="2" customWidth="1"/>
    <col min="12" max="12" width="2.85546875" style="4" hidden="1" customWidth="1"/>
    <col min="13" max="13" width="8.5703125" style="2" hidden="1" customWidth="1"/>
    <col min="14" max="14" width="20.5703125" style="2" hidden="1" customWidth="1"/>
    <col min="15" max="15" width="18.5703125" style="2" hidden="1" customWidth="1"/>
    <col min="16" max="16" width="16.5703125" style="2" hidden="1" customWidth="1"/>
    <col min="17" max="17" width="0" style="3" hidden="1"/>
    <col min="18" max="18" width="17.5703125" style="3" hidden="1" customWidth="1"/>
    <col min="19" max="19" width="14.42578125" style="3" hidden="1" customWidth="1"/>
    <col min="20" max="20" width="15.140625" style="3" hidden="1" customWidth="1"/>
    <col min="21" max="21" width="19.140625" style="3" hidden="1" customWidth="1"/>
  </cols>
  <sheetData>
    <row r="1" spans="1:16" ht="15.6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6" s="35" customFormat="1" ht="15.6" customHeight="1" x14ac:dyDescent="0.25">
      <c r="A2" s="50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37"/>
      <c r="M2" s="38"/>
      <c r="N2" s="38"/>
      <c r="O2" s="38"/>
      <c r="P2" s="38"/>
    </row>
    <row r="3" spans="1:16" s="35" customFormat="1" ht="15.6" customHeight="1" x14ac:dyDescent="0.25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37"/>
      <c r="M3" s="38"/>
      <c r="N3" s="38"/>
      <c r="O3" s="38"/>
      <c r="P3" s="38"/>
    </row>
    <row r="4" spans="1:16" s="35" customFormat="1" ht="15.6" customHeight="1" x14ac:dyDescent="0.25">
      <c r="A4" s="34"/>
      <c r="B4" s="34"/>
      <c r="C4" s="34"/>
      <c r="D4" s="34"/>
      <c r="E4" s="34"/>
      <c r="F4" s="34"/>
      <c r="G4" s="36"/>
      <c r="H4" s="36"/>
      <c r="I4" s="36"/>
      <c r="J4" s="36"/>
      <c r="K4" s="36"/>
      <c r="L4" s="37"/>
      <c r="M4" s="38"/>
      <c r="N4" s="38"/>
    </row>
    <row r="5" spans="1:16" s="35" customFormat="1" ht="15" customHeight="1" x14ac:dyDescent="0.25">
      <c r="A5" s="10"/>
      <c r="B5" s="10"/>
      <c r="C5" s="10"/>
      <c r="D5" s="10"/>
      <c r="E5" s="10"/>
      <c r="F5" s="10"/>
      <c r="G5" s="51" t="s">
        <v>3</v>
      </c>
      <c r="H5" s="51"/>
      <c r="I5" s="52" t="s">
        <v>4</v>
      </c>
      <c r="J5" s="52" t="s">
        <v>5</v>
      </c>
      <c r="K5" s="52" t="s">
        <v>6</v>
      </c>
      <c r="L5" s="37"/>
      <c r="M5" s="38"/>
      <c r="N5" s="38"/>
    </row>
    <row r="6" spans="1:16" s="35" customFormat="1" ht="15.6" customHeight="1" x14ac:dyDescent="0.25">
      <c r="A6" s="48"/>
      <c r="B6" s="48"/>
      <c r="C6" s="48"/>
      <c r="D6" s="48"/>
      <c r="G6" s="57" t="s">
        <v>7</v>
      </c>
      <c r="H6" s="57" t="s">
        <v>8</v>
      </c>
      <c r="I6" s="53"/>
      <c r="J6" s="55"/>
      <c r="K6" s="55"/>
      <c r="L6" s="37"/>
      <c r="M6" s="38"/>
      <c r="N6" s="38"/>
    </row>
    <row r="7" spans="1:16" ht="15.6" customHeight="1" x14ac:dyDescent="0.25">
      <c r="A7" s="11"/>
      <c r="B7" s="11"/>
      <c r="C7" s="11"/>
      <c r="D7" s="11"/>
      <c r="E7" s="11"/>
      <c r="F7" s="11"/>
      <c r="G7" s="58"/>
      <c r="H7" s="58"/>
      <c r="I7" s="54"/>
      <c r="J7" s="56"/>
      <c r="K7" s="56"/>
    </row>
    <row r="8" spans="1:16" ht="15.6" customHeight="1" x14ac:dyDescent="0.25">
      <c r="A8" s="5" t="s">
        <v>9</v>
      </c>
    </row>
    <row r="9" spans="1:16" ht="15.6" customHeight="1" x14ac:dyDescent="0.25">
      <c r="B9" s="3" t="s">
        <v>10</v>
      </c>
    </row>
    <row r="10" spans="1:16" ht="15.6" customHeight="1" x14ac:dyDescent="0.25">
      <c r="C10" s="3">
        <v>1</v>
      </c>
      <c r="E10" s="3" t="s">
        <v>11</v>
      </c>
      <c r="M10" s="2">
        <f>ROUND(J10,0)</f>
        <v>0</v>
      </c>
    </row>
    <row r="11" spans="1:16" ht="15.6" customHeight="1" x14ac:dyDescent="0.25">
      <c r="D11" s="3" t="s">
        <v>12</v>
      </c>
      <c r="F11" s="3" t="s">
        <v>13</v>
      </c>
      <c r="G11" s="1">
        <v>2850537438</v>
      </c>
      <c r="H11" s="1">
        <v>2850537438</v>
      </c>
      <c r="I11" s="1">
        <v>0</v>
      </c>
      <c r="J11" s="1">
        <v>2266666071</v>
      </c>
      <c r="K11" s="1">
        <f>SUM(H11)-J11</f>
        <v>583871367</v>
      </c>
    </row>
    <row r="12" spans="1:16" ht="15.6" customHeight="1" x14ac:dyDescent="0.25">
      <c r="D12" s="3" t="s">
        <v>14</v>
      </c>
      <c r="F12" s="3" t="s">
        <v>15</v>
      </c>
      <c r="G12" s="1">
        <v>5846104759</v>
      </c>
      <c r="H12" s="1">
        <v>5846104759</v>
      </c>
      <c r="I12" s="1">
        <v>0</v>
      </c>
      <c r="J12" s="1">
        <v>6714162597</v>
      </c>
      <c r="K12" s="1">
        <f>SUM(H12)-J12</f>
        <v>-868057838</v>
      </c>
    </row>
    <row r="13" spans="1:16" ht="15.6" customHeight="1" x14ac:dyDescent="0.25">
      <c r="D13" s="3" t="s">
        <v>16</v>
      </c>
      <c r="F13" s="3" t="s">
        <v>17</v>
      </c>
      <c r="G13" s="1">
        <v>1057272690</v>
      </c>
      <c r="H13" s="1">
        <v>1057272690</v>
      </c>
      <c r="I13" s="1">
        <v>0</v>
      </c>
      <c r="J13" s="1">
        <v>666973281</v>
      </c>
      <c r="K13" s="1">
        <f>SUM(H13)-J13</f>
        <v>390299409</v>
      </c>
    </row>
    <row r="14" spans="1:16" ht="15.6" customHeight="1" x14ac:dyDescent="0.25">
      <c r="E14" s="3" t="s">
        <v>18</v>
      </c>
      <c r="G14" s="9">
        <f>SUM(G11:G13)</f>
        <v>9753914887</v>
      </c>
      <c r="H14" s="9">
        <f>SUM(H11:H13)</f>
        <v>9753914887</v>
      </c>
      <c r="I14" s="9">
        <f>SUM(I11:I13)</f>
        <v>0</v>
      </c>
      <c r="J14" s="9">
        <f>SUM(J11:J13)</f>
        <v>9647801949</v>
      </c>
      <c r="K14" s="9">
        <f>SUM(K11:K13)</f>
        <v>106112938</v>
      </c>
      <c r="M14" s="2">
        <f>ROUND(J14,0)</f>
        <v>9647801949</v>
      </c>
      <c r="N14" s="2" t="e">
        <v>#REF!</v>
      </c>
    </row>
    <row r="15" spans="1:16" ht="15.6" customHeight="1" x14ac:dyDescent="0.25">
      <c r="C15" s="3">
        <v>2</v>
      </c>
      <c r="E15" s="3" t="s">
        <v>19</v>
      </c>
      <c r="G15" s="1"/>
      <c r="H15" s="1"/>
      <c r="I15" s="1"/>
      <c r="J15" s="1"/>
      <c r="K15" s="1"/>
    </row>
    <row r="16" spans="1:16" ht="15.6" customHeight="1" x14ac:dyDescent="0.25">
      <c r="D16" s="3" t="s">
        <v>12</v>
      </c>
      <c r="F16" s="3" t="s">
        <v>20</v>
      </c>
      <c r="G16" s="1">
        <v>240229889</v>
      </c>
      <c r="H16" s="1">
        <v>240229889</v>
      </c>
      <c r="I16" s="1">
        <v>0</v>
      </c>
      <c r="J16" s="1">
        <v>213068587</v>
      </c>
      <c r="K16" s="1">
        <f>SUM(H16-J16)</f>
        <v>27161302</v>
      </c>
    </row>
    <row r="17" spans="1:21" ht="15.6" customHeight="1" x14ac:dyDescent="0.25">
      <c r="D17" s="3" t="s">
        <v>14</v>
      </c>
      <c r="F17" s="3" t="s">
        <v>21</v>
      </c>
      <c r="G17" s="1">
        <v>469643286</v>
      </c>
      <c r="H17" s="1">
        <v>469643286</v>
      </c>
      <c r="I17" s="1">
        <v>0</v>
      </c>
      <c r="J17" s="1">
        <v>422660040</v>
      </c>
      <c r="K17" s="1">
        <f>SUM(H17-J17)</f>
        <v>46983246</v>
      </c>
    </row>
    <row r="18" spans="1:21" ht="15.6" customHeight="1" x14ac:dyDescent="0.25">
      <c r="D18" s="3" t="s">
        <v>16</v>
      </c>
      <c r="F18" s="3" t="s">
        <v>22</v>
      </c>
      <c r="G18" s="1">
        <v>336257059</v>
      </c>
      <c r="H18" s="1">
        <v>4666193085</v>
      </c>
      <c r="I18" s="1">
        <f>G18-H18</f>
        <v>-4329936026</v>
      </c>
      <c r="J18" s="1">
        <v>4731659944</v>
      </c>
      <c r="K18" s="1">
        <f>SUM(H18-J18)</f>
        <v>-65466859</v>
      </c>
    </row>
    <row r="19" spans="1:21" ht="15.6" customHeight="1" x14ac:dyDescent="0.25">
      <c r="A19" s="5"/>
      <c r="E19" s="3" t="s">
        <v>23</v>
      </c>
      <c r="G19" s="9">
        <f>SUM(G16:G18)</f>
        <v>1046130234</v>
      </c>
      <c r="H19" s="9">
        <f>SUM(H16:H18)</f>
        <v>5376066260</v>
      </c>
      <c r="I19" s="9">
        <f>SUM(I16:I18)</f>
        <v>-4329936026</v>
      </c>
      <c r="J19" s="9">
        <f>SUM(J16:J18)</f>
        <v>5367388571</v>
      </c>
      <c r="K19" s="9">
        <f>SUM(K16:K18)</f>
        <v>8677689</v>
      </c>
      <c r="M19" s="2">
        <f>ROUND(J19,0)</f>
        <v>5367388571</v>
      </c>
      <c r="N19" s="2" t="e">
        <v>#REF!</v>
      </c>
    </row>
    <row r="20" spans="1:21" ht="15.6" customHeight="1" x14ac:dyDescent="0.25">
      <c r="B20" s="3" t="s">
        <v>24</v>
      </c>
      <c r="G20" s="1"/>
      <c r="H20" s="1"/>
      <c r="I20" s="1"/>
      <c r="J20" s="1"/>
      <c r="K20" s="1"/>
    </row>
    <row r="21" spans="1:21" ht="15.6" customHeight="1" x14ac:dyDescent="0.25">
      <c r="A21" s="5"/>
      <c r="C21" s="3">
        <v>1</v>
      </c>
      <c r="E21" s="3" t="s">
        <v>25</v>
      </c>
      <c r="G21" s="1">
        <v>1768191542</v>
      </c>
      <c r="H21" s="1">
        <v>1768191542</v>
      </c>
      <c r="I21" s="1">
        <v>0</v>
      </c>
      <c r="J21" s="1">
        <v>1759902340</v>
      </c>
      <c r="K21" s="1">
        <f>SUM(H21-J21)</f>
        <v>8289202</v>
      </c>
    </row>
    <row r="22" spans="1:21" ht="15.6" customHeight="1" x14ac:dyDescent="0.25">
      <c r="A22" s="5"/>
      <c r="C22" s="3">
        <v>2</v>
      </c>
      <c r="E22" s="3" t="s">
        <v>26</v>
      </c>
      <c r="G22" s="1">
        <v>4268776</v>
      </c>
      <c r="H22" s="1">
        <v>4268776</v>
      </c>
      <c r="I22" s="1">
        <v>0</v>
      </c>
      <c r="J22" s="1">
        <v>0</v>
      </c>
      <c r="K22" s="1">
        <f>SUM(H22-J22)</f>
        <v>4268776</v>
      </c>
    </row>
    <row r="23" spans="1:21" ht="15.6" customHeight="1" x14ac:dyDescent="0.25">
      <c r="A23" s="5"/>
      <c r="C23" s="3">
        <v>3</v>
      </c>
      <c r="E23" s="3" t="s">
        <v>27</v>
      </c>
      <c r="G23" s="1">
        <v>602686252</v>
      </c>
      <c r="H23" s="1">
        <v>602686252</v>
      </c>
      <c r="I23" s="1">
        <v>0</v>
      </c>
      <c r="J23" s="1">
        <v>309536008</v>
      </c>
      <c r="K23" s="1">
        <f>SUM(H23-J23)</f>
        <v>293150244</v>
      </c>
    </row>
    <row r="24" spans="1:21" ht="15.6" customHeight="1" x14ac:dyDescent="0.25">
      <c r="A24" s="5"/>
      <c r="C24" s="3">
        <v>4</v>
      </c>
      <c r="E24" s="3" t="s">
        <v>28</v>
      </c>
      <c r="G24" s="1">
        <v>0</v>
      </c>
      <c r="H24" s="1">
        <v>146658528</v>
      </c>
      <c r="I24" s="1">
        <f>G24-H24</f>
        <v>-146658528</v>
      </c>
      <c r="J24" s="1">
        <v>146658528</v>
      </c>
      <c r="K24" s="1">
        <f>SUM(H24-J24)</f>
        <v>0</v>
      </c>
    </row>
    <row r="25" spans="1:21" ht="15.6" customHeight="1" x14ac:dyDescent="0.25">
      <c r="A25" s="5"/>
      <c r="G25" s="1"/>
      <c r="H25" s="1"/>
      <c r="I25" s="1"/>
      <c r="J25" s="1"/>
      <c r="K25" s="1"/>
    </row>
    <row r="26" spans="1:21" ht="15.6" customHeight="1" x14ac:dyDescent="0.25">
      <c r="A26" s="5" t="s">
        <v>29</v>
      </c>
      <c r="B26" s="12"/>
      <c r="C26" s="12"/>
      <c r="D26" s="12"/>
      <c r="E26" s="12"/>
      <c r="F26" s="12"/>
      <c r="G26" s="7">
        <f>SUM(G21:G25,G19,G14)</f>
        <v>13175191691</v>
      </c>
      <c r="H26" s="7">
        <f>SUM(H21:H25,H19,H14)</f>
        <v>17651786245</v>
      </c>
      <c r="I26" s="7">
        <f>SUM(I21:I25,I19,I14)</f>
        <v>-4476594554</v>
      </c>
      <c r="J26" s="7">
        <f>SUM(J21:J25,J19,J14)</f>
        <v>17231287396</v>
      </c>
      <c r="K26" s="7">
        <f>SUM(K21:K25,K19,K14)</f>
        <v>420498849</v>
      </c>
      <c r="L26" s="33"/>
      <c r="M26" s="2">
        <f>ROUND(J26,0)</f>
        <v>17231287396</v>
      </c>
      <c r="N26" s="2" t="e">
        <v>#REF!</v>
      </c>
    </row>
    <row r="27" spans="1:21" ht="15.6" customHeight="1" x14ac:dyDescent="0.25">
      <c r="A27" s="5" t="s">
        <v>30</v>
      </c>
      <c r="G27" s="1"/>
      <c r="H27" s="1"/>
      <c r="I27" s="1"/>
      <c r="J27" s="1"/>
      <c r="K27" s="1"/>
    </row>
    <row r="28" spans="1:21" ht="15.6" customHeight="1" x14ac:dyDescent="0.25">
      <c r="A28" s="5" t="s">
        <v>31</v>
      </c>
      <c r="B28" s="13"/>
      <c r="C28" s="13"/>
      <c r="D28" s="13"/>
      <c r="E28" s="13"/>
      <c r="F28" s="13"/>
      <c r="G28" s="1"/>
      <c r="H28" s="1"/>
      <c r="I28" s="1"/>
      <c r="J28" s="1"/>
      <c r="K28" s="1"/>
    </row>
    <row r="29" spans="1:21" ht="15.6" customHeight="1" x14ac:dyDescent="0.25">
      <c r="B29" s="5" t="s">
        <v>32</v>
      </c>
      <c r="G29" s="1"/>
      <c r="H29" s="1"/>
      <c r="I29" s="1"/>
      <c r="J29" s="1"/>
      <c r="K29" s="1"/>
    </row>
    <row r="30" spans="1:21" ht="15.6" customHeight="1" x14ac:dyDescent="0.25">
      <c r="E30" s="3" t="s">
        <v>33</v>
      </c>
      <c r="G30" s="1">
        <v>2043116154</v>
      </c>
      <c r="H30" s="1">
        <v>2073968114</v>
      </c>
      <c r="I30" s="1">
        <f>SUM(G30-H30)</f>
        <v>-30851960</v>
      </c>
      <c r="J30" s="1">
        <v>1629678489</v>
      </c>
      <c r="K30" s="1">
        <f>SUM(H30-J30)</f>
        <v>444289625</v>
      </c>
      <c r="U30" s="6"/>
    </row>
    <row r="31" spans="1:21" ht="15.6" customHeight="1" x14ac:dyDescent="0.25">
      <c r="E31" s="3" t="s">
        <v>34</v>
      </c>
      <c r="G31" s="1">
        <v>3366480451</v>
      </c>
      <c r="H31" s="1">
        <v>6924165996</v>
      </c>
      <c r="I31" s="1">
        <f>SUM(G31-H31)</f>
        <v>-3557685545</v>
      </c>
      <c r="J31" s="1">
        <v>6425279576</v>
      </c>
      <c r="K31" s="1">
        <f>SUM(H31-J31)</f>
        <v>498886420</v>
      </c>
      <c r="U31" s="6"/>
    </row>
    <row r="32" spans="1:21" ht="15.6" customHeight="1" x14ac:dyDescent="0.25">
      <c r="E32" s="3" t="s">
        <v>35</v>
      </c>
      <c r="G32" s="1">
        <v>855059532</v>
      </c>
      <c r="H32" s="1">
        <v>946873583</v>
      </c>
      <c r="I32" s="1">
        <f>SUM(G32-H32)</f>
        <v>-91814051</v>
      </c>
      <c r="J32" s="1">
        <v>241813709</v>
      </c>
      <c r="K32" s="1">
        <f>SUM(H32-J32)</f>
        <v>705059874</v>
      </c>
      <c r="U32" s="6"/>
    </row>
    <row r="33" spans="2:20" ht="15.6" customHeight="1" x14ac:dyDescent="0.25">
      <c r="E33" s="3" t="s">
        <v>36</v>
      </c>
      <c r="G33" s="1">
        <v>0</v>
      </c>
      <c r="H33" s="1">
        <v>0</v>
      </c>
      <c r="I33" s="1">
        <v>0</v>
      </c>
      <c r="J33" s="1">
        <v>0</v>
      </c>
      <c r="K33" s="1">
        <f>SUM(H33-J33)</f>
        <v>0</v>
      </c>
    </row>
    <row r="34" spans="2:20" ht="15.6" customHeight="1" x14ac:dyDescent="0.25">
      <c r="B34" s="5" t="s">
        <v>37</v>
      </c>
      <c r="G34" s="1"/>
      <c r="H34" s="1"/>
      <c r="I34" s="1"/>
      <c r="J34" s="1"/>
      <c r="K34" s="1"/>
    </row>
    <row r="35" spans="2:20" ht="15.6" customHeight="1" x14ac:dyDescent="0.25">
      <c r="E35" s="3" t="s">
        <v>33</v>
      </c>
      <c r="G35" s="1">
        <v>700061701</v>
      </c>
      <c r="H35" s="1">
        <v>895114568</v>
      </c>
      <c r="I35" s="16">
        <f>SUM(G35-H35)</f>
        <v>-195052867</v>
      </c>
      <c r="J35" s="39">
        <v>711539316</v>
      </c>
      <c r="K35" s="1">
        <f>SUM(H35-J35)</f>
        <v>183575252</v>
      </c>
    </row>
    <row r="36" spans="2:20" ht="15.6" customHeight="1" x14ac:dyDescent="0.25">
      <c r="E36" s="3" t="s">
        <v>34</v>
      </c>
      <c r="G36" s="1">
        <v>918399200</v>
      </c>
      <c r="H36" s="1">
        <v>1316395200</v>
      </c>
      <c r="I36" s="16">
        <f>SUM(G36-H36)</f>
        <v>-397996000</v>
      </c>
      <c r="J36" s="39">
        <v>1253021293</v>
      </c>
      <c r="K36" s="1">
        <f>SUM(H36-J36)</f>
        <v>63373907</v>
      </c>
      <c r="S36" s="3" t="s">
        <v>38</v>
      </c>
    </row>
    <row r="37" spans="2:20" ht="15.6" customHeight="1" x14ac:dyDescent="0.25">
      <c r="E37" s="3" t="s">
        <v>35</v>
      </c>
      <c r="G37" s="1"/>
      <c r="H37" s="1">
        <v>0</v>
      </c>
      <c r="I37" s="1">
        <f>SUM(G37-H37)</f>
        <v>0</v>
      </c>
      <c r="J37" s="1">
        <v>0</v>
      </c>
      <c r="K37" s="1">
        <f>SUM(H37-J37)</f>
        <v>0</v>
      </c>
      <c r="P37" s="2" t="s">
        <v>33</v>
      </c>
      <c r="R37" s="40">
        <f>J30+J35+J39+J43+J47+J51</f>
        <v>2871586192</v>
      </c>
      <c r="S37" s="41">
        <v>2871586191.4299998</v>
      </c>
      <c r="T37" s="40">
        <f>R37-S37</f>
        <v>0.57000017166137995</v>
      </c>
    </row>
    <row r="38" spans="2:20" ht="15.6" customHeight="1" x14ac:dyDescent="0.25">
      <c r="B38" s="5" t="s">
        <v>39</v>
      </c>
      <c r="G38" s="1"/>
      <c r="H38" s="1"/>
      <c r="I38" s="1"/>
      <c r="J38" s="1"/>
      <c r="K38" s="1"/>
      <c r="P38" s="2" t="s">
        <v>34</v>
      </c>
      <c r="R38" s="40">
        <f>J31+J36+J40+J44+J48+J52+J55+J58</f>
        <v>10370265084</v>
      </c>
      <c r="S38" s="41">
        <v>10370265084.84</v>
      </c>
      <c r="T38" s="40">
        <f>R38-S38</f>
        <v>-0.84000015258788996</v>
      </c>
    </row>
    <row r="39" spans="2:20" ht="15.6" customHeight="1" x14ac:dyDescent="0.25">
      <c r="E39" s="3" t="s">
        <v>33</v>
      </c>
      <c r="G39" s="1">
        <v>2945341</v>
      </c>
      <c r="H39" s="1">
        <v>3070231</v>
      </c>
      <c r="I39" s="1">
        <f>SUM(G39-H39)</f>
        <v>-124890</v>
      </c>
      <c r="J39" s="1">
        <v>2222361</v>
      </c>
      <c r="K39" s="1">
        <f>SUM(H39-J39)</f>
        <v>847870</v>
      </c>
      <c r="P39" s="2" t="s">
        <v>35</v>
      </c>
      <c r="R39" s="40">
        <f>J32+J37+J41+J45+J49+J53+J56+J59</f>
        <v>340804889</v>
      </c>
      <c r="S39" s="41">
        <v>885763973</v>
      </c>
      <c r="T39" s="40">
        <f>R39-S39</f>
        <v>-544959084</v>
      </c>
    </row>
    <row r="40" spans="2:20" ht="15.6" customHeight="1" x14ac:dyDescent="0.25">
      <c r="E40" s="3" t="s">
        <v>34</v>
      </c>
      <c r="G40" s="1">
        <v>25000000</v>
      </c>
      <c r="H40" s="1">
        <v>0</v>
      </c>
      <c r="I40" s="1">
        <f>SUM(G40-H40)</f>
        <v>25000000</v>
      </c>
      <c r="J40" s="1">
        <v>0</v>
      </c>
      <c r="K40" s="1">
        <f>SUM(H40-J40)</f>
        <v>0</v>
      </c>
    </row>
    <row r="41" spans="2:20" ht="15.6" customHeight="1" x14ac:dyDescent="0.25">
      <c r="E41" s="3" t="s">
        <v>35</v>
      </c>
      <c r="G41" s="1">
        <v>0</v>
      </c>
      <c r="H41" s="1">
        <v>0</v>
      </c>
      <c r="I41" s="1">
        <f>SUM(G41-H41)</f>
        <v>0</v>
      </c>
      <c r="J41" s="1">
        <v>0</v>
      </c>
      <c r="K41" s="1">
        <f>SUM(H41-J41)</f>
        <v>0</v>
      </c>
    </row>
    <row r="42" spans="2:20" ht="15.6" customHeight="1" x14ac:dyDescent="0.25">
      <c r="B42" s="5" t="s">
        <v>40</v>
      </c>
      <c r="G42" s="1"/>
      <c r="H42" s="1"/>
      <c r="I42" s="1"/>
      <c r="J42" s="1"/>
      <c r="K42" s="1"/>
    </row>
    <row r="43" spans="2:20" ht="15.6" customHeight="1" x14ac:dyDescent="0.25">
      <c r="E43" s="3" t="s">
        <v>33</v>
      </c>
      <c r="G43" s="1">
        <v>555697332</v>
      </c>
      <c r="H43" s="1">
        <v>580032852</v>
      </c>
      <c r="I43" s="1">
        <f>SUM(G43-H43)</f>
        <v>-24335520</v>
      </c>
      <c r="J43" s="1">
        <v>428771777</v>
      </c>
      <c r="K43" s="1">
        <f>SUM(H43-J43)</f>
        <v>151261075</v>
      </c>
    </row>
    <row r="44" spans="2:20" ht="15.6" customHeight="1" x14ac:dyDescent="0.25">
      <c r="E44" s="3" t="s">
        <v>34</v>
      </c>
      <c r="G44" s="1">
        <v>1353436665</v>
      </c>
      <c r="H44" s="1">
        <v>1141916665</v>
      </c>
      <c r="I44" s="1">
        <f>SUM(G44-H44)</f>
        <v>211520000</v>
      </c>
      <c r="J44" s="1">
        <v>983279416</v>
      </c>
      <c r="K44" s="1">
        <f>SUM(H44-J44)</f>
        <v>158637249</v>
      </c>
    </row>
    <row r="45" spans="2:20" ht="15.6" customHeight="1" x14ac:dyDescent="0.25">
      <c r="E45" s="3" t="s">
        <v>35</v>
      </c>
      <c r="G45" s="1">
        <v>0</v>
      </c>
      <c r="H45" s="1">
        <v>0</v>
      </c>
      <c r="I45" s="1">
        <f>SUM(G45-H45)</f>
        <v>0</v>
      </c>
      <c r="J45" s="1">
        <v>0</v>
      </c>
      <c r="K45" s="1">
        <f>SUM(H45-J45)</f>
        <v>0</v>
      </c>
    </row>
    <row r="46" spans="2:20" ht="15.6" customHeight="1" x14ac:dyDescent="0.25">
      <c r="B46" s="5" t="s">
        <v>41</v>
      </c>
      <c r="G46" s="1"/>
      <c r="H46" s="1"/>
      <c r="I46" s="1"/>
      <c r="J46" s="1"/>
      <c r="K46" s="1"/>
    </row>
    <row r="47" spans="2:20" ht="15.6" customHeight="1" x14ac:dyDescent="0.25">
      <c r="E47" s="3" t="s">
        <v>33</v>
      </c>
      <c r="G47" s="1">
        <v>148068905</v>
      </c>
      <c r="H47" s="1">
        <v>154443889</v>
      </c>
      <c r="I47" s="1">
        <f>SUM(G47-H47)</f>
        <v>-6374984</v>
      </c>
      <c r="J47" s="1">
        <v>91056085</v>
      </c>
      <c r="K47" s="1">
        <f>SUM(H47-J47)</f>
        <v>63387804</v>
      </c>
    </row>
    <row r="48" spans="2:20" ht="15.6" customHeight="1" x14ac:dyDescent="0.25">
      <c r="E48" s="3" t="s">
        <v>34</v>
      </c>
      <c r="G48" s="1">
        <v>280534719</v>
      </c>
      <c r="H48" s="1">
        <v>269409719</v>
      </c>
      <c r="I48" s="1">
        <f>SUM(G48-H48)</f>
        <v>11125000</v>
      </c>
      <c r="J48" s="1">
        <v>236647472</v>
      </c>
      <c r="K48" s="1">
        <f>SUM(H48-J48)</f>
        <v>32762247</v>
      </c>
    </row>
    <row r="49" spans="1:16" ht="15.6" customHeight="1" x14ac:dyDescent="0.25">
      <c r="E49" s="3" t="s">
        <v>35</v>
      </c>
      <c r="G49" s="1">
        <v>577000000</v>
      </c>
      <c r="H49" s="1">
        <v>997003737</v>
      </c>
      <c r="I49" s="1">
        <f>SUM(G49-H49)</f>
        <v>-420003737</v>
      </c>
      <c r="J49" s="1">
        <v>8226387</v>
      </c>
      <c r="K49" s="1">
        <f>SUM(H49-J49)</f>
        <v>988777350</v>
      </c>
    </row>
    <row r="50" spans="1:16" ht="15.6" customHeight="1" x14ac:dyDescent="0.25">
      <c r="B50" s="5" t="s">
        <v>42</v>
      </c>
      <c r="G50" s="1"/>
      <c r="H50" s="1"/>
      <c r="I50" s="1"/>
      <c r="J50" s="1"/>
      <c r="K50" s="1"/>
    </row>
    <row r="51" spans="1:16" ht="15.6" customHeight="1" x14ac:dyDescent="0.25">
      <c r="E51" s="3" t="s">
        <v>33</v>
      </c>
      <c r="G51" s="1">
        <v>133934404</v>
      </c>
      <c r="H51" s="1">
        <v>133934404</v>
      </c>
      <c r="I51" s="1">
        <f>SUM(G51-H51)</f>
        <v>0</v>
      </c>
      <c r="J51" s="1">
        <v>8318164</v>
      </c>
      <c r="K51" s="1">
        <f>SUM(H51-J51)</f>
        <v>125616240</v>
      </c>
    </row>
    <row r="52" spans="1:16" ht="15.6" customHeight="1" x14ac:dyDescent="0.25">
      <c r="E52" s="3" t="s">
        <v>34</v>
      </c>
      <c r="G52" s="1">
        <v>819197288</v>
      </c>
      <c r="H52" s="1">
        <v>819197288</v>
      </c>
      <c r="I52" s="1">
        <f>SUM(G52-H52)</f>
        <v>0</v>
      </c>
      <c r="J52" s="1">
        <v>734638076</v>
      </c>
      <c r="K52" s="1">
        <f>SUM(H52-J52)</f>
        <v>84559212</v>
      </c>
    </row>
    <row r="53" spans="1:16" ht="15.6" customHeight="1" x14ac:dyDescent="0.25">
      <c r="E53" s="3" t="s">
        <v>35</v>
      </c>
      <c r="G53" s="1">
        <v>452060000</v>
      </c>
      <c r="H53" s="1">
        <v>452060000</v>
      </c>
      <c r="I53" s="1">
        <f>SUM(G53-H53)</f>
        <v>0</v>
      </c>
      <c r="J53" s="1">
        <v>0</v>
      </c>
      <c r="K53" s="1">
        <f>SUM(H53-J53)</f>
        <v>452060000</v>
      </c>
    </row>
    <row r="54" spans="1:16" ht="15.6" customHeight="1" x14ac:dyDescent="0.25">
      <c r="B54" s="5" t="s">
        <v>43</v>
      </c>
      <c r="G54" s="1"/>
      <c r="H54" s="1"/>
      <c r="I54" s="1"/>
      <c r="J54" s="1"/>
      <c r="K54" s="1"/>
    </row>
    <row r="55" spans="1:16" ht="15.6" customHeight="1" x14ac:dyDescent="0.25">
      <c r="E55" s="3" t="s">
        <v>34</v>
      </c>
      <c r="G55" s="1">
        <v>374000000</v>
      </c>
      <c r="H55" s="1">
        <v>497734852</v>
      </c>
      <c r="I55" s="1">
        <f>SUM(G55-H55)</f>
        <v>-123734852</v>
      </c>
      <c r="J55" s="1">
        <v>495711566</v>
      </c>
      <c r="K55" s="1">
        <f>SUM(H55-J55)</f>
        <v>2023286</v>
      </c>
    </row>
    <row r="56" spans="1:16" ht="15.6" customHeight="1" x14ac:dyDescent="0.25">
      <c r="E56" s="3" t="s">
        <v>35</v>
      </c>
      <c r="G56" s="1">
        <v>214500000</v>
      </c>
      <c r="H56" s="1">
        <v>90765148</v>
      </c>
      <c r="I56" s="1">
        <f>SUM(G56-H56)</f>
        <v>123734852</v>
      </c>
      <c r="J56" s="1">
        <v>90764793</v>
      </c>
      <c r="K56" s="1">
        <f>SUM(H56-J56)</f>
        <v>355</v>
      </c>
    </row>
    <row r="57" spans="1:16" ht="15.6" customHeight="1" x14ac:dyDescent="0.25">
      <c r="B57" s="5" t="s">
        <v>44</v>
      </c>
      <c r="G57" s="1"/>
      <c r="H57" s="1"/>
      <c r="I57" s="1"/>
      <c r="J57" s="1"/>
      <c r="K57" s="1"/>
    </row>
    <row r="58" spans="1:16" ht="15.6" customHeight="1" x14ac:dyDescent="0.25">
      <c r="E58" s="3" t="s">
        <v>34</v>
      </c>
      <c r="G58" s="16">
        <v>0</v>
      </c>
      <c r="H58" s="16">
        <v>242500000</v>
      </c>
      <c r="I58" s="1">
        <f>SUM(G58-H58)</f>
        <v>-242500000</v>
      </c>
      <c r="J58" s="1">
        <v>241687685</v>
      </c>
      <c r="K58" s="1">
        <f>SUM(H58-J58)</f>
        <v>812315</v>
      </c>
    </row>
    <row r="59" spans="1:16" ht="15.6" customHeight="1" x14ac:dyDescent="0.25">
      <c r="E59" s="3" t="s">
        <v>35</v>
      </c>
      <c r="G59" s="1">
        <v>355700000</v>
      </c>
      <c r="H59" s="1">
        <v>113200000</v>
      </c>
      <c r="I59" s="1">
        <f>SUM(G59-H59)</f>
        <v>242500000</v>
      </c>
      <c r="J59" s="1"/>
      <c r="K59" s="1">
        <f>SUM(H59-J59)</f>
        <v>113200000</v>
      </c>
    </row>
    <row r="60" spans="1:16" ht="15.6" customHeight="1" x14ac:dyDescent="0.25">
      <c r="B60" s="14" t="s">
        <v>45</v>
      </c>
      <c r="C60" s="12"/>
      <c r="D60" s="12"/>
      <c r="E60" s="12"/>
      <c r="F60" s="12"/>
      <c r="G60" s="7">
        <f>SUM(G30:G59)</f>
        <v>13175191692</v>
      </c>
      <c r="H60" s="7">
        <f>SUM(H30:H59)</f>
        <v>17651786246</v>
      </c>
      <c r="I60" s="7">
        <f>SUM(I30:I59)</f>
        <v>-4476594554</v>
      </c>
      <c r="J60" s="7">
        <f>SUM(J30:J59)</f>
        <v>13582656165</v>
      </c>
      <c r="K60" s="7">
        <f>SUM(K30:K59)</f>
        <v>4069130081</v>
      </c>
      <c r="M60" s="2">
        <f>ROUND(J60,0)</f>
        <v>13582656165</v>
      </c>
      <c r="N60" s="2" t="e">
        <v>#REF!</v>
      </c>
    </row>
    <row r="61" spans="1:16" ht="15.6" customHeight="1" x14ac:dyDescent="0.25">
      <c r="G61" s="1"/>
      <c r="H61" s="1"/>
      <c r="I61" s="1"/>
      <c r="J61" s="1"/>
      <c r="K61" s="1"/>
    </row>
    <row r="62" spans="1:16" s="5" customFormat="1" ht="15.6" customHeight="1" x14ac:dyDescent="0.25">
      <c r="A62" s="5" t="s">
        <v>46</v>
      </c>
      <c r="G62" s="17"/>
      <c r="H62" s="17"/>
      <c r="I62" s="17"/>
      <c r="J62" s="17"/>
      <c r="K62" s="17"/>
      <c r="L62" s="42"/>
      <c r="M62" s="43"/>
      <c r="N62" s="43"/>
      <c r="O62" s="43"/>
      <c r="P62" s="43"/>
    </row>
    <row r="63" spans="1:16" ht="15.6" customHeight="1" x14ac:dyDescent="0.25">
      <c r="E63" s="3" t="s">
        <v>32</v>
      </c>
      <c r="G63" s="1">
        <v>495513188</v>
      </c>
      <c r="H63" s="1">
        <v>195222818</v>
      </c>
      <c r="I63" s="1">
        <f>SUM(G63-H63)</f>
        <v>300290370</v>
      </c>
      <c r="J63" s="1">
        <v>138738450</v>
      </c>
      <c r="K63" s="1">
        <f>SUM(H63-J63)</f>
        <v>56484368</v>
      </c>
    </row>
    <row r="64" spans="1:16" ht="15.6" customHeight="1" x14ac:dyDescent="0.25">
      <c r="E64" s="3" t="s">
        <v>37</v>
      </c>
      <c r="G64" s="1">
        <v>0</v>
      </c>
      <c r="H64" s="1">
        <v>0</v>
      </c>
      <c r="I64" s="1">
        <f>SUM(G64-H64)</f>
        <v>0</v>
      </c>
      <c r="J64" s="1">
        <v>0</v>
      </c>
      <c r="K64" s="1">
        <f>SUM(H64-J64)</f>
        <v>0</v>
      </c>
    </row>
    <row r="65" spans="1:21" ht="15.6" customHeight="1" x14ac:dyDescent="0.25">
      <c r="E65" s="3" t="s">
        <v>40</v>
      </c>
      <c r="F65" s="2"/>
      <c r="G65" s="1">
        <v>0</v>
      </c>
      <c r="H65" s="1">
        <v>0</v>
      </c>
      <c r="I65" s="1">
        <f>SUM(G65-H65)</f>
        <v>0</v>
      </c>
      <c r="J65" s="1">
        <v>0</v>
      </c>
      <c r="K65" s="1">
        <f>SUM(H65-J65)</f>
        <v>0</v>
      </c>
    </row>
    <row r="66" spans="1:21" ht="15.6" customHeight="1" x14ac:dyDescent="0.25">
      <c r="E66" s="3" t="s">
        <v>41</v>
      </c>
      <c r="G66" s="1">
        <v>567028298</v>
      </c>
      <c r="H66" s="1">
        <v>437585835</v>
      </c>
      <c r="I66" s="1">
        <f>SUM(G66-H66)</f>
        <v>129442463</v>
      </c>
      <c r="J66" s="1">
        <v>271324285</v>
      </c>
      <c r="K66" s="1">
        <f>SUM(H66-J66)</f>
        <v>166261550</v>
      </c>
    </row>
    <row r="67" spans="1:21" ht="15.6" customHeight="1" x14ac:dyDescent="0.25">
      <c r="E67" s="3" t="s">
        <v>47</v>
      </c>
      <c r="G67" s="1">
        <v>1821590905</v>
      </c>
      <c r="H67" s="1">
        <v>1821590905</v>
      </c>
      <c r="I67" s="1">
        <f>SUM(G67-H67)</f>
        <v>0</v>
      </c>
      <c r="J67" s="1">
        <v>134896349</v>
      </c>
      <c r="K67" s="1">
        <f>SUM(H67-J67)</f>
        <v>1686694556</v>
      </c>
    </row>
    <row r="68" spans="1:21" ht="15.6" customHeight="1" x14ac:dyDescent="0.25">
      <c r="E68" s="3" t="s">
        <v>48</v>
      </c>
      <c r="G68" s="1"/>
      <c r="H68" s="1"/>
      <c r="I68" s="1"/>
      <c r="J68" s="1"/>
      <c r="K68" s="1"/>
    </row>
    <row r="69" spans="1:21" ht="15.6" customHeight="1" x14ac:dyDescent="0.25">
      <c r="F69" s="3" t="s">
        <v>44</v>
      </c>
      <c r="G69" s="1">
        <v>765484913</v>
      </c>
      <c r="H69" s="1">
        <v>765484913</v>
      </c>
      <c r="I69" s="1">
        <v>0</v>
      </c>
      <c r="J69" s="1">
        <v>0</v>
      </c>
      <c r="K69" s="1">
        <f>SUM(H69-J69)</f>
        <v>765484913</v>
      </c>
    </row>
    <row r="70" spans="1:21" ht="15.6" customHeight="1" x14ac:dyDescent="0.25">
      <c r="E70" s="3" t="s">
        <v>43</v>
      </c>
      <c r="G70" s="1">
        <v>54634020</v>
      </c>
      <c r="H70" s="1">
        <v>54634020</v>
      </c>
      <c r="I70" s="1">
        <v>0</v>
      </c>
      <c r="J70" s="1">
        <v>0</v>
      </c>
      <c r="K70" s="1">
        <f>SUM(H70-J70)</f>
        <v>54634020</v>
      </c>
    </row>
    <row r="71" spans="1:21" s="5" customFormat="1" ht="15.6" customHeight="1" x14ac:dyDescent="0.25">
      <c r="B71" s="14"/>
      <c r="C71" s="14"/>
      <c r="D71" s="14" t="s">
        <v>49</v>
      </c>
      <c r="E71" s="14"/>
      <c r="F71" s="14"/>
      <c r="G71" s="18">
        <f>SUM(G63:G70)</f>
        <v>3704251324</v>
      </c>
      <c r="H71" s="18">
        <f>SUM(H63:H70)</f>
        <v>3274518491</v>
      </c>
      <c r="I71" s="18">
        <f>SUM(I63:I70)</f>
        <v>429732833</v>
      </c>
      <c r="J71" s="18">
        <f>SUM(J63:J70)</f>
        <v>544959084</v>
      </c>
      <c r="K71" s="18">
        <f>SUM(K63:K70)</f>
        <v>2729559407</v>
      </c>
      <c r="L71" s="42"/>
      <c r="M71" s="2">
        <f>ROUND(J71,0)</f>
        <v>544959084</v>
      </c>
      <c r="N71" s="2" t="e">
        <v>#REF!</v>
      </c>
      <c r="O71" s="43"/>
      <c r="P71" s="43"/>
      <c r="U71" s="44"/>
    </row>
    <row r="72" spans="1:21" s="5" customFormat="1" ht="15.6" customHeight="1" x14ac:dyDescent="0.25">
      <c r="A72" s="5" t="s">
        <v>50</v>
      </c>
      <c r="B72" s="46" t="s">
        <v>51</v>
      </c>
      <c r="C72" s="46"/>
      <c r="D72" s="46"/>
      <c r="E72" s="46"/>
      <c r="F72" s="46"/>
      <c r="G72" s="18">
        <f>SUM(G60+G71)</f>
        <v>16879443016</v>
      </c>
      <c r="H72" s="18">
        <f>SUM(H60+H71)</f>
        <v>20926304737</v>
      </c>
      <c r="I72" s="18">
        <f>SUM(I60+I71)</f>
        <v>-4046861721</v>
      </c>
      <c r="J72" s="18">
        <f>SUM(J60+J71)</f>
        <v>14127615249</v>
      </c>
      <c r="K72" s="18">
        <f>SUM(K60+K71)</f>
        <v>6798689488</v>
      </c>
      <c r="L72" s="42"/>
      <c r="M72" s="2">
        <f>ROUND(J72,0)</f>
        <v>14127615249</v>
      </c>
      <c r="N72" s="2" t="e">
        <v>#REF!</v>
      </c>
      <c r="O72" s="43"/>
      <c r="P72" s="43"/>
    </row>
    <row r="73" spans="1:21" s="45" customFormat="1" ht="16.149999999999999" customHeight="1" x14ac:dyDescent="0.25">
      <c r="A73" s="15" t="s">
        <v>52</v>
      </c>
      <c r="B73" s="15"/>
      <c r="C73" s="15"/>
      <c r="D73" s="15"/>
      <c r="E73" s="15"/>
      <c r="F73" s="15"/>
      <c r="G73" s="8">
        <f>SUM(G26-G72)</f>
        <v>-3704251325</v>
      </c>
      <c r="H73" s="8">
        <f>SUM(H26-H72)</f>
        <v>-3274518492</v>
      </c>
      <c r="I73" s="8">
        <f>SUM(I26-I72)</f>
        <v>-429732833</v>
      </c>
      <c r="J73" s="8">
        <f>SUM(J26-J72)</f>
        <v>3103672147</v>
      </c>
      <c r="K73" s="8">
        <f>SUM(K26-K72)</f>
        <v>-6378190639</v>
      </c>
      <c r="M73" s="47">
        <f>ROUND(J73,0)</f>
        <v>3103672147</v>
      </c>
      <c r="N73" s="47" t="e">
        <v>#REF!</v>
      </c>
      <c r="O73" s="47"/>
      <c r="P73" s="47"/>
    </row>
    <row r="74" spans="1:21" ht="16.149999999999999" hidden="1" customHeight="1" x14ac:dyDescent="0.25"/>
    <row r="75" spans="1:21" ht="15.6" hidden="1" customHeight="1" x14ac:dyDescent="0.25"/>
    <row r="76" spans="1:21" ht="15.6" hidden="1" customHeight="1" x14ac:dyDescent="0.25"/>
    <row r="77" spans="1:21" ht="15.6" hidden="1" customHeight="1" x14ac:dyDescent="0.25"/>
    <row r="78" spans="1:21" ht="15.6" hidden="1" customHeight="1" x14ac:dyDescent="0.25"/>
    <row r="79" spans="1:21" ht="15.6" hidden="1" customHeight="1" x14ac:dyDescent="0.25"/>
    <row r="80" spans="1:21" s="2" customFormat="1" ht="15.6" hidden="1" customHeight="1" x14ac:dyDescent="0.25">
      <c r="L80" s="4"/>
    </row>
    <row r="81" spans="12:13" ht="15.6" hidden="1" customHeight="1" x14ac:dyDescent="0.25"/>
    <row r="82" spans="12:13" s="2" customFormat="1" ht="15.6" hidden="1" customHeight="1" x14ac:dyDescent="0.25">
      <c r="L82" s="4"/>
      <c r="M82" s="43"/>
    </row>
    <row r="83" spans="12:13" s="2" customFormat="1" ht="15.6" hidden="1" customHeight="1" x14ac:dyDescent="0.25">
      <c r="L83" s="4"/>
      <c r="M83" s="43"/>
    </row>
    <row r="84" spans="12:13" ht="16.149999999999999" customHeight="1" x14ac:dyDescent="0.25"/>
  </sheetData>
  <mergeCells count="10">
    <mergeCell ref="A1:K1"/>
    <mergeCell ref="A2:K2"/>
    <mergeCell ref="A3:K3"/>
    <mergeCell ref="G5:H5"/>
    <mergeCell ref="I5:I7"/>
    <mergeCell ref="J5:J7"/>
    <mergeCell ref="K5:K7"/>
    <mergeCell ref="A6:D6"/>
    <mergeCell ref="G6:G7"/>
    <mergeCell ref="H6:H7"/>
  </mergeCells>
  <printOptions horizontalCentered="1"/>
  <pageMargins left="1" right="1" top="1.5" bottom="1" header="0.51181102362205" footer="0.51181102362205"/>
  <pageSetup scale="80" fitToHeight="0" orientation="landscape"/>
  <headerFooter>
    <oddFooter>&amp;C&amp;P</oddFooter>
    <evenFooter>&amp;C&amp;P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40"/>
  <sheetViews>
    <sheetView zoomScale="70" zoomScaleNormal="70" workbookViewId="0">
      <selection activeCell="M31" sqref="M31"/>
    </sheetView>
  </sheetViews>
  <sheetFormatPr defaultColWidth="9.140625" defaultRowHeight="14.45" customHeight="1" x14ac:dyDescent="0.25"/>
  <cols>
    <col min="1" max="3" width="9.140625" style="19"/>
    <col min="4" max="4" width="46.42578125" style="19" customWidth="1"/>
    <col min="5" max="5" width="24.85546875" style="19" customWidth="1"/>
    <col min="6" max="6" width="20.7109375" style="19" customWidth="1"/>
    <col min="7" max="7" width="22.42578125" style="19" customWidth="1"/>
    <col min="8" max="8" width="18" style="19" customWidth="1"/>
  </cols>
  <sheetData>
    <row r="2" spans="1:9" ht="14.45" customHeight="1" x14ac:dyDescent="0.25">
      <c r="A2" s="21" t="s">
        <v>53</v>
      </c>
      <c r="B2" s="21"/>
      <c r="C2" s="21"/>
      <c r="D2" s="21"/>
      <c r="E2" s="21"/>
      <c r="H2" s="22">
        <v>7257274.1100000003</v>
      </c>
      <c r="I2" s="19" t="s">
        <v>54</v>
      </c>
    </row>
    <row r="3" spans="1:9" ht="14.45" customHeight="1" x14ac:dyDescent="0.25">
      <c r="A3" s="21" t="s">
        <v>55</v>
      </c>
      <c r="B3" s="21"/>
      <c r="C3" s="21"/>
      <c r="D3" s="21"/>
      <c r="E3" s="21">
        <v>320532322</v>
      </c>
    </row>
    <row r="5" spans="1:9" ht="14.45" customHeight="1" x14ac:dyDescent="0.25">
      <c r="E5" s="23" t="s">
        <v>56</v>
      </c>
      <c r="F5" s="23" t="s">
        <v>57</v>
      </c>
    </row>
    <row r="7" spans="1:9" ht="14.45" customHeight="1" x14ac:dyDescent="0.25">
      <c r="C7" s="24" t="s">
        <v>58</v>
      </c>
      <c r="D7" s="24"/>
      <c r="E7" s="24">
        <v>47743775.640000001</v>
      </c>
      <c r="F7" s="24">
        <v>44991145.359999999</v>
      </c>
      <c r="G7" s="21">
        <f>SUM(F7-E7)</f>
        <v>-2752630.28</v>
      </c>
    </row>
    <row r="8" spans="1:9" ht="14.45" customHeight="1" x14ac:dyDescent="0.25">
      <c r="C8" s="24" t="s">
        <v>59</v>
      </c>
      <c r="D8" s="24"/>
      <c r="E8" s="24">
        <v>1648618080.6800001</v>
      </c>
      <c r="F8" s="24">
        <v>1727737797.3699999</v>
      </c>
      <c r="G8" s="21">
        <f>SUM(F8-E8)</f>
        <v>79119716.689999998</v>
      </c>
    </row>
    <row r="10" spans="1:9" ht="14.45" customHeight="1" x14ac:dyDescent="0.25">
      <c r="C10" s="24" t="s">
        <v>60</v>
      </c>
      <c r="D10" s="24"/>
      <c r="E10" s="24">
        <v>3000123846.8299999</v>
      </c>
      <c r="F10" s="24">
        <v>3184176365.3499999</v>
      </c>
    </row>
    <row r="11" spans="1:9" ht="14.45" customHeight="1" x14ac:dyDescent="0.25">
      <c r="C11" s="19" t="s">
        <v>61</v>
      </c>
      <c r="F11" s="19">
        <v>1722137.39</v>
      </c>
    </row>
    <row r="12" spans="1:9" ht="14.45" customHeight="1" x14ac:dyDescent="0.25">
      <c r="C12" s="19" t="s">
        <v>62</v>
      </c>
      <c r="F12" s="19">
        <v>14413020.01</v>
      </c>
    </row>
    <row r="13" spans="1:9" ht="14.45" customHeight="1" x14ac:dyDescent="0.25">
      <c r="C13" s="19" t="s">
        <v>63</v>
      </c>
      <c r="F13" s="19">
        <v>396795588.56</v>
      </c>
    </row>
    <row r="14" spans="1:9" ht="14.45" customHeight="1" x14ac:dyDescent="0.25">
      <c r="E14" s="25">
        <f>SUM(E10:E13)</f>
        <v>3000123846.8299999</v>
      </c>
      <c r="F14" s="25">
        <f>SUM(F10-F11-F12-F13)</f>
        <v>2771245619.3899999</v>
      </c>
      <c r="G14" s="21">
        <f>SUM(F14-E14)</f>
        <v>-228878227.44</v>
      </c>
    </row>
    <row r="16" spans="1:9" ht="14.45" customHeight="1" x14ac:dyDescent="0.25">
      <c r="C16" s="24" t="s">
        <v>64</v>
      </c>
      <c r="D16" s="24"/>
      <c r="E16" s="26">
        <v>2099110.31</v>
      </c>
      <c r="F16" s="26">
        <v>2118364.9300000002</v>
      </c>
      <c r="G16" s="21">
        <f>SUM(F16-E16)</f>
        <v>19254.62</v>
      </c>
    </row>
    <row r="18" spans="3:7" ht="14.45" customHeight="1" x14ac:dyDescent="0.25">
      <c r="C18" s="24" t="s">
        <v>65</v>
      </c>
      <c r="D18" s="24"/>
      <c r="E18" s="24">
        <v>8134723021.0200005</v>
      </c>
      <c r="F18" s="24">
        <v>8124677241.0699997</v>
      </c>
    </row>
    <row r="19" spans="3:7" ht="14.45" customHeight="1" x14ac:dyDescent="0.25">
      <c r="C19" s="19" t="s">
        <v>63</v>
      </c>
      <c r="F19" s="19">
        <v>723760834.90999997</v>
      </c>
    </row>
    <row r="20" spans="3:7" ht="14.45" customHeight="1" x14ac:dyDescent="0.25">
      <c r="C20" s="19" t="s">
        <v>66</v>
      </c>
      <c r="F20" s="19">
        <v>2460400</v>
      </c>
    </row>
    <row r="21" spans="3:7" ht="14.45" customHeight="1" x14ac:dyDescent="0.25">
      <c r="C21" s="19" t="s">
        <v>67</v>
      </c>
      <c r="F21" s="19">
        <v>1390732.78</v>
      </c>
    </row>
    <row r="22" spans="3:7" ht="14.45" customHeight="1" x14ac:dyDescent="0.25">
      <c r="C22" s="19" t="s">
        <v>62</v>
      </c>
      <c r="F22" s="19">
        <v>57156800.82</v>
      </c>
    </row>
    <row r="23" spans="3:7" ht="14.45" customHeight="1" x14ac:dyDescent="0.25">
      <c r="C23" s="19" t="s">
        <v>68</v>
      </c>
      <c r="F23" s="19">
        <v>7429625.2599999998</v>
      </c>
    </row>
    <row r="24" spans="3:7" ht="14.45" customHeight="1" x14ac:dyDescent="0.25">
      <c r="E24" s="25">
        <f>SUM(E18-E19-E20-E21-E22-E23)</f>
        <v>8134723021.0200005</v>
      </c>
      <c r="F24" s="25">
        <f>SUM(F18-F19-F20-F21-F22-F23)</f>
        <v>7332478847.3000002</v>
      </c>
      <c r="G24" s="21">
        <f>SUM(F24-E24)</f>
        <v>-802244173.72000003</v>
      </c>
    </row>
    <row r="25" spans="3:7" s="27" customFormat="1" ht="14.45" customHeight="1" x14ac:dyDescent="0.25">
      <c r="E25" s="28"/>
      <c r="F25" s="28"/>
    </row>
    <row r="26" spans="3:7" s="27" customFormat="1" ht="14.45" customHeight="1" x14ac:dyDescent="0.25">
      <c r="D26" s="19"/>
      <c r="E26" s="19"/>
      <c r="F26" s="19"/>
      <c r="G26" s="29">
        <f>SUM(G7:G8,G14,G16,G24)</f>
        <v>-954736060.13</v>
      </c>
    </row>
    <row r="27" spans="3:7" s="27" customFormat="1" ht="14.45" customHeight="1" x14ac:dyDescent="0.25">
      <c r="D27" s="19" t="s">
        <v>69</v>
      </c>
      <c r="E27" s="19"/>
      <c r="F27" s="19"/>
      <c r="G27" s="19">
        <v>-10350498.83</v>
      </c>
    </row>
    <row r="28" spans="3:7" s="27" customFormat="1" ht="14.45" customHeight="1" x14ac:dyDescent="0.25">
      <c r="D28" s="19"/>
      <c r="E28" s="19"/>
      <c r="F28" s="19"/>
      <c r="G28" s="20">
        <f>SUM(G26:G27)</f>
        <v>-965086558.96000004</v>
      </c>
    </row>
    <row r="29" spans="3:7" s="27" customFormat="1" ht="14.45" customHeight="1" x14ac:dyDescent="0.25">
      <c r="E29" s="28"/>
      <c r="F29" s="28"/>
    </row>
    <row r="30" spans="3:7" s="27" customFormat="1" ht="14.45" customHeight="1" x14ac:dyDescent="0.25">
      <c r="D30" s="27" t="s">
        <v>70</v>
      </c>
      <c r="E30" s="28">
        <f>SUM(E7,E8,E16,E18,E10)</f>
        <v>12833307834.48</v>
      </c>
      <c r="F30" s="28">
        <f>SUM(F18,F16,F10,F8,F7)</f>
        <v>13083700914.08</v>
      </c>
    </row>
    <row r="31" spans="3:7" s="27" customFormat="1" ht="14.45" customHeight="1" x14ac:dyDescent="0.25">
      <c r="D31" s="27" t="s">
        <v>71</v>
      </c>
      <c r="E31" s="19">
        <v>10350498.83</v>
      </c>
      <c r="F31" s="28"/>
    </row>
    <row r="32" spans="3:7" s="27" customFormat="1" ht="14.45" customHeight="1" x14ac:dyDescent="0.25">
      <c r="D32" s="27" t="s">
        <v>72</v>
      </c>
      <c r="E32" s="30">
        <f>SUM(E30:E31)</f>
        <v>12843658333.309999</v>
      </c>
      <c r="F32" s="28"/>
    </row>
    <row r="33" spans="4:7" s="27" customFormat="1" ht="14.45" customHeight="1" x14ac:dyDescent="0.25">
      <c r="D33" s="27" t="s">
        <v>73</v>
      </c>
      <c r="E33" s="28">
        <v>12619562976.559999</v>
      </c>
      <c r="F33" s="27">
        <v>12940095298.360001</v>
      </c>
    </row>
    <row r="34" spans="4:7" s="27" customFormat="1" ht="14.45" customHeight="1" x14ac:dyDescent="0.25">
      <c r="D34" s="24" t="s">
        <v>74</v>
      </c>
      <c r="E34" s="31">
        <f>E32-E33</f>
        <v>224095356.75</v>
      </c>
      <c r="F34" s="31">
        <f>F30-F33</f>
        <v>143605615.72</v>
      </c>
    </row>
    <row r="35" spans="4:7" s="27" customFormat="1" ht="14.45" customHeight="1" x14ac:dyDescent="0.25">
      <c r="E35" s="28"/>
      <c r="F35" s="28"/>
    </row>
    <row r="36" spans="4:7" s="27" customFormat="1" ht="14.45" customHeight="1" x14ac:dyDescent="0.25">
      <c r="D36" s="27" t="s">
        <v>75</v>
      </c>
      <c r="E36" s="28">
        <v>225652439.75999999</v>
      </c>
      <c r="F36" s="28">
        <v>145162699.81</v>
      </c>
    </row>
    <row r="37" spans="4:7" ht="14.45" customHeight="1" x14ac:dyDescent="0.25">
      <c r="D37" s="19" t="s">
        <v>76</v>
      </c>
      <c r="E37" s="19">
        <v>1557084.0900007</v>
      </c>
      <c r="F37" s="19">
        <v>1557084.0900007</v>
      </c>
    </row>
    <row r="38" spans="4:7" ht="14.45" customHeight="1" x14ac:dyDescent="0.25">
      <c r="E38" s="24">
        <f>SUM(E36-E37)</f>
        <v>224095355.66999999</v>
      </c>
      <c r="F38" s="24">
        <f>SUM(F36-F37)</f>
        <v>143605615.72</v>
      </c>
    </row>
    <row r="40" spans="4:7" ht="15.6" customHeight="1" x14ac:dyDescent="0.25">
      <c r="G40" s="32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SCBAA</vt:lpstr>
      <vt:lpstr>Note 32-detailed</vt:lpstr>
      <vt:lpstr>SCBAA!Print_Area</vt:lpstr>
      <vt:lpstr>SCBAA!Print_Titles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</dc:title>
  <dc:subject/>
  <dc:creator>COA - Taguig City</dc:creator>
  <cp:keywords/>
  <dc:description/>
  <cp:lastModifiedBy>Mngx</cp:lastModifiedBy>
  <dcterms:created xsi:type="dcterms:W3CDTF">2020-05-07T03:12:59Z</dcterms:created>
  <dcterms:modified xsi:type="dcterms:W3CDTF">2021-09-04T09:54:39Z</dcterms:modified>
  <cp:category/>
</cp:coreProperties>
</file>