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waabcity-my.sharepoint.com/personal/monaeem_alwaabcity_com/Documents/Documents/Business Plan/"/>
    </mc:Choice>
  </mc:AlternateContent>
  <xr:revisionPtr revIDLastSave="61" documentId="8_{D88F51B5-08A7-4FBF-A1DC-5D20FDC96908}" xr6:coauthVersionLast="44" xr6:coauthVersionMax="44" xr10:uidLastSave="{3F41FA21-549D-4FFE-821B-501C1F1A5507}"/>
  <bookViews>
    <workbookView xWindow="-120" yWindow="-120" windowWidth="20730" windowHeight="11160" xr2:uid="{47FAB4DB-6B4C-4201-AB20-A7E40973E29C}"/>
  </bookViews>
  <sheets>
    <sheet name="HR Plan-Parcel 1&amp;2" sheetId="1" r:id="rId1"/>
    <sheet name="Outsource FM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1__123Graph_ACHART_1" hidden="1">[1]Cash2!$G$16:$G$31</definedName>
    <definedName name="__123Graph_ACURRENT" hidden="1">[2]FitOutConfCentre!#REF!</definedName>
    <definedName name="__2__123Graph_ACHART_2" hidden="1">[1]Z!$T$179:$AH$179</definedName>
    <definedName name="__3__123Graph_BCHART_2" hidden="1">[1]Z!$T$180:$AH$180</definedName>
    <definedName name="__4__123Graph_CCHART_1" hidden="1">[1]Cash2!$J$16:$J$36</definedName>
    <definedName name="__5__123Graph_DCHART_1" hidden="1">[1]Cash2!$K$16:$K$36</definedName>
    <definedName name="_1__123Graph_ACHART_1" hidden="1">[1]Cash2!$G$16:$G$31</definedName>
    <definedName name="_2__123Graph_ACHART_2" hidden="1">[1]Z!$T$179:$AH$179</definedName>
    <definedName name="_3__123Graph_BCHART_2" hidden="1">[1]Z!$T$180:$AH$180</definedName>
    <definedName name="_4__123Graph_CCHART_1" hidden="1">[1]Cash2!$J$16:$J$36</definedName>
    <definedName name="_5__123Graph_DCHART_1" hidden="1">[1]Cash2!$K$16:$K$36</definedName>
    <definedName name="_ABC" hidden="1">[1]Cash2!$G$16:$G$31</definedName>
    <definedName name="_Fill" hidden="1">[3]GRSummary!#REF!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hidden="1">[4]기계내역서!#REF!</definedName>
    <definedName name="AccessDatabase" hidden="1">"C:\WIN95\Desktop\Ramesh\AIC\Aic.mdb"</definedName>
    <definedName name="Allowable_BUA">#REF!</definedName>
    <definedName name="annual_interest_rate">#REF!</definedName>
    <definedName name="bank_rep">#REF!</definedName>
    <definedName name="Basement_Area">#REF!</definedName>
    <definedName name="Benchmark_Returns">#REF!</definedName>
    <definedName name="Brokers_Fees">'[5]Master Plan'!#REF!</definedName>
    <definedName name="Building_Permit">#REF!</definedName>
    <definedName name="CASH_FLOW">#REF!</definedName>
    <definedName name="CD" hidden="1">[1]Cash2!$K$16:$K$36</definedName>
    <definedName name="Contingency">#REF!</definedName>
    <definedName name="COST_ASSUMPTIONS">#REF!</definedName>
    <definedName name="Costs">'[5]Master Plan'!#REF!</definedName>
    <definedName name="debt">#REF!</definedName>
    <definedName name="Developable_Area">#REF!</definedName>
    <definedName name="developer_share">#REF!</definedName>
    <definedName name="Development_Strategy">#REF!</definedName>
    <definedName name="DMF">#REF!</definedName>
    <definedName name="equity">#REF!</definedName>
    <definedName name="equity_draw">#REF!</definedName>
    <definedName name="equity_in_kind">#REF!</definedName>
    <definedName name="equity_rep">#REF!</definedName>
    <definedName name="FINANCING">#REF!</definedName>
    <definedName name="floors">#REF!</definedName>
    <definedName name="grace_interest">'[6]Block A Villas'!$C$150</definedName>
    <definedName name="grace_principal">#REF!</definedName>
    <definedName name="Green_Area">#REF!</definedName>
    <definedName name="ground_floor">#REF!</definedName>
    <definedName name="Growth_Start_Date">#REF!</definedName>
    <definedName name="HTML_CodePage" hidden="1">1252</definedName>
    <definedName name="HTML_Control" hidden="1">{"'Sheet2'!$A$1:$D$37"}</definedName>
    <definedName name="HTML_Description" hidden="1">""</definedName>
    <definedName name="HTML_Email" hidden="1">"michael_woodrow@lendlease.co.uk"</definedName>
    <definedName name="HTML_Header" hidden="1">"Draft - test"</definedName>
    <definedName name="HTML_LastUpdate" hidden="1">"02/11/2000"</definedName>
    <definedName name="HTML_LineAfter" hidden="1">FALSE</definedName>
    <definedName name="HTML_LineBefore" hidden="1">FALSE</definedName>
    <definedName name="HTML_Name" hidden="1">"Michael Woodrow"</definedName>
    <definedName name="HTML_OBDlg2" hidden="1">TRUE</definedName>
    <definedName name="HTML_OBDlg4" hidden="1">TRUE</definedName>
    <definedName name="HTML_OS" hidden="1">0</definedName>
    <definedName name="HTML_PathFile" hidden="1">"G:\Finance\COGNOS\PPLAY\Test_Reports\HTML_Test\Mgmt_Test1005.htm"</definedName>
    <definedName name="HTML_Title" hidden="1">"1005"</definedName>
    <definedName name="IRR">#REF!</definedName>
    <definedName name="Land_Area">#REF!</definedName>
    <definedName name="Land_Price">#REF!</definedName>
    <definedName name="LEASE_ASSUMPTIONS">#REF!</definedName>
    <definedName name="Lease_Revenues">'[5]Villas B&amp;C'!#REF!</definedName>
    <definedName name="Leave_in_Account">#REF!</definedName>
    <definedName name="LoanDrawdown">#REF!</definedName>
    <definedName name="Master_Plan">#REF!</definedName>
    <definedName name="Occupancy_Permit">#REF!</definedName>
    <definedName name="Office_Lease_LA">#REF!</definedName>
    <definedName name="office_lease_price_growth">#REF!</definedName>
    <definedName name="Office_Lease_Units">'[7]3 Towers+ Office &amp; Gateway Bldg'!$D$48</definedName>
    <definedName name="office_sale_price_growth">#REF!</definedName>
    <definedName name="Office_Sale_SA">#REF!</definedName>
    <definedName name="Parking_area">'[6]Block A Villas'!$D$13</definedName>
    <definedName name="Phasing_Units">#REF!</definedName>
    <definedName name="profit_share">'[6]Porfit Distribution'!$B$78</definedName>
    <definedName name="profit_sharing">#REF!</definedName>
    <definedName name="PROGRAM">#REF!</definedName>
    <definedName name="Project_Cost">#REF!</definedName>
    <definedName name="Project_Financing">#REF!</definedName>
    <definedName name="project_name">#REF!</definedName>
    <definedName name="Residential_Lease_LA">#REF!</definedName>
    <definedName name="residential_lease_price_growth">#REF!</definedName>
    <definedName name="residential_sale_price_growth">#REF!</definedName>
    <definedName name="Residential_Sale_SA">#REF!</definedName>
    <definedName name="Retail_Lease_LA">#REF!</definedName>
    <definedName name="retail_lease_price_growth">#REF!</definedName>
    <definedName name="Retail_Lease_Units">'[8]Commercial Ka2+Gateway Bldg 1'!$C$81</definedName>
    <definedName name="retail_sale_price_growth">#REF!</definedName>
    <definedName name="Retail_sale_SA">#REF!</definedName>
    <definedName name="SALES_ASSUMPTIONS">#REF!</definedName>
    <definedName name="Sales_Commission">#REF!</definedName>
    <definedName name="Sales_Revenues">'[5]Master Plan'!#REF!</definedName>
    <definedName name="SCHEDULE_ASSUMPTIONS">#REF!</definedName>
    <definedName name="Sellable_Area">#REF!</definedName>
    <definedName name="Shareholders_Returns">#REF!</definedName>
    <definedName name="Start_Date">#REF!</definedName>
    <definedName name="Tax">#REF!</definedName>
    <definedName name="terminal_value">#REF!</definedName>
    <definedName name="Time_Frame">#REF!</definedName>
    <definedName name="VillaPlot">#REF!</definedName>
    <definedName name="Villa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68" i="1" l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G67" i="1"/>
  <c r="AF67" i="1"/>
  <c r="AG68" i="1"/>
  <c r="AO44" i="1"/>
  <c r="AN44" i="1"/>
  <c r="AM44" i="1"/>
  <c r="AL44" i="1"/>
  <c r="AK44" i="1"/>
  <c r="AJ44" i="1"/>
  <c r="AI44" i="1"/>
  <c r="AH44" i="1"/>
  <c r="AG44" i="1"/>
  <c r="AO41" i="1"/>
  <c r="AN41" i="1"/>
  <c r="AM41" i="1"/>
  <c r="AL41" i="1"/>
  <c r="AK41" i="1"/>
  <c r="AJ41" i="1"/>
  <c r="AI41" i="1"/>
  <c r="AH41" i="1"/>
  <c r="AG41" i="1"/>
  <c r="AF41" i="1"/>
  <c r="AO40" i="1"/>
  <c r="AN40" i="1"/>
  <c r="AM40" i="1"/>
  <c r="AL40" i="1"/>
  <c r="AK40" i="1"/>
  <c r="AJ40" i="1"/>
  <c r="AI40" i="1"/>
  <c r="AH40" i="1"/>
  <c r="AG40" i="1"/>
  <c r="AF40" i="1"/>
  <c r="AO39" i="1"/>
  <c r="AN39" i="1"/>
  <c r="AM39" i="1"/>
  <c r="AL39" i="1"/>
  <c r="AK39" i="1"/>
  <c r="AJ39" i="1"/>
  <c r="AI39" i="1"/>
  <c r="AH39" i="1"/>
  <c r="AG39" i="1"/>
  <c r="AF39" i="1"/>
  <c r="AO38" i="1"/>
  <c r="AN38" i="1"/>
  <c r="AM38" i="1"/>
  <c r="AL38" i="1"/>
  <c r="AK38" i="1"/>
  <c r="AJ38" i="1"/>
  <c r="AI38" i="1"/>
  <c r="AH38" i="1"/>
  <c r="AG38" i="1"/>
  <c r="AF38" i="1"/>
  <c r="AO37" i="1"/>
  <c r="AN37" i="1"/>
  <c r="AM37" i="1"/>
  <c r="AL37" i="1"/>
  <c r="AK37" i="1"/>
  <c r="AJ37" i="1"/>
  <c r="AI37" i="1"/>
  <c r="AH37" i="1"/>
  <c r="AG37" i="1"/>
  <c r="AF37" i="1"/>
  <c r="AO36" i="1"/>
  <c r="AN36" i="1"/>
  <c r="AM36" i="1"/>
  <c r="AL36" i="1"/>
  <c r="AK36" i="1"/>
  <c r="AJ36" i="1"/>
  <c r="AI36" i="1"/>
  <c r="AH36" i="1"/>
  <c r="AG36" i="1"/>
  <c r="AF36" i="1"/>
  <c r="AO35" i="1"/>
  <c r="AN35" i="1"/>
  <c r="AM35" i="1"/>
  <c r="AL35" i="1"/>
  <c r="AK35" i="1"/>
  <c r="AJ35" i="1"/>
  <c r="AI35" i="1"/>
  <c r="AH35" i="1"/>
  <c r="AG35" i="1"/>
  <c r="AF35" i="1"/>
  <c r="AO34" i="1"/>
  <c r="AN34" i="1"/>
  <c r="AM34" i="1"/>
  <c r="AL34" i="1"/>
  <c r="AK34" i="1"/>
  <c r="AJ34" i="1"/>
  <c r="AI34" i="1"/>
  <c r="AH34" i="1"/>
  <c r="AG34" i="1"/>
  <c r="AF34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J60" i="1" s="1"/>
  <c r="AI29" i="1"/>
  <c r="AH29" i="1"/>
  <c r="AG29" i="1"/>
  <c r="AF29" i="1"/>
  <c r="AO28" i="1"/>
  <c r="AN28" i="1"/>
  <c r="AM28" i="1"/>
  <c r="AL28" i="1"/>
  <c r="AL60" i="1" s="1"/>
  <c r="AK28" i="1"/>
  <c r="AJ28" i="1"/>
  <c r="AI28" i="1"/>
  <c r="AH28" i="1"/>
  <c r="AG28" i="1"/>
  <c r="AF28" i="1"/>
  <c r="AF44" i="1" s="1"/>
  <c r="AO64" i="1"/>
  <c r="AN64" i="1"/>
  <c r="AM64" i="1"/>
  <c r="AL64" i="1"/>
  <c r="AK64" i="1"/>
  <c r="AJ64" i="1"/>
  <c r="AI64" i="1"/>
  <c r="AH64" i="1"/>
  <c r="AG64" i="1"/>
  <c r="AF64" i="1"/>
  <c r="AO59" i="1"/>
  <c r="AN59" i="1"/>
  <c r="AM59" i="1"/>
  <c r="AL59" i="1"/>
  <c r="AK59" i="1"/>
  <c r="AJ59" i="1"/>
  <c r="AI59" i="1"/>
  <c r="AH59" i="1"/>
  <c r="AG59" i="1"/>
  <c r="AF55" i="1"/>
  <c r="AF54" i="1"/>
  <c r="AF53" i="1"/>
  <c r="AF59" i="1" s="1"/>
  <c r="AO24" i="1"/>
  <c r="AN24" i="1"/>
  <c r="AM24" i="1"/>
  <c r="AL24" i="1"/>
  <c r="AK24" i="1"/>
  <c r="AJ24" i="1"/>
  <c r="AI24" i="1"/>
  <c r="AH24" i="1"/>
  <c r="AG24" i="1"/>
  <c r="AF24" i="1"/>
  <c r="AG21" i="1"/>
  <c r="AH21" i="1" s="1"/>
  <c r="AI21" i="1" s="1"/>
  <c r="AJ21" i="1" s="1"/>
  <c r="AK21" i="1" s="1"/>
  <c r="AL21" i="1" s="1"/>
  <c r="AM21" i="1" s="1"/>
  <c r="AN21" i="1" s="1"/>
  <c r="AO21" i="1" s="1"/>
  <c r="V35" i="1"/>
  <c r="W35" i="1" s="1"/>
  <c r="X35" i="1" s="1"/>
  <c r="Y35" i="1" s="1"/>
  <c r="C14" i="2"/>
  <c r="AG60" i="1" l="1"/>
  <c r="AO60" i="1"/>
  <c r="AM60" i="1"/>
  <c r="AN60" i="1"/>
  <c r="AH60" i="1"/>
  <c r="AI60" i="1"/>
  <c r="AK60" i="1"/>
  <c r="AF68" i="1"/>
  <c r="AF69" i="1" s="1"/>
  <c r="AF60" i="1"/>
  <c r="Z35" i="1"/>
  <c r="AA35" i="1" l="1"/>
  <c r="AB35" i="1" l="1"/>
  <c r="AC35" i="1" l="1"/>
  <c r="AD35" i="1" l="1"/>
  <c r="AE35" i="1" l="1"/>
  <c r="H29" i="1" l="1"/>
  <c r="H28" i="1"/>
  <c r="I28" i="1" s="1"/>
  <c r="I44" i="1" s="1"/>
  <c r="C11" i="2" l="1"/>
  <c r="C8" i="2"/>
  <c r="C7" i="2"/>
  <c r="C6" i="2"/>
  <c r="T24" i="1"/>
  <c r="S24" i="1"/>
  <c r="R24" i="1"/>
  <c r="Q24" i="1"/>
  <c r="P24" i="1"/>
  <c r="O24" i="1"/>
  <c r="N24" i="1"/>
  <c r="M24" i="1"/>
  <c r="L24" i="1"/>
  <c r="K24" i="1"/>
  <c r="K55" i="1" l="1"/>
  <c r="K54" i="1"/>
  <c r="K53" i="1"/>
  <c r="J59" i="1"/>
  <c r="E59" i="1"/>
  <c r="V55" i="1"/>
  <c r="V54" i="1"/>
  <c r="V53" i="1"/>
  <c r="V52" i="1"/>
  <c r="V47" i="1"/>
  <c r="I59" i="1"/>
  <c r="E44" i="1"/>
  <c r="V34" i="1"/>
  <c r="V33" i="1"/>
  <c r="V32" i="1"/>
  <c r="V31" i="1"/>
  <c r="V30" i="1"/>
  <c r="V29" i="1"/>
  <c r="V21" i="1"/>
  <c r="L21" i="1"/>
  <c r="W21" i="1" s="1"/>
  <c r="W13" i="1"/>
  <c r="V13" i="1"/>
  <c r="I13" i="1"/>
  <c r="G13" i="1"/>
  <c r="W12" i="1"/>
  <c r="V12" i="1"/>
  <c r="I12" i="1"/>
  <c r="G12" i="1"/>
  <c r="G14" i="1" s="1"/>
  <c r="W6" i="1"/>
  <c r="V6" i="1"/>
  <c r="G6" i="1"/>
  <c r="I6" i="1" s="1"/>
  <c r="W5" i="1"/>
  <c r="V5" i="1"/>
  <c r="I5" i="1"/>
  <c r="G5" i="1"/>
  <c r="W4" i="1"/>
  <c r="V4" i="1"/>
  <c r="I4" i="1"/>
  <c r="G4" i="1"/>
  <c r="G8" i="1" s="1"/>
  <c r="I14" i="1" l="1"/>
  <c r="V14" i="1"/>
  <c r="W14" i="1"/>
  <c r="M21" i="1"/>
  <c r="N21" i="1" s="1"/>
  <c r="O21" i="1" s="1"/>
  <c r="Z21" i="1" s="1"/>
  <c r="I8" i="1"/>
  <c r="V8" i="1"/>
  <c r="W8" i="1"/>
  <c r="L44" i="1"/>
  <c r="W29" i="1"/>
  <c r="X29" i="1" s="1"/>
  <c r="Y29" i="1" s="1"/>
  <c r="Z29" i="1" s="1"/>
  <c r="AA29" i="1" s="1"/>
  <c r="AB29" i="1" s="1"/>
  <c r="AC29" i="1" s="1"/>
  <c r="AD29" i="1" s="1"/>
  <c r="AE29" i="1" s="1"/>
  <c r="K44" i="1"/>
  <c r="K59" i="1"/>
  <c r="L59" i="1"/>
  <c r="W32" i="1"/>
  <c r="W47" i="1"/>
  <c r="X47" i="1" s="1"/>
  <c r="Y47" i="1" s="1"/>
  <c r="Z47" i="1" s="1"/>
  <c r="AA47" i="1" s="1"/>
  <c r="AB47" i="1" s="1"/>
  <c r="AC47" i="1" s="1"/>
  <c r="AD47" i="1" s="1"/>
  <c r="AE47" i="1" s="1"/>
  <c r="W52" i="1"/>
  <c r="X52" i="1" s="1"/>
  <c r="Y52" i="1" s="1"/>
  <c r="Z52" i="1" s="1"/>
  <c r="AA52" i="1" s="1"/>
  <c r="AB52" i="1" s="1"/>
  <c r="AC52" i="1" s="1"/>
  <c r="AD52" i="1" s="1"/>
  <c r="AE52" i="1" s="1"/>
  <c r="W54" i="1"/>
  <c r="X54" i="1" s="1"/>
  <c r="Y54" i="1" s="1"/>
  <c r="Z54" i="1" s="1"/>
  <c r="AA54" i="1" s="1"/>
  <c r="AB54" i="1" s="1"/>
  <c r="AC54" i="1" s="1"/>
  <c r="AD54" i="1" s="1"/>
  <c r="AE54" i="1" s="1"/>
  <c r="W55" i="1"/>
  <c r="W53" i="1"/>
  <c r="X53" i="1" s="1"/>
  <c r="Y53" i="1" s="1"/>
  <c r="Z53" i="1" s="1"/>
  <c r="AA53" i="1" s="1"/>
  <c r="AB53" i="1" s="1"/>
  <c r="AC53" i="1" s="1"/>
  <c r="AD53" i="1" s="1"/>
  <c r="AE53" i="1" s="1"/>
  <c r="W30" i="1"/>
  <c r="X30" i="1" s="1"/>
  <c r="Y30" i="1" s="1"/>
  <c r="Z30" i="1" s="1"/>
  <c r="AA30" i="1" s="1"/>
  <c r="AB30" i="1" s="1"/>
  <c r="AC30" i="1" s="1"/>
  <c r="AD30" i="1" s="1"/>
  <c r="AE30" i="1" s="1"/>
  <c r="W31" i="1"/>
  <c r="X31" i="1" s="1"/>
  <c r="Y31" i="1" s="1"/>
  <c r="Z31" i="1" s="1"/>
  <c r="AA31" i="1" s="1"/>
  <c r="AB31" i="1" s="1"/>
  <c r="AC31" i="1" s="1"/>
  <c r="AD31" i="1" s="1"/>
  <c r="AE31" i="1" s="1"/>
  <c r="W33" i="1"/>
  <c r="W34" i="1"/>
  <c r="E60" i="1"/>
  <c r="P21" i="1"/>
  <c r="V28" i="1"/>
  <c r="W28" i="1" s="1"/>
  <c r="I62" i="1"/>
  <c r="X21" i="1"/>
  <c r="E62" i="1"/>
  <c r="V46" i="1"/>
  <c r="V44" i="1" l="1"/>
  <c r="W44" i="1"/>
  <c r="Y21" i="1"/>
  <c r="X28" i="1"/>
  <c r="M44" i="1"/>
  <c r="X32" i="1"/>
  <c r="Y32" i="1" s="1"/>
  <c r="Z32" i="1" s="1"/>
  <c r="AA32" i="1" s="1"/>
  <c r="AB32" i="1" s="1"/>
  <c r="AC32" i="1" s="1"/>
  <c r="AD32" i="1" s="1"/>
  <c r="AE32" i="1" s="1"/>
  <c r="X55" i="1"/>
  <c r="Y55" i="1" s="1"/>
  <c r="Z55" i="1" s="1"/>
  <c r="AA55" i="1" s="1"/>
  <c r="AB55" i="1" s="1"/>
  <c r="AC55" i="1" s="1"/>
  <c r="AD55" i="1" s="1"/>
  <c r="AE55" i="1" s="1"/>
  <c r="X33" i="1"/>
  <c r="Y33" i="1" s="1"/>
  <c r="Z33" i="1" s="1"/>
  <c r="AA33" i="1" s="1"/>
  <c r="AB33" i="1" s="1"/>
  <c r="AC33" i="1" s="1"/>
  <c r="AD33" i="1" s="1"/>
  <c r="AE33" i="1" s="1"/>
  <c r="X34" i="1"/>
  <c r="L60" i="1"/>
  <c r="L64" i="1" s="1"/>
  <c r="K60" i="1"/>
  <c r="K64" i="1" s="1"/>
  <c r="I60" i="1"/>
  <c r="I63" i="1" s="1"/>
  <c r="I64" i="1" s="1"/>
  <c r="I24" i="1" s="1"/>
  <c r="W46" i="1"/>
  <c r="X46" i="1" s="1"/>
  <c r="V59" i="1"/>
  <c r="V62" i="1"/>
  <c r="E63" i="1"/>
  <c r="E64" i="1" s="1"/>
  <c r="AA21" i="1"/>
  <c r="Q21" i="1"/>
  <c r="Y34" i="1" l="1"/>
  <c r="X44" i="1"/>
  <c r="Y28" i="1"/>
  <c r="N44" i="1"/>
  <c r="N59" i="1"/>
  <c r="Y46" i="1"/>
  <c r="M59" i="1"/>
  <c r="M60" i="1" s="1"/>
  <c r="M64" i="1" s="1"/>
  <c r="V60" i="1"/>
  <c r="V63" i="1" s="1"/>
  <c r="V64" i="1" s="1"/>
  <c r="W59" i="1"/>
  <c r="AB21" i="1"/>
  <c r="R21" i="1"/>
  <c r="W62" i="1"/>
  <c r="I68" i="1"/>
  <c r="J24" i="1"/>
  <c r="Z34" i="1" l="1"/>
  <c r="Y44" i="1"/>
  <c r="Z46" i="1"/>
  <c r="Z28" i="1"/>
  <c r="O44" i="1"/>
  <c r="O59" i="1"/>
  <c r="N60" i="1"/>
  <c r="N64" i="1" s="1"/>
  <c r="AC21" i="1"/>
  <c r="S21" i="1"/>
  <c r="X62" i="1"/>
  <c r="W60" i="1"/>
  <c r="W63" i="1" s="1"/>
  <c r="W64" i="1" s="1"/>
  <c r="X59" i="1"/>
  <c r="AA34" i="1" l="1"/>
  <c r="Z44" i="1"/>
  <c r="AA46" i="1"/>
  <c r="P44" i="1"/>
  <c r="AA28" i="1"/>
  <c r="P59" i="1"/>
  <c r="O60" i="1"/>
  <c r="O64" i="1" s="1"/>
  <c r="X60" i="1"/>
  <c r="X63" i="1" s="1"/>
  <c r="X64" i="1" s="1"/>
  <c r="Y59" i="1"/>
  <c r="AD21" i="1"/>
  <c r="T21" i="1"/>
  <c r="AE21" i="1" s="1"/>
  <c r="Y62" i="1"/>
  <c r="AB34" i="1" l="1"/>
  <c r="AA44" i="1"/>
  <c r="Q44" i="1"/>
  <c r="AB28" i="1"/>
  <c r="Q59" i="1"/>
  <c r="AB46" i="1"/>
  <c r="P60" i="1"/>
  <c r="P64" i="1" s="1"/>
  <c r="Z59" i="1"/>
  <c r="Z62" i="1"/>
  <c r="Y60" i="1"/>
  <c r="Y63" i="1" s="1"/>
  <c r="Y64" i="1" s="1"/>
  <c r="AC34" i="1" l="1"/>
  <c r="AB44" i="1"/>
  <c r="R44" i="1"/>
  <c r="AC28" i="1"/>
  <c r="R59" i="1"/>
  <c r="AC46" i="1"/>
  <c r="Q60" i="1"/>
  <c r="Q64" i="1" s="1"/>
  <c r="Z60" i="1"/>
  <c r="Z63" i="1" s="1"/>
  <c r="Z64" i="1" s="1"/>
  <c r="AA62" i="1"/>
  <c r="AA59" i="1"/>
  <c r="AD34" i="1" l="1"/>
  <c r="AC44" i="1"/>
  <c r="T44" i="1"/>
  <c r="S44" i="1"/>
  <c r="AD28" i="1"/>
  <c r="AD46" i="1"/>
  <c r="T59" i="1"/>
  <c r="S59" i="1"/>
  <c r="AA60" i="1"/>
  <c r="AA63" i="1" s="1"/>
  <c r="AA64" i="1" s="1"/>
  <c r="R60" i="1"/>
  <c r="R64" i="1" s="1"/>
  <c r="AB62" i="1"/>
  <c r="AB59" i="1"/>
  <c r="AE34" i="1" l="1"/>
  <c r="AD44" i="1"/>
  <c r="AE28" i="1"/>
  <c r="AE46" i="1"/>
  <c r="S60" i="1"/>
  <c r="S64" i="1" s="1"/>
  <c r="AC62" i="1"/>
  <c r="T60" i="1"/>
  <c r="T64" i="1" s="1"/>
  <c r="AB60" i="1"/>
  <c r="AB63" i="1" s="1"/>
  <c r="AB64" i="1" s="1"/>
  <c r="AC59" i="1"/>
  <c r="AE44" i="1" l="1"/>
  <c r="AC60" i="1"/>
  <c r="AC63" i="1" s="1"/>
  <c r="AC64" i="1" s="1"/>
  <c r="AE59" i="1"/>
  <c r="AD59" i="1"/>
  <c r="AD62" i="1"/>
  <c r="AE62" i="1"/>
  <c r="AD60" i="1" l="1"/>
  <c r="AD63" i="1" s="1"/>
  <c r="AD64" i="1" s="1"/>
  <c r="AE60" i="1"/>
  <c r="AE63" i="1" s="1"/>
  <c r="AE64" i="1" s="1"/>
</calcChain>
</file>

<file path=xl/sharedStrings.xml><?xml version="1.0" encoding="utf-8"?>
<sst xmlns="http://schemas.openxmlformats.org/spreadsheetml/2006/main" count="103" uniqueCount="77">
  <si>
    <t>Rental Income</t>
  </si>
  <si>
    <t>Property</t>
  </si>
  <si>
    <t>Unit SQM/No of Rooms</t>
  </si>
  <si>
    <t>Monthly Rent/Unit</t>
  </si>
  <si>
    <t>Total Monthly Rent</t>
  </si>
  <si>
    <t>Annual Rent</t>
  </si>
  <si>
    <t>Store</t>
  </si>
  <si>
    <t>Laundry</t>
  </si>
  <si>
    <t>Labor Accommodation</t>
  </si>
  <si>
    <t>* For stores, only ground floor area is considered</t>
  </si>
  <si>
    <t>Scenario - 2 - Semi-Furnished</t>
  </si>
  <si>
    <t>Component</t>
  </si>
  <si>
    <t>Units</t>
  </si>
  <si>
    <t>2 Bedroom Flats</t>
  </si>
  <si>
    <t>3 Bedroom Flats</t>
  </si>
  <si>
    <t xml:space="preserve">MANPOWER PLANNING FOR PARCEL 1 &amp; 2 </t>
  </si>
  <si>
    <t>MANPOWERCATEGORY</t>
  </si>
  <si>
    <t>EMPLOYEE COUNT</t>
  </si>
  <si>
    <t>SALARY EXPENDITURE OVER THE PERIOD</t>
  </si>
  <si>
    <t>Category</t>
  </si>
  <si>
    <t>COS/GAE</t>
  </si>
  <si>
    <t>Qty</t>
  </si>
  <si>
    <t>Salary</t>
  </si>
  <si>
    <t>Allowance</t>
  </si>
  <si>
    <t>Cost Per Head</t>
  </si>
  <si>
    <t>Total</t>
  </si>
  <si>
    <t>Maintenance Manager</t>
  </si>
  <si>
    <t>COS</t>
  </si>
  <si>
    <t>GAE</t>
  </si>
  <si>
    <t>Accountant</t>
  </si>
  <si>
    <t>Public Relations Officer</t>
  </si>
  <si>
    <t>Office Administrators</t>
  </si>
  <si>
    <t>Driver</t>
  </si>
  <si>
    <t>Cost of Service</t>
  </si>
  <si>
    <t>General and Admin Expense</t>
  </si>
  <si>
    <t>Occupancy %</t>
  </si>
  <si>
    <t>Direct Marketing &amp; Sales</t>
  </si>
  <si>
    <t xml:space="preserve">Receptioninst </t>
  </si>
  <si>
    <t xml:space="preserve">Sales and Leasing Agent </t>
  </si>
  <si>
    <t xml:space="preserve">Document Controller </t>
  </si>
  <si>
    <t>Admin</t>
  </si>
  <si>
    <t xml:space="preserve">Apartments </t>
  </si>
  <si>
    <t xml:space="preserve">In-house FM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</si>
  <si>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Waste Management </t>
    </r>
  </si>
  <si>
    <t>Electrical / preventive maintenance (MV/HV)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</si>
  <si>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Pest control</t>
    </r>
  </si>
  <si>
    <t>CCTV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</si>
  <si>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Fire Safety</t>
    </r>
  </si>
  <si>
    <t>Elevators</t>
  </si>
  <si>
    <t>AC MV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</si>
  <si>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Façade cleaning  </t>
    </r>
  </si>
  <si>
    <t xml:space="preserve">OUTSOURCE FM </t>
  </si>
  <si>
    <t>Monthly Cost (in QAR)</t>
  </si>
  <si>
    <t xml:space="preserve">Assumptions </t>
  </si>
  <si>
    <t xml:space="preserve">Common Area </t>
  </si>
  <si>
    <t>200 cameras</t>
  </si>
  <si>
    <t xml:space="preserve">As per quartley inspection / no dedicated technician </t>
  </si>
  <si>
    <t xml:space="preserve">2 units per building + 1 Service Lift </t>
  </si>
  <si>
    <t>Considered 4 staircase (1 in each building) and 1 basement</t>
  </si>
  <si>
    <t xml:space="preserve">48,000 per annum / quartely cleaning </t>
  </si>
  <si>
    <t>Cap at QAR 2000 when occupancy increases</t>
  </si>
  <si>
    <t xml:space="preserve">Yearly Plan Preventive Maintenance of MV/HV system </t>
  </si>
  <si>
    <t xml:space="preserve">Access Control </t>
  </si>
  <si>
    <t xml:space="preserve">considered 4 main access control for the main building and all the utlitiy rooms </t>
  </si>
  <si>
    <t>Maintenance Supervisor</t>
  </si>
  <si>
    <t>Housekeeping / cleaning supervisor</t>
  </si>
  <si>
    <t>Cleaners</t>
  </si>
  <si>
    <t>Multi technician (Handyman)</t>
  </si>
  <si>
    <t>Electrician</t>
  </si>
  <si>
    <t>Plumber</t>
  </si>
  <si>
    <t>Painter</t>
  </si>
  <si>
    <t>Carpenter</t>
  </si>
  <si>
    <t>Mason</t>
  </si>
  <si>
    <t>Gardener</t>
  </si>
  <si>
    <t>Maintenance hotline / operator</t>
  </si>
  <si>
    <t xml:space="preserve">BMS operator  </t>
  </si>
  <si>
    <t>Low voltage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</si>
</sst>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CC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4" fillId="2" borderId="0" xfId="2" applyFont="1" applyFill="1"/>
    <xf numFmtId="0" fontId="4" fillId="0" borderId="0" xfId="2" applyFont="1"/>
    <xf numFmtId="0" fontId="3" fillId="0" borderId="0" xfId="2" applyFont="1" applyAlignment="1">
      <alignment horizontal="left"/>
    </xf>
    <xf numFmtId="164" fontId="4" fillId="0" borderId="0" xfId="3" applyNumberFormat="1"/>
    <xf numFmtId="0" fontId="4" fillId="3" borderId="1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164" fontId="4" fillId="3" borderId="1" xfId="3" applyNumberFormat="1" applyFill="1" applyBorder="1" applyAlignment="1">
      <alignment horizontal="center" vertical="center" wrapText="1"/>
    </xf>
    <xf numFmtId="164" fontId="4" fillId="3" borderId="2" xfId="3" applyNumberForma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3" fontId="4" fillId="0" borderId="1" xfId="2" applyNumberFormat="1" applyFont="1" applyBorder="1"/>
    <xf numFmtId="164" fontId="4" fillId="0" borderId="1" xfId="3" applyNumberFormat="1" applyBorder="1"/>
    <xf numFmtId="164" fontId="4" fillId="0" borderId="2" xfId="3" applyNumberFormat="1" applyBorder="1"/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  <xf numFmtId="3" fontId="4" fillId="0" borderId="4" xfId="2" applyNumberFormat="1" applyFont="1" applyBorder="1"/>
    <xf numFmtId="3" fontId="4" fillId="0" borderId="2" xfId="2" applyNumberFormat="1" applyFont="1" applyBorder="1"/>
    <xf numFmtId="4" fontId="3" fillId="0" borderId="1" xfId="2" applyNumberFormat="1" applyFont="1" applyBorder="1"/>
    <xf numFmtId="164" fontId="3" fillId="0" borderId="1" xfId="3" applyNumberFormat="1" applyFont="1" applyBorder="1"/>
    <xf numFmtId="164" fontId="3" fillId="0" borderId="2" xfId="3" applyNumberFormat="1" applyFont="1" applyBorder="1"/>
    <xf numFmtId="0" fontId="5" fillId="0" borderId="0" xfId="2" applyFont="1" applyAlignment="1">
      <alignment horizontal="left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164" fontId="4" fillId="0" borderId="1" xfId="3" applyNumberFormat="1" applyBorder="1" applyAlignment="1">
      <alignment horizontal="center" vertical="center" wrapText="1"/>
    </xf>
    <xf numFmtId="164" fontId="4" fillId="0" borderId="2" xfId="3" applyNumberFormat="1" applyBorder="1" applyAlignment="1">
      <alignment horizontal="center" vertical="center" wrapText="1"/>
    </xf>
    <xf numFmtId="4" fontId="4" fillId="0" borderId="1" xfId="2" applyNumberFormat="1" applyFont="1" applyBorder="1"/>
    <xf numFmtId="0" fontId="4" fillId="0" borderId="0" xfId="2" applyFont="1" applyAlignment="1">
      <alignment horizontal="left"/>
    </xf>
    <xf numFmtId="0" fontId="6" fillId="2" borderId="0" xfId="2" applyFont="1" applyFill="1" applyAlignment="1">
      <alignment vertical="top"/>
    </xf>
    <xf numFmtId="0" fontId="7" fillId="4" borderId="0" xfId="2" applyFont="1" applyFill="1" applyAlignment="1">
      <alignment vertical="top"/>
    </xf>
    <xf numFmtId="0" fontId="8" fillId="4" borderId="0" xfId="2" applyFont="1" applyFill="1" applyAlignment="1">
      <alignment vertical="top"/>
    </xf>
    <xf numFmtId="164" fontId="8" fillId="4" borderId="0" xfId="3" applyNumberFormat="1" applyFont="1" applyFill="1" applyAlignment="1">
      <alignment vertical="top"/>
    </xf>
    <xf numFmtId="0" fontId="6" fillId="0" borderId="0" xfId="2" applyFont="1" applyAlignment="1">
      <alignment vertical="top"/>
    </xf>
    <xf numFmtId="0" fontId="4" fillId="2" borderId="0" xfId="2" applyFont="1" applyFill="1" applyAlignment="1">
      <alignment horizontal="left"/>
    </xf>
    <xf numFmtId="164" fontId="4" fillId="2" borderId="0" xfId="3" applyNumberFormat="1" applyFill="1"/>
    <xf numFmtId="0" fontId="10" fillId="2" borderId="0" xfId="2" applyFont="1" applyFill="1"/>
    <xf numFmtId="0" fontId="10" fillId="6" borderId="1" xfId="2" applyFont="1" applyFill="1" applyBorder="1" applyAlignment="1">
      <alignment horizontal="left" vertical="center" wrapText="1"/>
    </xf>
    <xf numFmtId="0" fontId="10" fillId="6" borderId="1" xfId="2" applyFont="1" applyFill="1" applyBorder="1" applyAlignment="1">
      <alignment horizontal="center" vertical="center" wrapText="1"/>
    </xf>
    <xf numFmtId="164" fontId="10" fillId="6" borderId="1" xfId="3" applyNumberFormat="1" applyFont="1" applyFill="1" applyBorder="1" applyAlignment="1">
      <alignment horizontal="center" vertical="center" wrapText="1"/>
    </xf>
    <xf numFmtId="0" fontId="10" fillId="6" borderId="3" xfId="2" applyFont="1" applyFill="1" applyBorder="1" applyAlignment="1">
      <alignment horizontal="center" vertical="center" wrapText="1"/>
    </xf>
    <xf numFmtId="0" fontId="10" fillId="0" borderId="0" xfId="2" applyFont="1"/>
    <xf numFmtId="49" fontId="10" fillId="6" borderId="1" xfId="3" applyNumberFormat="1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vertical="center" wrapText="1"/>
    </xf>
    <xf numFmtId="0" fontId="4" fillId="2" borderId="0" xfId="2" applyFont="1" applyFill="1" applyAlignment="1">
      <alignment horizontal="center" vertical="center" wrapText="1"/>
    </xf>
    <xf numFmtId="164" fontId="4" fillId="2" borderId="0" xfId="3" applyNumberFormat="1" applyFill="1" applyAlignment="1">
      <alignment horizontal="center" vertical="center" wrapText="1"/>
    </xf>
    <xf numFmtId="0" fontId="3" fillId="2" borderId="0" xfId="2" applyFont="1" applyFill="1" applyAlignment="1">
      <alignment horizontal="left" vertical="center" wrapText="1"/>
    </xf>
    <xf numFmtId="165" fontId="11" fillId="2" borderId="0" xfId="4" applyNumberFormat="1" applyFont="1" applyFill="1" applyAlignment="1">
      <alignment horizontal="right" vertical="center" wrapText="1"/>
    </xf>
    <xf numFmtId="0" fontId="4" fillId="2" borderId="0" xfId="2" applyFont="1" applyFill="1" applyAlignment="1">
      <alignment horizontal="left" vertical="center"/>
    </xf>
    <xf numFmtId="3" fontId="4" fillId="2" borderId="0" xfId="2" applyNumberFormat="1" applyFont="1" applyFill="1"/>
    <xf numFmtId="0" fontId="4" fillId="2" borderId="4" xfId="2" applyFont="1" applyFill="1" applyBorder="1" applyAlignment="1">
      <alignment horizontal="left" vertical="center"/>
    </xf>
    <xf numFmtId="3" fontId="3" fillId="2" borderId="4" xfId="2" applyNumberFormat="1" applyFont="1" applyFill="1" applyBorder="1"/>
    <xf numFmtId="0" fontId="3" fillId="2" borderId="0" xfId="2" applyFont="1" applyFill="1" applyAlignment="1">
      <alignment horizontal="left" vertical="center"/>
    </xf>
    <xf numFmtId="3" fontId="3" fillId="0" borderId="0" xfId="2" applyNumberFormat="1" applyFont="1"/>
    <xf numFmtId="0" fontId="3" fillId="2" borderId="6" xfId="2" applyFont="1" applyFill="1" applyBorder="1" applyAlignment="1">
      <alignment horizontal="left" vertical="center"/>
    </xf>
    <xf numFmtId="4" fontId="3" fillId="2" borderId="6" xfId="2" applyNumberFormat="1" applyFont="1" applyFill="1" applyBorder="1"/>
    <xf numFmtId="3" fontId="3" fillId="2" borderId="6" xfId="2" applyNumberFormat="1" applyFont="1" applyFill="1" applyBorder="1"/>
    <xf numFmtId="164" fontId="3" fillId="2" borderId="6" xfId="3" applyNumberFormat="1" applyFont="1" applyFill="1" applyBorder="1"/>
    <xf numFmtId="164" fontId="4" fillId="2" borderId="0" xfId="2" applyNumberFormat="1" applyFont="1" applyFill="1"/>
    <xf numFmtId="9" fontId="4" fillId="2" borderId="0" xfId="1" applyFont="1" applyFill="1"/>
    <xf numFmtId="3" fontId="4" fillId="7" borderId="0" xfId="2" applyNumberFormat="1" applyFont="1" applyFill="1"/>
    <xf numFmtId="0" fontId="14" fillId="0" borderId="0" xfId="0" applyFont="1" applyAlignment="1">
      <alignment horizontal="left" vertical="center" indent="5"/>
    </xf>
    <xf numFmtId="0" fontId="0" fillId="0" borderId="0" xfId="0" applyFont="1" applyAlignment="1">
      <alignment horizontal="left" vertical="center" indent="5"/>
    </xf>
    <xf numFmtId="0" fontId="0" fillId="2" borderId="8" xfId="0" applyFill="1" applyBorder="1"/>
    <xf numFmtId="0" fontId="0" fillId="2" borderId="9" xfId="0" applyFill="1" applyBorder="1"/>
    <xf numFmtId="0" fontId="0" fillId="2" borderId="10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3" fontId="4" fillId="2" borderId="10" xfId="2" applyNumberFormat="1" applyFont="1" applyFill="1" applyBorder="1" applyAlignment="1">
      <alignment horizontal="left" vertical="center" wrapText="1"/>
    </xf>
    <xf numFmtId="0" fontId="16" fillId="6" borderId="10" xfId="2" applyFont="1" applyFill="1" applyBorder="1" applyAlignment="1">
      <alignment horizontal="left" vertical="center" wrapText="1"/>
    </xf>
    <xf numFmtId="3" fontId="16" fillId="2" borderId="11" xfId="2" applyNumberFormat="1" applyFont="1" applyFill="1" applyBorder="1" applyAlignment="1">
      <alignment horizontal="left" vertical="center" wrapText="1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14" xfId="0" applyFont="1" applyFill="1" applyBorder="1"/>
    <xf numFmtId="0" fontId="0" fillId="2" borderId="7" xfId="0" applyFill="1" applyBorder="1"/>
    <xf numFmtId="0" fontId="13" fillId="2" borderId="15" xfId="2" applyFont="1" applyFill="1" applyBorder="1" applyAlignment="1">
      <alignment horizontal="left" vertical="center" wrapText="1"/>
    </xf>
    <xf numFmtId="3" fontId="4" fillId="2" borderId="15" xfId="2" applyNumberFormat="1" applyFont="1" applyFill="1" applyBorder="1" applyAlignment="1">
      <alignment horizontal="left" vertical="center" wrapText="1"/>
    </xf>
    <xf numFmtId="3" fontId="16" fillId="2" borderId="10" xfId="2" applyNumberFormat="1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0" xfId="0" applyFont="1" applyAlignment="1">
      <alignment horizontal="left" vertical="top" indent="5"/>
    </xf>
    <xf numFmtId="0" fontId="3" fillId="0" borderId="0" xfId="2" applyFont="1" applyAlignment="1">
      <alignment horizont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9" fillId="5" borderId="5" xfId="2" applyFont="1" applyFill="1" applyBorder="1" applyAlignment="1">
      <alignment horizontal="center"/>
    </xf>
    <xf numFmtId="3" fontId="0" fillId="0" borderId="0" xfId="0" applyNumberFormat="1"/>
  </cellXfs>
  <cellStyles count="5">
    <cellStyle name="Comma 11" xfId="3" xr:uid="{99867927-1F67-4656-BC34-623B706A9EDA}"/>
    <cellStyle name="Normal" xfId="0" builtinId="0"/>
    <cellStyle name="Normal 4" xfId="2" xr:uid="{EE43446B-6840-41CF-8A5F-C71FFAF716B0}"/>
    <cellStyle name="Percent" xfId="1" builtinId="5"/>
    <cellStyle name="Percent 3" xfId="4" xr:uid="{F9FD06E7-65CD-4487-89B1-C57DC7CF36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elbaba\AppData\Local\Microsoft\Windows\Temporary%20Internet%20Files\Content.Outlook\9PAJI6O2\Qo-158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London/47004/Main/J%20-%20Estimates/01%20Full%20Estimates%20and%20Cost%20Plans/2007%2011%2012%20Crown%20Place%20Cost%20Plan%20nr(xxxx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AB\Phases\Strategy-Mall\Sale%20of%20Mall\&#44608;&#54252;B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harma\AppData\Local\Microsoft\Windows\Temporary%20Internet%20Files\Content.Outlook\78H8RXVP\Base%20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AB\WAAB%20consolidated\AWC%20Way%20Forward-Sept%20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ckage%201-%20FM%20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harma\AppData\Local\Microsoft\Windows\Temporary%20Internet%20Files\Content.Outlook\78H8RXVP\Phases\Business%20Plan\Sent%20to%20Bank-Nov%202014\Tower%20apartments-updated%20BP%20v2%20-%20Nov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2"/>
      <sheetName val="Z"/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AA"/>
      <sheetName val="Cash1"/>
      <sheetName val="Cash_Sum"/>
      <sheetName val="Scope"/>
      <sheetName val="C1ㅇ"/>
      <sheetName val="Base BM-rebar"/>
      <sheetName val="Raw Data"/>
      <sheetName val="List"/>
      <sheetName val="BOQ"/>
    </sheetNames>
    <sheetDataSet>
      <sheetData sheetId="0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1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control"/>
      <sheetName val="Notes"/>
      <sheetName val="Cover"/>
      <sheetName val="Document Issue Sheet"/>
      <sheetName val="Contents"/>
      <sheetName val="1.0 Executive Summary"/>
      <sheetName val="2.0 Cost Plan"/>
      <sheetName val="2.0 Cost Plan (Model) Summary"/>
      <sheetName val="3.0 Basis and Assumptions"/>
      <sheetName val="4.0 Exclusions"/>
      <sheetName val="5.0 Benchmarking Analysis 1"/>
      <sheetName val="5.0 Benchmarking Analysis 2"/>
      <sheetName val="5.0 Benchmarking Analysis 3"/>
      <sheetName val="6.0 Key Parameters"/>
      <sheetName val="7.0 Risks and Opportunities"/>
      <sheetName val="8.0 Outline Specification"/>
      <sheetName val="Cash Flow"/>
      <sheetName val="Flysheets"/>
      <sheetName val="Sch. Areas"/>
      <sheetName val="FitOutConf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J5">
            <v>39722</v>
          </cell>
        </row>
      </sheetData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Raw Data"/>
      <sheetName val="BOQ"/>
      <sheetName val="Day 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계내역서"/>
      <sheetName val="총괄"/>
      <sheetName val="예산서"/>
      <sheetName val="설명서"/>
      <sheetName val="김포BV"/>
      <sheetName val="공재료비단가산출"/>
      <sheetName val="공노무비단가산출"/>
      <sheetName val="수량산출서"/>
      <sheetName val="품 #1,#2"/>
      <sheetName val="품 #3~#14"/>
      <sheetName val="산출표지"/>
      <sheetName val="산 #1"/>
      <sheetName val="산 #8-1"/>
      <sheetName val="산 #8-2"/>
      <sheetName val="노임단가"/>
      <sheetName val="C3"/>
      <sheetName val="C4"/>
      <sheetName val="S1(1)"/>
      <sheetName val="S2(1)"/>
      <sheetName val="S3(1)"/>
      <sheetName val="S4(1)"/>
      <sheetName val="S5(1)"/>
      <sheetName val="S7 (2)"/>
      <sheetName val="S10"/>
      <sheetName val="S11"/>
      <sheetName val="S12"/>
      <sheetName val="S13"/>
      <sheetName val="S14"/>
      <sheetName val="S15"/>
      <sheetName val="S16"/>
      <sheetName val="S2 (2)"/>
      <sheetName val="S3 (2)"/>
      <sheetName val="S4 (2)"/>
      <sheetName val="S5(2)"/>
      <sheetName val="S6 (2)"/>
      <sheetName val="S6"/>
      <sheetName val="S7"/>
      <sheetName val="S8"/>
      <sheetName val="Sheet1"/>
      <sheetName val="Sheet2"/>
      <sheetName val="S9"/>
      <sheetName val="당초"/>
      <sheetName val="Notes"/>
      <sheetName val="Raw Data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ing Plan SUMMARY JAN 2014"/>
      <sheetName val="Cashflow fcast April14-Apri15"/>
      <sheetName val="AQAR Valuation 2011-2014"/>
      <sheetName val="Master Plan"/>
      <sheetName val="Assets"/>
      <sheetName val="Villas B&amp;C"/>
      <sheetName val="Summary - All phases"/>
      <sheetName val="Valuation"/>
      <sheetName val="Villa C Lease"/>
      <sheetName val="Block A"/>
      <sheetName val="C-Villas"/>
      <sheetName val="B Villas"/>
      <sheetName val="Central District"/>
      <sheetName val="Mall CF"/>
      <sheetName val="Hotel CF"/>
      <sheetName val="New Strategy"/>
      <sheetName val="Old vs New "/>
      <sheetName val="Scenarios"/>
    </sheetNames>
    <sheetDataSet>
      <sheetData sheetId="0"/>
      <sheetData sheetId="1"/>
      <sheetData sheetId="2"/>
      <sheetData sheetId="3">
        <row r="46">
          <cell r="C46">
            <v>21284.999999999996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10.763999999999999</v>
          </cell>
        </row>
      </sheetData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ower Apartments"/>
      <sheetName val="Block A Villas"/>
      <sheetName val="Courtyard Apartments"/>
      <sheetName val="Hotel &amp; Furnished Apts"/>
      <sheetName val="QNB Repayment Plan"/>
      <sheetName val="Fees"/>
      <sheetName val="Porfit Distribution"/>
      <sheetName val="Porfit Distribution-Shared"/>
      <sheetName val="Mall Strategy"/>
    </sheetNames>
    <sheetDataSet>
      <sheetData sheetId="0"/>
      <sheetData sheetId="1"/>
      <sheetData sheetId="2">
        <row r="13">
          <cell r="D13">
            <v>1350</v>
          </cell>
        </row>
        <row r="150">
          <cell r="C150">
            <v>2</v>
          </cell>
        </row>
      </sheetData>
      <sheetData sheetId="3"/>
      <sheetData sheetId="4"/>
      <sheetData sheetId="5"/>
      <sheetData sheetId="6"/>
      <sheetData sheetId="7">
        <row r="78">
          <cell r="B78">
            <v>0.1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Towers+ Office &amp; Gateway Bldg"/>
      <sheetName val="Model_STS"/>
      <sheetName val="Sheet1"/>
    </sheetNames>
    <sheetDataSet>
      <sheetData sheetId="0">
        <row r="48">
          <cell r="D48">
            <v>13.9275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del"/>
      <sheetName val="3 Towers"/>
      <sheetName val="Commercial Ka2+Gateway Bldg 1"/>
      <sheetName val="4 Towers+Town House "/>
      <sheetName val="Model_STS"/>
      <sheetName val="P&amp;L"/>
      <sheetName val="Project Fact Sheet "/>
      <sheetName val="Consolid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81">
          <cell r="C81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FA78-371E-4F5A-BE30-A7FB63EAEE4D}">
  <sheetPr>
    <pageSetUpPr fitToPage="1"/>
  </sheetPr>
  <dimension ref="A1:AO75"/>
  <sheetViews>
    <sheetView showGridLines="0" tabSelected="1" topLeftCell="A17" zoomScale="80" zoomScaleNormal="80" workbookViewId="0">
      <pane xSplit="2" ySplit="8" topLeftCell="D48" activePane="bottomRight" state="frozen"/>
      <selection activeCell="A17" sqref="A17"/>
      <selection pane="topRight" activeCell="C17" sqref="C17"/>
      <selection pane="bottomLeft" activeCell="A25" sqref="A25"/>
      <selection pane="bottomRight" activeCell="U63" sqref="U63"/>
    </sheetView>
  </sheetViews>
  <sheetFormatPr defaultColWidth="8.42578125" defaultRowHeight="12.75" x14ac:dyDescent="0.2"/>
  <cols>
    <col min="1" max="2" width="2.85546875" style="1" customWidth="1"/>
    <col min="3" max="3" width="47.7109375" style="26" bestFit="1" customWidth="1"/>
    <col min="4" max="4" width="9.85546875" style="26" bestFit="1" customWidth="1"/>
    <col min="5" max="5" width="5.42578125" style="2" bestFit="1" customWidth="1"/>
    <col min="6" max="6" width="8.5703125" style="2" bestFit="1" customWidth="1"/>
    <col min="7" max="7" width="12" style="2" bestFit="1" customWidth="1"/>
    <col min="8" max="8" width="8.42578125" style="2" bestFit="1" customWidth="1"/>
    <col min="9" max="9" width="10.7109375" style="4" bestFit="1" customWidth="1"/>
    <col min="10" max="10" width="0.85546875" style="1" customWidth="1"/>
    <col min="11" max="12" width="6.5703125" style="2" customWidth="1"/>
    <col min="13" max="20" width="5.7109375" style="2" customWidth="1"/>
    <col min="21" max="21" width="3.28515625" style="2" customWidth="1"/>
    <col min="22" max="23" width="9.5703125" style="4" hidden="1" customWidth="1"/>
    <col min="24" max="31" width="9.5703125" style="2" hidden="1" customWidth="1"/>
    <col min="32" max="32" width="12.42578125" style="2" bestFit="1" customWidth="1"/>
    <col min="33" max="41" width="9.85546875" style="2" bestFit="1" customWidth="1"/>
    <col min="42" max="16384" width="8.42578125" style="2"/>
  </cols>
  <sheetData>
    <row r="1" spans="3:23" hidden="1" x14ac:dyDescent="0.2">
      <c r="C1" s="77" t="s">
        <v>0</v>
      </c>
      <c r="D1" s="77"/>
      <c r="E1" s="77"/>
      <c r="F1" s="77"/>
      <c r="G1" s="77"/>
      <c r="H1" s="77"/>
      <c r="I1" s="77"/>
      <c r="V1" s="2"/>
      <c r="W1" s="2"/>
    </row>
    <row r="2" spans="3:23" hidden="1" x14ac:dyDescent="0.2">
      <c r="C2" s="3"/>
      <c r="D2" s="3"/>
    </row>
    <row r="3" spans="3:23" ht="76.5" hidden="1" x14ac:dyDescent="0.2">
      <c r="C3" s="5" t="s">
        <v>1</v>
      </c>
      <c r="D3" s="5"/>
      <c r="E3" s="6" t="s">
        <v>2</v>
      </c>
      <c r="F3" s="6" t="s">
        <v>3</v>
      </c>
      <c r="G3" s="6" t="s">
        <v>4</v>
      </c>
      <c r="H3" s="6"/>
      <c r="I3" s="7" t="s">
        <v>5</v>
      </c>
      <c r="K3" s="6" t="s">
        <v>2</v>
      </c>
      <c r="L3" s="6" t="s">
        <v>2</v>
      </c>
      <c r="V3" s="8" t="s">
        <v>5</v>
      </c>
      <c r="W3" s="7" t="s">
        <v>5</v>
      </c>
    </row>
    <row r="4" spans="3:23" hidden="1" x14ac:dyDescent="0.2">
      <c r="C4" s="9" t="s">
        <v>6</v>
      </c>
      <c r="D4" s="9"/>
      <c r="E4" s="10">
        <v>893</v>
      </c>
      <c r="F4" s="10">
        <v>50</v>
      </c>
      <c r="G4" s="10">
        <f>F4*E4</f>
        <v>44650</v>
      </c>
      <c r="H4" s="10"/>
      <c r="I4" s="11">
        <f>F4*E4*12</f>
        <v>535800</v>
      </c>
      <c r="K4" s="10">
        <v>893</v>
      </c>
      <c r="L4" s="10">
        <v>893</v>
      </c>
      <c r="V4" s="12">
        <f>R4*Q4*12</f>
        <v>0</v>
      </c>
      <c r="W4" s="11">
        <f>S4*R4*12</f>
        <v>0</v>
      </c>
    </row>
    <row r="5" spans="3:23" hidden="1" x14ac:dyDescent="0.2">
      <c r="C5" s="9" t="s">
        <v>7</v>
      </c>
      <c r="D5" s="9"/>
      <c r="E5" s="10">
        <v>987</v>
      </c>
      <c r="F5" s="10">
        <v>50</v>
      </c>
      <c r="G5" s="10">
        <f>E5*F5</f>
        <v>49350</v>
      </c>
      <c r="H5" s="10"/>
      <c r="I5" s="11">
        <f>F5*E5*12</f>
        <v>592200</v>
      </c>
      <c r="K5" s="10">
        <v>987</v>
      </c>
      <c r="L5" s="10">
        <v>987</v>
      </c>
      <c r="V5" s="12">
        <f>R5*Q5*12</f>
        <v>0</v>
      </c>
      <c r="W5" s="11">
        <f>S5*R5*12</f>
        <v>0</v>
      </c>
    </row>
    <row r="6" spans="3:23" hidden="1" x14ac:dyDescent="0.2">
      <c r="C6" s="9" t="s">
        <v>8</v>
      </c>
      <c r="D6" s="9"/>
      <c r="E6" s="10">
        <v>21</v>
      </c>
      <c r="F6" s="10">
        <v>2500</v>
      </c>
      <c r="G6" s="10">
        <f>E6*F6</f>
        <v>52500</v>
      </c>
      <c r="H6" s="10"/>
      <c r="I6" s="11">
        <f>G6*12</f>
        <v>630000</v>
      </c>
      <c r="K6" s="10">
        <v>21</v>
      </c>
      <c r="L6" s="10">
        <v>21</v>
      </c>
      <c r="V6" s="12">
        <f>S6*12</f>
        <v>0</v>
      </c>
      <c r="W6" s="11">
        <f>T6*12</f>
        <v>0</v>
      </c>
    </row>
    <row r="7" spans="3:23" hidden="1" x14ac:dyDescent="0.2">
      <c r="C7" s="13"/>
      <c r="D7" s="14"/>
      <c r="E7" s="15"/>
      <c r="F7" s="16"/>
      <c r="G7" s="10"/>
      <c r="H7" s="10"/>
      <c r="I7" s="11"/>
      <c r="K7" s="15"/>
      <c r="L7" s="15"/>
      <c r="V7" s="12"/>
      <c r="W7" s="11"/>
    </row>
    <row r="8" spans="3:23" hidden="1" x14ac:dyDescent="0.2">
      <c r="C8" s="78"/>
      <c r="D8" s="79"/>
      <c r="E8" s="79"/>
      <c r="F8" s="80"/>
      <c r="G8" s="17">
        <f>SUM(G4:G6)</f>
        <v>146500</v>
      </c>
      <c r="H8" s="17"/>
      <c r="I8" s="18">
        <f>SUM(I4:I6)</f>
        <v>1758000</v>
      </c>
      <c r="V8" s="19">
        <f>SUM(V4:V6)</f>
        <v>0</v>
      </c>
      <c r="W8" s="18">
        <f>SUM(W4:W6)</f>
        <v>0</v>
      </c>
    </row>
    <row r="9" spans="3:23" hidden="1" x14ac:dyDescent="0.2">
      <c r="C9" s="20" t="s">
        <v>9</v>
      </c>
      <c r="D9" s="20"/>
    </row>
    <row r="10" spans="3:23" hidden="1" x14ac:dyDescent="0.2">
      <c r="C10" s="3" t="s">
        <v>10</v>
      </c>
      <c r="D10" s="3"/>
    </row>
    <row r="11" spans="3:23" ht="38.25" hidden="1" x14ac:dyDescent="0.2">
      <c r="C11" s="21" t="s">
        <v>11</v>
      </c>
      <c r="D11" s="21"/>
      <c r="E11" s="22" t="s">
        <v>12</v>
      </c>
      <c r="F11" s="22" t="s">
        <v>3</v>
      </c>
      <c r="G11" s="22" t="s">
        <v>4</v>
      </c>
      <c r="H11" s="22"/>
      <c r="I11" s="23" t="s">
        <v>5</v>
      </c>
      <c r="K11" s="22" t="s">
        <v>12</v>
      </c>
      <c r="L11" s="22" t="s">
        <v>12</v>
      </c>
      <c r="V11" s="24" t="s">
        <v>5</v>
      </c>
      <c r="W11" s="23" t="s">
        <v>5</v>
      </c>
    </row>
    <row r="12" spans="3:23" hidden="1" x14ac:dyDescent="0.2">
      <c r="C12" s="9" t="s">
        <v>13</v>
      </c>
      <c r="D12" s="9"/>
      <c r="E12" s="10">
        <v>6</v>
      </c>
      <c r="F12" s="10">
        <v>6000</v>
      </c>
      <c r="G12" s="10">
        <f>F12*E12</f>
        <v>36000</v>
      </c>
      <c r="H12" s="10"/>
      <c r="I12" s="11">
        <f>F12*E12*12</f>
        <v>432000</v>
      </c>
      <c r="K12" s="10">
        <v>6</v>
      </c>
      <c r="L12" s="10">
        <v>6</v>
      </c>
      <c r="V12" s="12">
        <f>R12*Q12*12</f>
        <v>0</v>
      </c>
      <c r="W12" s="11">
        <f>S12*R12*12</f>
        <v>0</v>
      </c>
    </row>
    <row r="13" spans="3:23" hidden="1" x14ac:dyDescent="0.2">
      <c r="C13" s="9" t="s">
        <v>14</v>
      </c>
      <c r="D13" s="9"/>
      <c r="E13" s="10">
        <v>2</v>
      </c>
      <c r="F13" s="10">
        <v>7000</v>
      </c>
      <c r="G13" s="10">
        <f>F13*E13</f>
        <v>14000</v>
      </c>
      <c r="H13" s="10"/>
      <c r="I13" s="11">
        <f>F13*E13*12</f>
        <v>168000</v>
      </c>
      <c r="K13" s="10">
        <v>2</v>
      </c>
      <c r="L13" s="10">
        <v>2</v>
      </c>
      <c r="V13" s="12">
        <f>R13*Q13*12</f>
        <v>0</v>
      </c>
      <c r="W13" s="11">
        <f>S13*R13*12</f>
        <v>0</v>
      </c>
    </row>
    <row r="14" spans="3:23" hidden="1" x14ac:dyDescent="0.2">
      <c r="C14" s="9"/>
      <c r="D14" s="9"/>
      <c r="E14" s="25"/>
      <c r="F14" s="25"/>
      <c r="G14" s="17">
        <f>SUM(G12:G13)</f>
        <v>50000</v>
      </c>
      <c r="H14" s="17"/>
      <c r="I14" s="18">
        <f>SUM(I12:I13)</f>
        <v>600000</v>
      </c>
      <c r="K14" s="25"/>
      <c r="L14" s="25"/>
      <c r="V14" s="19">
        <f>SUM(V12:V13)</f>
        <v>0</v>
      </c>
      <c r="W14" s="18">
        <f>SUM(W12:W13)</f>
        <v>0</v>
      </c>
    </row>
    <row r="15" spans="3:23" hidden="1" x14ac:dyDescent="0.2"/>
    <row r="16" spans="3:23" hidden="1" x14ac:dyDescent="0.2"/>
    <row r="18" spans="1:41" s="31" customFormat="1" ht="16.350000000000001" customHeight="1" x14ac:dyDescent="0.25">
      <c r="A18" s="27"/>
      <c r="B18" s="27"/>
      <c r="C18" s="28" t="s">
        <v>15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  <c r="W18" s="30"/>
      <c r="X18" s="29"/>
      <c r="Y18" s="29"/>
      <c r="Z18" s="29"/>
      <c r="AA18" s="29"/>
      <c r="AB18" s="29"/>
      <c r="AC18" s="29"/>
      <c r="AD18" s="29"/>
      <c r="AE18" s="29"/>
    </row>
    <row r="19" spans="1:41" ht="6.95" customHeight="1" x14ac:dyDescent="0.2">
      <c r="C19" s="32"/>
      <c r="D19" s="32"/>
      <c r="E19" s="1"/>
      <c r="F19" s="1"/>
      <c r="G19" s="1"/>
      <c r="H19" s="1"/>
      <c r="I19" s="33"/>
      <c r="K19" s="1"/>
      <c r="L19" s="1"/>
      <c r="V19" s="33"/>
      <c r="W19" s="33"/>
    </row>
    <row r="20" spans="1:41" ht="14.45" customHeight="1" x14ac:dyDescent="0.2">
      <c r="C20" s="81" t="s">
        <v>16</v>
      </c>
      <c r="D20" s="81"/>
      <c r="E20" s="81"/>
      <c r="F20" s="81"/>
      <c r="G20" s="81"/>
      <c r="H20" s="81"/>
      <c r="I20" s="81"/>
      <c r="K20" s="81" t="s">
        <v>17</v>
      </c>
      <c r="L20" s="81"/>
      <c r="M20" s="81"/>
      <c r="N20" s="81"/>
      <c r="O20" s="81"/>
      <c r="P20" s="81"/>
      <c r="Q20" s="81"/>
      <c r="R20" s="81"/>
      <c r="S20" s="81"/>
      <c r="T20" s="81"/>
      <c r="V20" s="81" t="s">
        <v>18</v>
      </c>
      <c r="W20" s="81"/>
      <c r="X20" s="81"/>
      <c r="Y20" s="81"/>
      <c r="Z20" s="81"/>
      <c r="AA20" s="81"/>
      <c r="AB20" s="81"/>
      <c r="AC20" s="81"/>
      <c r="AD20" s="81"/>
      <c r="AE20" s="81"/>
      <c r="AF20" s="81" t="s">
        <v>17</v>
      </c>
      <c r="AG20" s="81"/>
      <c r="AH20" s="81"/>
      <c r="AI20" s="81"/>
      <c r="AJ20" s="81"/>
      <c r="AK20" s="81"/>
      <c r="AL20" s="81"/>
      <c r="AM20" s="81"/>
      <c r="AN20" s="81"/>
      <c r="AO20" s="81"/>
    </row>
    <row r="21" spans="1:41" s="39" customFormat="1" ht="25.5" x14ac:dyDescent="0.2">
      <c r="A21" s="34"/>
      <c r="B21" s="34"/>
      <c r="C21" s="35" t="s">
        <v>19</v>
      </c>
      <c r="D21" s="35" t="s">
        <v>20</v>
      </c>
      <c r="E21" s="36" t="s">
        <v>21</v>
      </c>
      <c r="F21" s="36" t="s">
        <v>22</v>
      </c>
      <c r="G21" s="36" t="s">
        <v>23</v>
      </c>
      <c r="H21" s="36" t="s">
        <v>24</v>
      </c>
      <c r="I21" s="37" t="s">
        <v>25</v>
      </c>
      <c r="J21" s="34"/>
      <c r="K21" s="36">
        <v>2023</v>
      </c>
      <c r="L21" s="36">
        <f>K21+1</f>
        <v>2024</v>
      </c>
      <c r="M21" s="36">
        <f>L21+1</f>
        <v>2025</v>
      </c>
      <c r="N21" s="36">
        <f>M21+1</f>
        <v>2026</v>
      </c>
      <c r="O21" s="36">
        <f>N21+1</f>
        <v>2027</v>
      </c>
      <c r="P21" s="36">
        <f>O21+1</f>
        <v>2028</v>
      </c>
      <c r="Q21" s="36">
        <f>P21+1</f>
        <v>2029</v>
      </c>
      <c r="R21" s="36">
        <f>Q21+1</f>
        <v>2030</v>
      </c>
      <c r="S21" s="36">
        <f>R21+1</f>
        <v>2031</v>
      </c>
      <c r="T21" s="38">
        <f>S21+1</f>
        <v>2032</v>
      </c>
      <c r="V21" s="40">
        <f>K21</f>
        <v>2023</v>
      </c>
      <c r="W21" s="40">
        <f>L21</f>
        <v>2024</v>
      </c>
      <c r="X21" s="40">
        <f>M21</f>
        <v>2025</v>
      </c>
      <c r="Y21" s="40">
        <f>N21</f>
        <v>2026</v>
      </c>
      <c r="Z21" s="40">
        <f>O21</f>
        <v>2027</v>
      </c>
      <c r="AA21" s="40">
        <f>P21</f>
        <v>2028</v>
      </c>
      <c r="AB21" s="40">
        <f>Q21</f>
        <v>2029</v>
      </c>
      <c r="AC21" s="40">
        <f>R21</f>
        <v>2030</v>
      </c>
      <c r="AD21" s="40">
        <f>S21</f>
        <v>2031</v>
      </c>
      <c r="AE21" s="40">
        <f>T21</f>
        <v>2032</v>
      </c>
      <c r="AF21" s="36">
        <v>2023</v>
      </c>
      <c r="AG21" s="36">
        <f>AF21+1</f>
        <v>2024</v>
      </c>
      <c r="AH21" s="36">
        <f>AG21+1</f>
        <v>2025</v>
      </c>
      <c r="AI21" s="36">
        <f>AH21+1</f>
        <v>2026</v>
      </c>
      <c r="AJ21" s="36">
        <f>AI21+1</f>
        <v>2027</v>
      </c>
      <c r="AK21" s="36">
        <f>AJ21+1</f>
        <v>2028</v>
      </c>
      <c r="AL21" s="36">
        <f>AK21+1</f>
        <v>2029</v>
      </c>
      <c r="AM21" s="36">
        <f>AL21+1</f>
        <v>2030</v>
      </c>
      <c r="AN21" s="36">
        <f>AM21+1</f>
        <v>2031</v>
      </c>
      <c r="AO21" s="38">
        <f>AN21+1</f>
        <v>2032</v>
      </c>
    </row>
    <row r="22" spans="1:41" ht="6.75" customHeight="1" x14ac:dyDescent="0.2">
      <c r="C22" s="41"/>
      <c r="D22" s="41"/>
      <c r="E22" s="42"/>
      <c r="F22" s="42"/>
      <c r="G22" s="42"/>
      <c r="H22" s="42"/>
      <c r="I22" s="43"/>
      <c r="K22" s="42"/>
      <c r="L22" s="42"/>
      <c r="M22" s="42"/>
      <c r="N22" s="42"/>
      <c r="O22" s="42"/>
      <c r="P22" s="42"/>
      <c r="Q22" s="42"/>
      <c r="R22" s="42"/>
      <c r="S22" s="42"/>
      <c r="T22" s="42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2"/>
      <c r="AG22" s="42"/>
      <c r="AH22" s="42"/>
      <c r="AI22" s="42"/>
      <c r="AJ22" s="42"/>
      <c r="AK22" s="42"/>
      <c r="AL22" s="42"/>
      <c r="AM22" s="42"/>
      <c r="AN22" s="42"/>
      <c r="AO22" s="42"/>
    </row>
    <row r="23" spans="1:41" x14ac:dyDescent="0.2">
      <c r="C23" s="32" t="s">
        <v>35</v>
      </c>
      <c r="D23" s="32"/>
      <c r="E23" s="1"/>
      <c r="F23" s="1"/>
      <c r="G23" s="1"/>
      <c r="H23" s="1"/>
      <c r="I23" s="33"/>
      <c r="K23" s="57">
        <v>0.3</v>
      </c>
      <c r="L23" s="57">
        <v>0.6</v>
      </c>
      <c r="M23" s="57">
        <v>0.63</v>
      </c>
      <c r="N23" s="57">
        <v>0.66</v>
      </c>
      <c r="O23" s="57">
        <v>0.69000000000000006</v>
      </c>
      <c r="P23" s="57">
        <v>0.72000000000000008</v>
      </c>
      <c r="Q23" s="57">
        <v>0.72000000000000008</v>
      </c>
      <c r="R23" s="57">
        <v>0.75000000000000011</v>
      </c>
      <c r="S23" s="57">
        <v>0.75</v>
      </c>
      <c r="T23" s="57">
        <v>0.75</v>
      </c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57">
        <v>0.3</v>
      </c>
      <c r="AG23" s="57">
        <v>0.6</v>
      </c>
      <c r="AH23" s="57">
        <v>0.63</v>
      </c>
      <c r="AI23" s="57">
        <v>0.66</v>
      </c>
      <c r="AJ23" s="57">
        <v>0.69000000000000006</v>
      </c>
      <c r="AK23" s="57">
        <v>0.72000000000000008</v>
      </c>
      <c r="AL23" s="57">
        <v>0.72000000000000008</v>
      </c>
      <c r="AM23" s="57">
        <v>0.75000000000000011</v>
      </c>
      <c r="AN23" s="57">
        <v>0.75</v>
      </c>
      <c r="AO23" s="57">
        <v>0.75</v>
      </c>
    </row>
    <row r="24" spans="1:41" x14ac:dyDescent="0.2">
      <c r="C24" s="32" t="s">
        <v>41</v>
      </c>
      <c r="D24" s="32"/>
      <c r="E24" s="1"/>
      <c r="F24" s="1"/>
      <c r="G24" s="1"/>
      <c r="H24" s="1"/>
      <c r="I24" s="33">
        <f>I64+I44</f>
        <v>92000</v>
      </c>
      <c r="J24" s="56">
        <f>I24*12</f>
        <v>1104000</v>
      </c>
      <c r="K24" s="56">
        <f>463*K23</f>
        <v>138.9</v>
      </c>
      <c r="L24" s="56">
        <f>463*L23</f>
        <v>277.8</v>
      </c>
      <c r="M24" s="56">
        <f>463*M23</f>
        <v>291.69</v>
      </c>
      <c r="N24" s="56">
        <f>463*N23</f>
        <v>305.58000000000004</v>
      </c>
      <c r="O24" s="56">
        <f>463*O23</f>
        <v>319.47000000000003</v>
      </c>
      <c r="P24" s="56">
        <f>463*P23</f>
        <v>333.36</v>
      </c>
      <c r="Q24" s="56">
        <f>463*Q23</f>
        <v>333.36</v>
      </c>
      <c r="R24" s="56">
        <f>463*R23</f>
        <v>347.25000000000006</v>
      </c>
      <c r="S24" s="56">
        <f>463*S23</f>
        <v>347.25</v>
      </c>
      <c r="T24" s="56">
        <f>463*T23</f>
        <v>347.25</v>
      </c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56">
        <f>463*AF23</f>
        <v>138.9</v>
      </c>
      <c r="AG24" s="56">
        <f>463*AG23</f>
        <v>277.8</v>
      </c>
      <c r="AH24" s="56">
        <f>463*AH23</f>
        <v>291.69</v>
      </c>
      <c r="AI24" s="56">
        <f>463*AI23</f>
        <v>305.58000000000004</v>
      </c>
      <c r="AJ24" s="56">
        <f>463*AJ23</f>
        <v>319.47000000000003</v>
      </c>
      <c r="AK24" s="56">
        <f>463*AK23</f>
        <v>333.36</v>
      </c>
      <c r="AL24" s="56">
        <f>463*AL23</f>
        <v>333.36</v>
      </c>
      <c r="AM24" s="56">
        <f>463*AM23</f>
        <v>347.25000000000006</v>
      </c>
      <c r="AN24" s="56">
        <f>463*AN23</f>
        <v>347.25</v>
      </c>
      <c r="AO24" s="56">
        <f>463*AO23</f>
        <v>347.25</v>
      </c>
    </row>
    <row r="25" spans="1:41" ht="6.75" customHeight="1" x14ac:dyDescent="0.2">
      <c r="C25" s="41"/>
      <c r="D25" s="41"/>
      <c r="E25" s="42"/>
      <c r="F25" s="42"/>
      <c r="G25" s="42"/>
      <c r="H25" s="42"/>
      <c r="I25" s="43"/>
      <c r="K25" s="42"/>
      <c r="L25" s="42"/>
      <c r="M25" s="42"/>
      <c r="N25" s="42"/>
      <c r="O25" s="42"/>
      <c r="P25" s="42"/>
      <c r="Q25" s="42"/>
      <c r="R25" s="42"/>
      <c r="S25" s="42"/>
      <c r="T25" s="42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x14ac:dyDescent="0.2">
      <c r="C26" s="2"/>
      <c r="D26" s="44"/>
      <c r="E26" s="42"/>
      <c r="F26" s="42"/>
      <c r="G26" s="42"/>
      <c r="H26" s="42"/>
      <c r="I26" s="43"/>
      <c r="K26" s="42"/>
      <c r="L26" s="42"/>
      <c r="M26" s="42"/>
      <c r="N26" s="42"/>
      <c r="O26" s="42"/>
      <c r="P26" s="42"/>
      <c r="Q26" s="42"/>
      <c r="R26" s="42"/>
      <c r="S26" s="42"/>
      <c r="T26" s="42"/>
      <c r="V26" s="45">
        <v>0</v>
      </c>
      <c r="W26" s="45">
        <v>0.05</v>
      </c>
      <c r="X26" s="45">
        <v>0.05</v>
      </c>
      <c r="Y26" s="45">
        <v>0.05</v>
      </c>
      <c r="Z26" s="45">
        <v>0.05</v>
      </c>
      <c r="AA26" s="45">
        <v>2.5000000000000001E-2</v>
      </c>
      <c r="AB26" s="45">
        <v>0.05</v>
      </c>
      <c r="AC26" s="45">
        <v>2.5000000000000001E-2</v>
      </c>
      <c r="AD26" s="45">
        <v>0.05</v>
      </c>
      <c r="AE26" s="45">
        <v>2.5000000000000001E-2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x14ac:dyDescent="0.2">
      <c r="C27" s="44" t="s">
        <v>42</v>
      </c>
      <c r="D27" s="44"/>
      <c r="E27" s="42"/>
      <c r="F27" s="42"/>
      <c r="G27" s="42"/>
      <c r="H27" s="42"/>
      <c r="I27" s="43"/>
      <c r="K27" s="42"/>
      <c r="L27" s="42"/>
      <c r="M27" s="42"/>
      <c r="N27" s="42"/>
      <c r="O27" s="42"/>
      <c r="P27" s="42"/>
      <c r="Q27" s="42"/>
      <c r="R27" s="42"/>
      <c r="S27" s="42"/>
      <c r="T27" s="42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ht="15" x14ac:dyDescent="0.2">
      <c r="C28" s="76" t="s">
        <v>26</v>
      </c>
      <c r="D28" s="46" t="s">
        <v>27</v>
      </c>
      <c r="E28" s="47">
        <v>1</v>
      </c>
      <c r="F28" s="47">
        <v>15000</v>
      </c>
      <c r="G28" s="47">
        <v>5000</v>
      </c>
      <c r="H28" s="47">
        <f>F28+G28</f>
        <v>20000</v>
      </c>
      <c r="I28" s="33">
        <f>H28*E28</f>
        <v>20000</v>
      </c>
      <c r="K28" s="58">
        <v>1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  <c r="Q28" s="58">
        <v>1</v>
      </c>
      <c r="R28" s="58">
        <v>1</v>
      </c>
      <c r="S28" s="58">
        <v>1</v>
      </c>
      <c r="T28" s="58">
        <v>1</v>
      </c>
      <c r="V28" s="33">
        <f t="shared" ref="V28:V35" si="0">I28</f>
        <v>20000</v>
      </c>
      <c r="W28" s="33">
        <f>IFERROR((V28*L28/K28)*(1+W$26),0)</f>
        <v>21000</v>
      </c>
      <c r="X28" s="33">
        <f>IFERROR((W28*M28/L28)*(1+X$26),0)</f>
        <v>22050</v>
      </c>
      <c r="Y28" s="33">
        <f>IFERROR((X28*N28/M28)*(1+Y$26),0)</f>
        <v>23152.5</v>
      </c>
      <c r="Z28" s="33">
        <f>IFERROR((Y28*O28/N28)*(1+Z$26),0)</f>
        <v>24310.125</v>
      </c>
      <c r="AA28" s="33">
        <f>IFERROR((Z28*P28/O28)*(1+AA$26),0)</f>
        <v>24917.878124999999</v>
      </c>
      <c r="AB28" s="33">
        <f>IFERROR((AA28*Q28/P28)*(1+AB$26),0)</f>
        <v>26163.772031249999</v>
      </c>
      <c r="AC28" s="33">
        <f>IFERROR((AB28*R28/Q28)*(1+AC$26),0)</f>
        <v>26817.866332031248</v>
      </c>
      <c r="AD28" s="33">
        <f>IFERROR((AC28*S28/R28)*(1+AD$26),0)</f>
        <v>28158.759648632811</v>
      </c>
      <c r="AE28" s="33">
        <f>IFERROR((AD28*T28/S28)*(1+AE$26),0)</f>
        <v>28862.728639848629</v>
      </c>
      <c r="AF28" s="58">
        <f>$I28*K28</f>
        <v>20000</v>
      </c>
      <c r="AG28" s="58">
        <f t="shared" ref="AG28:AG41" si="1">$I28*L28</f>
        <v>20000</v>
      </c>
      <c r="AH28" s="58">
        <f t="shared" ref="AH28:AH41" si="2">$I28*M28</f>
        <v>20000</v>
      </c>
      <c r="AI28" s="58">
        <f t="shared" ref="AI28:AI41" si="3">$I28*N28</f>
        <v>20000</v>
      </c>
      <c r="AJ28" s="58">
        <f t="shared" ref="AJ28:AJ41" si="4">$I28*O28</f>
        <v>20000</v>
      </c>
      <c r="AK28" s="58">
        <f t="shared" ref="AK28:AK41" si="5">$I28*P28</f>
        <v>20000</v>
      </c>
      <c r="AL28" s="58">
        <f t="shared" ref="AL28:AL41" si="6">$I28*Q28</f>
        <v>20000</v>
      </c>
      <c r="AM28" s="58">
        <f t="shared" ref="AM28:AM41" si="7">$I28*R28</f>
        <v>20000</v>
      </c>
      <c r="AN28" s="58">
        <f t="shared" ref="AN28:AN41" si="8">$I28*S28</f>
        <v>20000</v>
      </c>
      <c r="AO28" s="58">
        <f t="shared" ref="AO28:AO41" si="9">$I28*T28</f>
        <v>20000</v>
      </c>
    </row>
    <row r="29" spans="1:41" ht="15" x14ac:dyDescent="0.2">
      <c r="C29" s="60" t="s">
        <v>64</v>
      </c>
      <c r="D29" s="46" t="s">
        <v>27</v>
      </c>
      <c r="E29" s="47">
        <v>0</v>
      </c>
      <c r="F29" s="47">
        <v>6000</v>
      </c>
      <c r="G29" s="47">
        <v>3000</v>
      </c>
      <c r="H29" s="47">
        <f t="shared" ref="H29" si="10">F29+G29</f>
        <v>9000</v>
      </c>
      <c r="I29" s="47">
        <v>9000</v>
      </c>
      <c r="K29" s="58">
        <v>1</v>
      </c>
      <c r="L29" s="58">
        <v>1</v>
      </c>
      <c r="M29" s="58">
        <v>1</v>
      </c>
      <c r="N29" s="58">
        <v>1</v>
      </c>
      <c r="O29" s="58">
        <v>2</v>
      </c>
      <c r="P29" s="58">
        <v>2</v>
      </c>
      <c r="Q29" s="58">
        <v>2</v>
      </c>
      <c r="R29" s="58">
        <v>2</v>
      </c>
      <c r="S29" s="58">
        <v>2</v>
      </c>
      <c r="T29" s="58">
        <v>2</v>
      </c>
      <c r="V29" s="33">
        <f t="shared" si="0"/>
        <v>9000</v>
      </c>
      <c r="W29" s="33">
        <f>IFERROR((V29*L29/K29)*(1+W$26),0)</f>
        <v>9450</v>
      </c>
      <c r="X29" s="33">
        <f>IFERROR((W29*M29/L29)*(1+X$26),0)</f>
        <v>9922.5</v>
      </c>
      <c r="Y29" s="33">
        <f>IFERROR((X29*N29/M29)*(1+Y$26),0)</f>
        <v>10418.625</v>
      </c>
      <c r="Z29" s="33">
        <f>IFERROR((Y29*O29/N29)*(1+Z$26),0)</f>
        <v>21879.112499999999</v>
      </c>
      <c r="AA29" s="33">
        <f>IFERROR((Z29*P29/O29)*(1+AA$26),0)</f>
        <v>22426.090312499997</v>
      </c>
      <c r="AB29" s="33">
        <f>IFERROR((AA29*Q29/P29)*(1+AB$26),0)</f>
        <v>23547.394828124998</v>
      </c>
      <c r="AC29" s="33">
        <f>IFERROR((AB29*R29/Q29)*(1+AC$26),0)</f>
        <v>24136.079698828122</v>
      </c>
      <c r="AD29" s="33">
        <f>IFERROR((AC29*S29/R29)*(1+AD$26),0)</f>
        <v>25342.883683769527</v>
      </c>
      <c r="AE29" s="33">
        <f>IFERROR((AD29*T29/S29)*(1+AE$26),0)</f>
        <v>25976.455775863764</v>
      </c>
      <c r="AF29" s="58">
        <f t="shared" ref="AF29:AF41" si="11">$I29*K29</f>
        <v>9000</v>
      </c>
      <c r="AG29" s="58">
        <f t="shared" si="1"/>
        <v>9000</v>
      </c>
      <c r="AH29" s="58">
        <f t="shared" si="2"/>
        <v>9000</v>
      </c>
      <c r="AI29" s="58">
        <f t="shared" si="3"/>
        <v>9000</v>
      </c>
      <c r="AJ29" s="58">
        <f t="shared" si="4"/>
        <v>18000</v>
      </c>
      <c r="AK29" s="58">
        <f t="shared" si="5"/>
        <v>18000</v>
      </c>
      <c r="AL29" s="58">
        <f t="shared" si="6"/>
        <v>18000</v>
      </c>
      <c r="AM29" s="58">
        <f t="shared" si="7"/>
        <v>18000</v>
      </c>
      <c r="AN29" s="58">
        <f t="shared" si="8"/>
        <v>18000</v>
      </c>
      <c r="AO29" s="58">
        <f t="shared" si="9"/>
        <v>18000</v>
      </c>
    </row>
    <row r="30" spans="1:41" ht="15" x14ac:dyDescent="0.2">
      <c r="C30" s="60" t="s">
        <v>65</v>
      </c>
      <c r="D30" s="46" t="s">
        <v>27</v>
      </c>
      <c r="E30" s="47">
        <v>0</v>
      </c>
      <c r="F30" s="47">
        <v>0</v>
      </c>
      <c r="G30" s="47">
        <v>0</v>
      </c>
      <c r="H30" s="47">
        <v>0</v>
      </c>
      <c r="I30" s="47">
        <v>1500</v>
      </c>
      <c r="K30" s="58">
        <v>1</v>
      </c>
      <c r="L30" s="58">
        <v>1</v>
      </c>
      <c r="M30" s="58">
        <v>1</v>
      </c>
      <c r="N30" s="58">
        <v>2</v>
      </c>
      <c r="O30" s="58">
        <v>2</v>
      </c>
      <c r="P30" s="58">
        <v>2</v>
      </c>
      <c r="Q30" s="58">
        <v>2</v>
      </c>
      <c r="R30" s="58">
        <v>3</v>
      </c>
      <c r="S30" s="58">
        <v>3</v>
      </c>
      <c r="T30" s="58">
        <v>3</v>
      </c>
      <c r="V30" s="33">
        <f t="shared" si="0"/>
        <v>1500</v>
      </c>
      <c r="W30" s="33">
        <f>IFERROR((V30*L30/K30)*(1+W$26),0)</f>
        <v>1575</v>
      </c>
      <c r="X30" s="33">
        <f>IFERROR((W30*M30/L30)*(1+X$26),0)</f>
        <v>1653.75</v>
      </c>
      <c r="Y30" s="33">
        <f>IFERROR((X30*N30/M30)*(1+Y$26),0)</f>
        <v>3472.875</v>
      </c>
      <c r="Z30" s="33">
        <f>IFERROR((Y30*O30/N30)*(1+Z$26),0)</f>
        <v>3646.5187500000002</v>
      </c>
      <c r="AA30" s="33">
        <f>IFERROR((Z30*P30/O30)*(1+AA$26),0)</f>
        <v>3737.6817187500001</v>
      </c>
      <c r="AB30" s="33">
        <f>IFERROR((AA30*Q30/P30)*(1+AB$26),0)</f>
        <v>3924.5658046875001</v>
      </c>
      <c r="AC30" s="33">
        <f>IFERROR((AB30*R30/Q30)*(1+AC$26),0)</f>
        <v>6034.0199247070314</v>
      </c>
      <c r="AD30" s="33">
        <f>IFERROR((AC30*S30/R30)*(1+AD$26),0)</f>
        <v>6335.7209209423836</v>
      </c>
      <c r="AE30" s="33">
        <f>IFERROR((AD30*T30/S30)*(1+AE$26),0)</f>
        <v>6494.1139439659437</v>
      </c>
      <c r="AF30" s="58">
        <f t="shared" si="11"/>
        <v>1500</v>
      </c>
      <c r="AG30" s="58">
        <f t="shared" si="1"/>
        <v>1500</v>
      </c>
      <c r="AH30" s="58">
        <f t="shared" si="2"/>
        <v>1500</v>
      </c>
      <c r="AI30" s="58">
        <f t="shared" si="3"/>
        <v>3000</v>
      </c>
      <c r="AJ30" s="58">
        <f t="shared" si="4"/>
        <v>3000</v>
      </c>
      <c r="AK30" s="58">
        <f t="shared" si="5"/>
        <v>3000</v>
      </c>
      <c r="AL30" s="58">
        <f t="shared" si="6"/>
        <v>3000</v>
      </c>
      <c r="AM30" s="58">
        <f t="shared" si="7"/>
        <v>4500</v>
      </c>
      <c r="AN30" s="58">
        <f t="shared" si="8"/>
        <v>4500</v>
      </c>
      <c r="AO30" s="58">
        <f t="shared" si="9"/>
        <v>4500</v>
      </c>
    </row>
    <row r="31" spans="1:41" ht="15" x14ac:dyDescent="0.2">
      <c r="C31" s="60" t="s">
        <v>66</v>
      </c>
      <c r="D31" s="46" t="s">
        <v>27</v>
      </c>
      <c r="E31" s="47">
        <v>0</v>
      </c>
      <c r="F31" s="47">
        <v>0</v>
      </c>
      <c r="G31" s="47">
        <v>0</v>
      </c>
      <c r="H31" s="47">
        <v>0</v>
      </c>
      <c r="I31" s="47">
        <v>1500</v>
      </c>
      <c r="K31" s="58">
        <v>4</v>
      </c>
      <c r="L31" s="58">
        <v>4</v>
      </c>
      <c r="M31" s="58">
        <v>4</v>
      </c>
      <c r="N31" s="58">
        <v>4</v>
      </c>
      <c r="O31" s="58">
        <v>4</v>
      </c>
      <c r="P31" s="58">
        <v>6</v>
      </c>
      <c r="Q31" s="58">
        <v>6</v>
      </c>
      <c r="R31" s="58">
        <v>6</v>
      </c>
      <c r="S31" s="58">
        <v>6</v>
      </c>
      <c r="T31" s="58">
        <v>6</v>
      </c>
      <c r="V31" s="33">
        <f t="shared" si="0"/>
        <v>1500</v>
      </c>
      <c r="W31" s="33">
        <f>IFERROR((V31*L31/K31)*(1+W$26),0)</f>
        <v>1575</v>
      </c>
      <c r="X31" s="33">
        <f>IFERROR((W31*M31/L31)*(1+X$26),0)</f>
        <v>1653.75</v>
      </c>
      <c r="Y31" s="33">
        <f>IFERROR((X31*N31/M31)*(1+Y$26),0)</f>
        <v>1736.4375</v>
      </c>
      <c r="Z31" s="33">
        <f>IFERROR((Y31*O31/N31)*(1+Z$26),0)</f>
        <v>1823.2593750000001</v>
      </c>
      <c r="AA31" s="33">
        <f>IFERROR((Z31*P31/O31)*(1+AA$26),0)</f>
        <v>2803.2612890625001</v>
      </c>
      <c r="AB31" s="33">
        <f>IFERROR((AA31*Q31/P31)*(1+AB$26),0)</f>
        <v>2943.4243535156252</v>
      </c>
      <c r="AC31" s="33">
        <f>IFERROR((AB31*R31/Q31)*(1+AC$26),0)</f>
        <v>3017.0099623535157</v>
      </c>
      <c r="AD31" s="33">
        <f>IFERROR((AC31*S31/R31)*(1+AD$26),0)</f>
        <v>3167.8604604711918</v>
      </c>
      <c r="AE31" s="33">
        <f>IFERROR((AD31*T31/S31)*(1+AE$26),0)</f>
        <v>3247.0569719829718</v>
      </c>
      <c r="AF31" s="58">
        <f t="shared" si="11"/>
        <v>6000</v>
      </c>
      <c r="AG31" s="58">
        <f t="shared" si="1"/>
        <v>6000</v>
      </c>
      <c r="AH31" s="58">
        <f t="shared" si="2"/>
        <v>6000</v>
      </c>
      <c r="AI31" s="58">
        <f t="shared" si="3"/>
        <v>6000</v>
      </c>
      <c r="AJ31" s="58">
        <f t="shared" si="4"/>
        <v>6000</v>
      </c>
      <c r="AK31" s="58">
        <f t="shared" si="5"/>
        <v>9000</v>
      </c>
      <c r="AL31" s="58">
        <f t="shared" si="6"/>
        <v>9000</v>
      </c>
      <c r="AM31" s="58">
        <f t="shared" si="7"/>
        <v>9000</v>
      </c>
      <c r="AN31" s="58">
        <f t="shared" si="8"/>
        <v>9000</v>
      </c>
      <c r="AO31" s="58">
        <f t="shared" si="9"/>
        <v>9000</v>
      </c>
    </row>
    <row r="32" spans="1:41" ht="15" x14ac:dyDescent="0.2">
      <c r="C32" s="60" t="s">
        <v>67</v>
      </c>
      <c r="D32" s="46" t="s">
        <v>27</v>
      </c>
      <c r="E32" s="47">
        <v>0</v>
      </c>
      <c r="F32" s="47">
        <v>0</v>
      </c>
      <c r="G32" s="47">
        <v>0</v>
      </c>
      <c r="H32" s="47">
        <v>0</v>
      </c>
      <c r="I32" s="47">
        <v>3500</v>
      </c>
      <c r="K32" s="58">
        <v>1</v>
      </c>
      <c r="L32" s="58">
        <v>1</v>
      </c>
      <c r="M32" s="58">
        <v>1</v>
      </c>
      <c r="N32" s="58">
        <v>2</v>
      </c>
      <c r="O32" s="58">
        <v>2</v>
      </c>
      <c r="P32" s="58">
        <v>2</v>
      </c>
      <c r="Q32" s="58">
        <v>2</v>
      </c>
      <c r="R32" s="58">
        <v>2</v>
      </c>
      <c r="S32" s="58">
        <v>2</v>
      </c>
      <c r="T32" s="58">
        <v>2</v>
      </c>
      <c r="V32" s="33">
        <f t="shared" si="0"/>
        <v>3500</v>
      </c>
      <c r="W32" s="33">
        <f>IFERROR((V32*L32/K32)*(1+W$26),0)</f>
        <v>3675</v>
      </c>
      <c r="X32" s="33">
        <f>IFERROR((W32*M32/L32)*(1+X$26),0)</f>
        <v>3858.75</v>
      </c>
      <c r="Y32" s="33">
        <f>IFERROR((X32*N32/M32)*(1+Y$26),0)</f>
        <v>8103.375</v>
      </c>
      <c r="Z32" s="33">
        <f>IFERROR((Y32*O32/N32)*(1+Z$26),0)</f>
        <v>8508.5437500000007</v>
      </c>
      <c r="AA32" s="33">
        <f>IFERROR((Z32*P32/O32)*(1+AA$26),0)</f>
        <v>8721.2573437499996</v>
      </c>
      <c r="AB32" s="33">
        <f>IFERROR((AA32*Q32/P32)*(1+AB$26),0)</f>
        <v>9157.3202109374997</v>
      </c>
      <c r="AC32" s="33">
        <f>IFERROR((AB32*R32/Q32)*(1+AC$26),0)</f>
        <v>9386.2532162109364</v>
      </c>
      <c r="AD32" s="33">
        <f>IFERROR((AC32*S32/R32)*(1+AD$26),0)</f>
        <v>9855.5658770214832</v>
      </c>
      <c r="AE32" s="33">
        <f>IFERROR((AD32*T32/S32)*(1+AE$26),0)</f>
        <v>10101.955023947019</v>
      </c>
      <c r="AF32" s="58">
        <f t="shared" si="11"/>
        <v>3500</v>
      </c>
      <c r="AG32" s="58">
        <f t="shared" si="1"/>
        <v>3500</v>
      </c>
      <c r="AH32" s="58">
        <f t="shared" si="2"/>
        <v>3500</v>
      </c>
      <c r="AI32" s="58">
        <f t="shared" si="3"/>
        <v>7000</v>
      </c>
      <c r="AJ32" s="58">
        <f t="shared" si="4"/>
        <v>7000</v>
      </c>
      <c r="AK32" s="58">
        <f t="shared" si="5"/>
        <v>7000</v>
      </c>
      <c r="AL32" s="58">
        <f t="shared" si="6"/>
        <v>7000</v>
      </c>
      <c r="AM32" s="58">
        <f t="shared" si="7"/>
        <v>7000</v>
      </c>
      <c r="AN32" s="58">
        <f t="shared" si="8"/>
        <v>7000</v>
      </c>
      <c r="AO32" s="58">
        <f t="shared" si="9"/>
        <v>7000</v>
      </c>
    </row>
    <row r="33" spans="3:41" ht="15" x14ac:dyDescent="0.2">
      <c r="C33" s="60" t="s">
        <v>68</v>
      </c>
      <c r="D33" s="46" t="s">
        <v>27</v>
      </c>
      <c r="E33" s="47">
        <v>0</v>
      </c>
      <c r="F33" s="47">
        <v>0</v>
      </c>
      <c r="G33" s="47">
        <v>0</v>
      </c>
      <c r="H33" s="47">
        <v>0</v>
      </c>
      <c r="I33" s="47">
        <v>3500</v>
      </c>
      <c r="K33" s="58">
        <v>2</v>
      </c>
      <c r="L33" s="58">
        <v>4</v>
      </c>
      <c r="M33" s="58">
        <v>4</v>
      </c>
      <c r="N33" s="58">
        <v>4</v>
      </c>
      <c r="O33" s="58">
        <v>5</v>
      </c>
      <c r="P33" s="58">
        <v>5</v>
      </c>
      <c r="Q33" s="58">
        <v>5</v>
      </c>
      <c r="R33" s="58">
        <v>5</v>
      </c>
      <c r="S33" s="58">
        <v>5</v>
      </c>
      <c r="T33" s="58">
        <v>5</v>
      </c>
      <c r="V33" s="33">
        <f t="shared" si="0"/>
        <v>3500</v>
      </c>
      <c r="W33" s="33">
        <f>IFERROR((V33*L33/K33)*(1+W$26),0)</f>
        <v>7350</v>
      </c>
      <c r="X33" s="33">
        <f>IFERROR((W33*M33/L33)*(1+X$26),0)</f>
        <v>7717.5</v>
      </c>
      <c r="Y33" s="33">
        <f>IFERROR((X33*N33/M33)*(1+Y$26),0)</f>
        <v>8103.375</v>
      </c>
      <c r="Z33" s="33">
        <f>IFERROR((Y33*O33/N33)*(1+Z$26),0)</f>
        <v>10635.6796875</v>
      </c>
      <c r="AA33" s="33">
        <f>IFERROR((Z33*P33/O33)*(1+AA$26),0)</f>
        <v>10901.571679687499</v>
      </c>
      <c r="AB33" s="33">
        <f>IFERROR((AA33*Q33/P33)*(1+AB$26),0)</f>
        <v>11446.650263671874</v>
      </c>
      <c r="AC33" s="33">
        <f>IFERROR((AB33*R33/Q33)*(1+AC$26),0)</f>
        <v>11732.81652026367</v>
      </c>
      <c r="AD33" s="33">
        <f>IFERROR((AC33*S33/R33)*(1+AD$26),0)</f>
        <v>12319.457346276855</v>
      </c>
      <c r="AE33" s="33">
        <f>IFERROR((AD33*T33/S33)*(1+AE$26),0)</f>
        <v>12627.443779933776</v>
      </c>
      <c r="AF33" s="58">
        <f t="shared" si="11"/>
        <v>7000</v>
      </c>
      <c r="AG33" s="58">
        <f t="shared" si="1"/>
        <v>14000</v>
      </c>
      <c r="AH33" s="58">
        <f t="shared" si="2"/>
        <v>14000</v>
      </c>
      <c r="AI33" s="58">
        <f t="shared" si="3"/>
        <v>14000</v>
      </c>
      <c r="AJ33" s="58">
        <f t="shared" si="4"/>
        <v>17500</v>
      </c>
      <c r="AK33" s="58">
        <f t="shared" si="5"/>
        <v>17500</v>
      </c>
      <c r="AL33" s="58">
        <f t="shared" si="6"/>
        <v>17500</v>
      </c>
      <c r="AM33" s="58">
        <f t="shared" si="7"/>
        <v>17500</v>
      </c>
      <c r="AN33" s="58">
        <f t="shared" si="8"/>
        <v>17500</v>
      </c>
      <c r="AO33" s="58">
        <f t="shared" si="9"/>
        <v>17500</v>
      </c>
    </row>
    <row r="34" spans="3:41" ht="15" x14ac:dyDescent="0.2">
      <c r="C34" s="60" t="s">
        <v>69</v>
      </c>
      <c r="D34" s="46" t="s">
        <v>27</v>
      </c>
      <c r="E34" s="47">
        <v>0</v>
      </c>
      <c r="F34" s="47">
        <v>0</v>
      </c>
      <c r="G34" s="47">
        <v>0</v>
      </c>
      <c r="H34" s="47">
        <v>0</v>
      </c>
      <c r="I34" s="47">
        <v>3500</v>
      </c>
      <c r="K34" s="58">
        <v>2</v>
      </c>
      <c r="L34" s="58">
        <v>3</v>
      </c>
      <c r="M34" s="58">
        <v>3</v>
      </c>
      <c r="N34" s="58">
        <v>4</v>
      </c>
      <c r="O34" s="58">
        <v>4</v>
      </c>
      <c r="P34" s="58">
        <v>4</v>
      </c>
      <c r="Q34" s="58">
        <v>4</v>
      </c>
      <c r="R34" s="58">
        <v>4</v>
      </c>
      <c r="S34" s="58">
        <v>4</v>
      </c>
      <c r="T34" s="58">
        <v>4</v>
      </c>
      <c r="V34" s="33">
        <f t="shared" si="0"/>
        <v>3500</v>
      </c>
      <c r="W34" s="33">
        <f>IFERROR((V34*L34/K34)*(1+W$26),0)</f>
        <v>5512.5</v>
      </c>
      <c r="X34" s="33">
        <f>IFERROR((W34*M34/L34)*(1+X$26),0)</f>
        <v>5788.125</v>
      </c>
      <c r="Y34" s="33">
        <f>IFERROR((X34*N34/M34)*(1+Y$26),0)</f>
        <v>8103.375</v>
      </c>
      <c r="Z34" s="33">
        <f>IFERROR((Y34*O34/N34)*(1+Z$26),0)</f>
        <v>8508.5437500000007</v>
      </c>
      <c r="AA34" s="33">
        <f>IFERROR((Z34*P34/O34)*(1+AA$26),0)</f>
        <v>8721.2573437499996</v>
      </c>
      <c r="AB34" s="33">
        <f>IFERROR((AA34*Q34/P34)*(1+AB$26),0)</f>
        <v>9157.3202109374997</v>
      </c>
      <c r="AC34" s="33">
        <f>IFERROR((AB34*R34/Q34)*(1+AC$26),0)</f>
        <v>9386.2532162109364</v>
      </c>
      <c r="AD34" s="33">
        <f>IFERROR((AC34*S34/R34)*(1+AD$26),0)</f>
        <v>9855.5658770214832</v>
      </c>
      <c r="AE34" s="33">
        <f>IFERROR((AD34*T34/S34)*(1+AE$26),0)</f>
        <v>10101.955023947019</v>
      </c>
      <c r="AF34" s="58">
        <f t="shared" si="11"/>
        <v>7000</v>
      </c>
      <c r="AG34" s="58">
        <f t="shared" si="1"/>
        <v>10500</v>
      </c>
      <c r="AH34" s="58">
        <f t="shared" si="2"/>
        <v>10500</v>
      </c>
      <c r="AI34" s="58">
        <f t="shared" si="3"/>
        <v>14000</v>
      </c>
      <c r="AJ34" s="58">
        <f t="shared" si="4"/>
        <v>14000</v>
      </c>
      <c r="AK34" s="58">
        <f t="shared" si="5"/>
        <v>14000</v>
      </c>
      <c r="AL34" s="58">
        <f t="shared" si="6"/>
        <v>14000</v>
      </c>
      <c r="AM34" s="58">
        <f t="shared" si="7"/>
        <v>14000</v>
      </c>
      <c r="AN34" s="58">
        <f t="shared" si="8"/>
        <v>14000</v>
      </c>
      <c r="AO34" s="58">
        <f t="shared" si="9"/>
        <v>14000</v>
      </c>
    </row>
    <row r="35" spans="3:41" ht="15" x14ac:dyDescent="0.2">
      <c r="C35" s="60" t="s">
        <v>70</v>
      </c>
      <c r="D35" s="46" t="s">
        <v>27</v>
      </c>
      <c r="E35" s="47"/>
      <c r="F35" s="47"/>
      <c r="G35" s="47"/>
      <c r="H35" s="47"/>
      <c r="I35" s="47">
        <v>3500</v>
      </c>
      <c r="K35" s="58">
        <v>1</v>
      </c>
      <c r="L35" s="58">
        <v>2</v>
      </c>
      <c r="M35" s="58">
        <v>2</v>
      </c>
      <c r="N35" s="58">
        <v>2</v>
      </c>
      <c r="O35" s="58">
        <v>2</v>
      </c>
      <c r="P35" s="58">
        <v>2</v>
      </c>
      <c r="Q35" s="58">
        <v>2</v>
      </c>
      <c r="R35" s="58">
        <v>2</v>
      </c>
      <c r="S35" s="58">
        <v>2</v>
      </c>
      <c r="T35" s="58">
        <v>2</v>
      </c>
      <c r="V35" s="33">
        <f t="shared" si="0"/>
        <v>3500</v>
      </c>
      <c r="W35" s="33">
        <f>IFERROR((V35*L35/K35)*(1+W$26),0)</f>
        <v>7350</v>
      </c>
      <c r="X35" s="33">
        <f>IFERROR((W35*M35/L35)*(1+X$26),0)</f>
        <v>7717.5</v>
      </c>
      <c r="Y35" s="33">
        <f>IFERROR((X35*N35/M35)*(1+Y$26),0)</f>
        <v>8103.375</v>
      </c>
      <c r="Z35" s="33">
        <f>IFERROR((Y35*O35/N35)*(1+Z$26),0)</f>
        <v>8508.5437500000007</v>
      </c>
      <c r="AA35" s="33">
        <f>IFERROR((Z35*P35/O35)*(1+AA$26),0)</f>
        <v>8721.2573437499996</v>
      </c>
      <c r="AB35" s="33">
        <f>IFERROR((AA35*Q35/P35)*(1+AB$26),0)</f>
        <v>9157.3202109374997</v>
      </c>
      <c r="AC35" s="33">
        <f>IFERROR((AB35*R35/Q35)*(1+AC$26),0)</f>
        <v>9386.2532162109364</v>
      </c>
      <c r="AD35" s="33">
        <f>IFERROR((AC35*S35/R35)*(1+AD$26),0)</f>
        <v>9855.5658770214832</v>
      </c>
      <c r="AE35" s="33">
        <f>IFERROR((AD35*T35/S35)*(1+AE$26),0)</f>
        <v>10101.955023947019</v>
      </c>
      <c r="AF35" s="58">
        <f t="shared" si="11"/>
        <v>3500</v>
      </c>
      <c r="AG35" s="58">
        <f t="shared" si="1"/>
        <v>7000</v>
      </c>
      <c r="AH35" s="58">
        <f t="shared" si="2"/>
        <v>7000</v>
      </c>
      <c r="AI35" s="58">
        <f t="shared" si="3"/>
        <v>7000</v>
      </c>
      <c r="AJ35" s="58">
        <f t="shared" si="4"/>
        <v>7000</v>
      </c>
      <c r="AK35" s="58">
        <f t="shared" si="5"/>
        <v>7000</v>
      </c>
      <c r="AL35" s="58">
        <f t="shared" si="6"/>
        <v>7000</v>
      </c>
      <c r="AM35" s="58">
        <f t="shared" si="7"/>
        <v>7000</v>
      </c>
      <c r="AN35" s="58">
        <f t="shared" si="8"/>
        <v>7000</v>
      </c>
      <c r="AO35" s="58">
        <f t="shared" si="9"/>
        <v>7000</v>
      </c>
    </row>
    <row r="36" spans="3:41" ht="15" x14ac:dyDescent="0.2">
      <c r="C36" s="60" t="s">
        <v>71</v>
      </c>
      <c r="D36" s="46" t="s">
        <v>27</v>
      </c>
      <c r="E36" s="47"/>
      <c r="F36" s="47"/>
      <c r="G36" s="47"/>
      <c r="H36" s="47"/>
      <c r="I36" s="47">
        <v>3500</v>
      </c>
      <c r="K36" s="58">
        <v>1</v>
      </c>
      <c r="L36" s="58">
        <v>1</v>
      </c>
      <c r="M36" s="58">
        <v>2</v>
      </c>
      <c r="N36" s="58">
        <v>2</v>
      </c>
      <c r="O36" s="58">
        <v>2</v>
      </c>
      <c r="P36" s="58">
        <v>2</v>
      </c>
      <c r="Q36" s="58">
        <v>2</v>
      </c>
      <c r="R36" s="58">
        <v>2</v>
      </c>
      <c r="S36" s="58">
        <v>2</v>
      </c>
      <c r="T36" s="58">
        <v>2</v>
      </c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58">
        <f t="shared" si="11"/>
        <v>3500</v>
      </c>
      <c r="AG36" s="58">
        <f t="shared" si="1"/>
        <v>3500</v>
      </c>
      <c r="AH36" s="58">
        <f t="shared" si="2"/>
        <v>7000</v>
      </c>
      <c r="AI36" s="58">
        <f t="shared" si="3"/>
        <v>7000</v>
      </c>
      <c r="AJ36" s="58">
        <f t="shared" si="4"/>
        <v>7000</v>
      </c>
      <c r="AK36" s="58">
        <f t="shared" si="5"/>
        <v>7000</v>
      </c>
      <c r="AL36" s="58">
        <f t="shared" si="6"/>
        <v>7000</v>
      </c>
      <c r="AM36" s="58">
        <f t="shared" si="7"/>
        <v>7000</v>
      </c>
      <c r="AN36" s="58">
        <f t="shared" si="8"/>
        <v>7000</v>
      </c>
      <c r="AO36" s="58">
        <f t="shared" si="9"/>
        <v>7000</v>
      </c>
    </row>
    <row r="37" spans="3:41" ht="15" x14ac:dyDescent="0.2">
      <c r="C37" s="60" t="s">
        <v>72</v>
      </c>
      <c r="D37" s="46" t="s">
        <v>27</v>
      </c>
      <c r="E37" s="47"/>
      <c r="F37" s="47"/>
      <c r="G37" s="47"/>
      <c r="H37" s="47"/>
      <c r="I37" s="47">
        <v>3500</v>
      </c>
      <c r="K37" s="58">
        <v>1</v>
      </c>
      <c r="L37" s="58">
        <v>1</v>
      </c>
      <c r="M37" s="58">
        <v>1</v>
      </c>
      <c r="N37" s="58">
        <v>1</v>
      </c>
      <c r="O37" s="58">
        <v>2</v>
      </c>
      <c r="P37" s="58">
        <v>2</v>
      </c>
      <c r="Q37" s="58">
        <v>2</v>
      </c>
      <c r="R37" s="58">
        <v>2</v>
      </c>
      <c r="S37" s="58">
        <v>2</v>
      </c>
      <c r="T37" s="58">
        <v>2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58">
        <f t="shared" si="11"/>
        <v>3500</v>
      </c>
      <c r="AG37" s="58">
        <f t="shared" si="1"/>
        <v>3500</v>
      </c>
      <c r="AH37" s="58">
        <f t="shared" si="2"/>
        <v>3500</v>
      </c>
      <c r="AI37" s="58">
        <f t="shared" si="3"/>
        <v>3500</v>
      </c>
      <c r="AJ37" s="58">
        <f t="shared" si="4"/>
        <v>7000</v>
      </c>
      <c r="AK37" s="58">
        <f t="shared" si="5"/>
        <v>7000</v>
      </c>
      <c r="AL37" s="58">
        <f t="shared" si="6"/>
        <v>7000</v>
      </c>
      <c r="AM37" s="58">
        <f t="shared" si="7"/>
        <v>7000</v>
      </c>
      <c r="AN37" s="58">
        <f t="shared" si="8"/>
        <v>7000</v>
      </c>
      <c r="AO37" s="58">
        <f t="shared" si="9"/>
        <v>7000</v>
      </c>
    </row>
    <row r="38" spans="3:41" ht="15" x14ac:dyDescent="0.2">
      <c r="C38" s="60" t="s">
        <v>73</v>
      </c>
      <c r="D38" s="46" t="s">
        <v>27</v>
      </c>
      <c r="E38" s="47"/>
      <c r="F38" s="47"/>
      <c r="G38" s="47"/>
      <c r="H38" s="47"/>
      <c r="I38" s="47">
        <v>3500</v>
      </c>
      <c r="K38" s="58">
        <v>2</v>
      </c>
      <c r="L38" s="58">
        <v>2</v>
      </c>
      <c r="M38" s="58">
        <v>2</v>
      </c>
      <c r="N38" s="58">
        <v>2</v>
      </c>
      <c r="O38" s="58">
        <v>2</v>
      </c>
      <c r="P38" s="58">
        <v>2</v>
      </c>
      <c r="Q38" s="58">
        <v>2</v>
      </c>
      <c r="R38" s="58">
        <v>2</v>
      </c>
      <c r="S38" s="58">
        <v>2</v>
      </c>
      <c r="T38" s="58"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58">
        <f t="shared" si="11"/>
        <v>7000</v>
      </c>
      <c r="AG38" s="58">
        <f t="shared" si="1"/>
        <v>7000</v>
      </c>
      <c r="AH38" s="58">
        <f t="shared" si="2"/>
        <v>7000</v>
      </c>
      <c r="AI38" s="58">
        <f t="shared" si="3"/>
        <v>7000</v>
      </c>
      <c r="AJ38" s="58">
        <f t="shared" si="4"/>
        <v>7000</v>
      </c>
      <c r="AK38" s="58">
        <f t="shared" si="5"/>
        <v>7000</v>
      </c>
      <c r="AL38" s="58">
        <f t="shared" si="6"/>
        <v>7000</v>
      </c>
      <c r="AM38" s="58">
        <f t="shared" si="7"/>
        <v>7000</v>
      </c>
      <c r="AN38" s="58">
        <f t="shared" si="8"/>
        <v>7000</v>
      </c>
      <c r="AO38" s="58">
        <f t="shared" si="9"/>
        <v>7000</v>
      </c>
    </row>
    <row r="39" spans="3:41" ht="15" x14ac:dyDescent="0.2">
      <c r="C39" s="60" t="s">
        <v>74</v>
      </c>
      <c r="D39" s="46" t="s">
        <v>27</v>
      </c>
      <c r="E39" s="47"/>
      <c r="F39" s="47"/>
      <c r="G39" s="47"/>
      <c r="H39" s="47"/>
      <c r="I39" s="47">
        <v>3500</v>
      </c>
      <c r="K39" s="58">
        <v>3</v>
      </c>
      <c r="L39" s="58">
        <v>3</v>
      </c>
      <c r="M39" s="58">
        <v>3</v>
      </c>
      <c r="N39" s="58">
        <v>3</v>
      </c>
      <c r="O39" s="58">
        <v>3</v>
      </c>
      <c r="P39" s="58">
        <v>3</v>
      </c>
      <c r="Q39" s="58">
        <v>3</v>
      </c>
      <c r="R39" s="58">
        <v>3</v>
      </c>
      <c r="S39" s="58">
        <v>3</v>
      </c>
      <c r="T39" s="58">
        <v>3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58">
        <f t="shared" si="11"/>
        <v>10500</v>
      </c>
      <c r="AG39" s="58">
        <f t="shared" si="1"/>
        <v>10500</v>
      </c>
      <c r="AH39" s="58">
        <f t="shared" si="2"/>
        <v>10500</v>
      </c>
      <c r="AI39" s="58">
        <f t="shared" si="3"/>
        <v>10500</v>
      </c>
      <c r="AJ39" s="58">
        <f t="shared" si="4"/>
        <v>10500</v>
      </c>
      <c r="AK39" s="58">
        <f t="shared" si="5"/>
        <v>10500</v>
      </c>
      <c r="AL39" s="58">
        <f t="shared" si="6"/>
        <v>10500</v>
      </c>
      <c r="AM39" s="58">
        <f t="shared" si="7"/>
        <v>10500</v>
      </c>
      <c r="AN39" s="58">
        <f t="shared" si="8"/>
        <v>10500</v>
      </c>
      <c r="AO39" s="58">
        <f t="shared" si="9"/>
        <v>10500</v>
      </c>
    </row>
    <row r="40" spans="3:41" ht="15" x14ac:dyDescent="0.2">
      <c r="C40" s="60" t="s">
        <v>75</v>
      </c>
      <c r="D40" s="46" t="s">
        <v>27</v>
      </c>
      <c r="E40" s="47"/>
      <c r="F40" s="47"/>
      <c r="G40" s="47"/>
      <c r="H40" s="47"/>
      <c r="I40" s="47">
        <v>1500</v>
      </c>
      <c r="K40" s="58">
        <v>1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  <c r="Q40" s="58">
        <v>1</v>
      </c>
      <c r="R40" s="58">
        <v>1</v>
      </c>
      <c r="S40" s="58">
        <v>1</v>
      </c>
      <c r="T40" s="58">
        <v>1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58">
        <f t="shared" si="11"/>
        <v>1500</v>
      </c>
      <c r="AG40" s="58">
        <f t="shared" si="1"/>
        <v>1500</v>
      </c>
      <c r="AH40" s="58">
        <f t="shared" si="2"/>
        <v>1500</v>
      </c>
      <c r="AI40" s="58">
        <f t="shared" si="3"/>
        <v>1500</v>
      </c>
      <c r="AJ40" s="58">
        <f t="shared" si="4"/>
        <v>1500</v>
      </c>
      <c r="AK40" s="58">
        <f t="shared" si="5"/>
        <v>1500</v>
      </c>
      <c r="AL40" s="58">
        <f t="shared" si="6"/>
        <v>1500</v>
      </c>
      <c r="AM40" s="58">
        <f t="shared" si="7"/>
        <v>1500</v>
      </c>
      <c r="AN40" s="58">
        <f t="shared" si="8"/>
        <v>1500</v>
      </c>
      <c r="AO40" s="58">
        <f t="shared" si="9"/>
        <v>1500</v>
      </c>
    </row>
    <row r="41" spans="3:41" ht="15" x14ac:dyDescent="0.2">
      <c r="C41" s="60" t="s">
        <v>76</v>
      </c>
      <c r="D41" s="46" t="s">
        <v>27</v>
      </c>
      <c r="E41" s="47"/>
      <c r="F41" s="47"/>
      <c r="G41" s="47"/>
      <c r="H41" s="47"/>
      <c r="I41" s="47">
        <v>1300</v>
      </c>
      <c r="K41" s="58">
        <v>1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  <c r="Q41" s="58">
        <v>1</v>
      </c>
      <c r="R41" s="58">
        <v>1</v>
      </c>
      <c r="S41" s="58">
        <v>1</v>
      </c>
      <c r="T41" s="58">
        <v>1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58">
        <f t="shared" si="11"/>
        <v>1300</v>
      </c>
      <c r="AG41" s="58">
        <f t="shared" si="1"/>
        <v>1300</v>
      </c>
      <c r="AH41" s="58">
        <f t="shared" si="2"/>
        <v>1300</v>
      </c>
      <c r="AI41" s="58">
        <f t="shared" si="3"/>
        <v>1300</v>
      </c>
      <c r="AJ41" s="58">
        <f t="shared" si="4"/>
        <v>1300</v>
      </c>
      <c r="AK41" s="58">
        <f t="shared" si="5"/>
        <v>1300</v>
      </c>
      <c r="AL41" s="58">
        <f t="shared" si="6"/>
        <v>1300</v>
      </c>
      <c r="AM41" s="58">
        <f t="shared" si="7"/>
        <v>1300</v>
      </c>
      <c r="AN41" s="58">
        <f t="shared" si="8"/>
        <v>1300</v>
      </c>
      <c r="AO41" s="58">
        <f t="shared" si="9"/>
        <v>1300</v>
      </c>
    </row>
    <row r="42" spans="3:41" ht="15" x14ac:dyDescent="0.2">
      <c r="C42" s="59"/>
      <c r="D42" s="46"/>
      <c r="E42" s="47"/>
      <c r="F42" s="47"/>
      <c r="G42" s="47"/>
      <c r="H42" s="47"/>
      <c r="I42" s="47"/>
      <c r="K42" s="58"/>
      <c r="L42" s="58"/>
      <c r="M42" s="58"/>
      <c r="N42" s="58"/>
      <c r="O42" s="58"/>
      <c r="P42" s="58"/>
      <c r="Q42" s="58"/>
      <c r="R42" s="58"/>
      <c r="S42" s="58"/>
      <c r="T42" s="58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58"/>
      <c r="AG42" s="58"/>
      <c r="AH42" s="58"/>
      <c r="AI42" s="58"/>
      <c r="AJ42" s="58"/>
      <c r="AK42" s="58"/>
      <c r="AL42" s="58"/>
      <c r="AM42" s="58"/>
      <c r="AN42" s="58"/>
      <c r="AO42" s="58"/>
    </row>
    <row r="43" spans="3:41" x14ac:dyDescent="0.2">
      <c r="C43" s="46"/>
      <c r="D43" s="46"/>
      <c r="E43" s="47"/>
      <c r="F43" s="47"/>
      <c r="G43" s="47"/>
      <c r="H43" s="47"/>
      <c r="I43" s="47"/>
      <c r="K43" s="58"/>
      <c r="L43" s="58"/>
      <c r="M43" s="58"/>
      <c r="N43" s="58"/>
      <c r="O43" s="58"/>
      <c r="P43" s="58"/>
      <c r="Q43" s="58"/>
      <c r="R43" s="58"/>
      <c r="S43" s="58"/>
      <c r="T43" s="58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58"/>
      <c r="AG43" s="58"/>
      <c r="AH43" s="58"/>
      <c r="AI43" s="58"/>
      <c r="AJ43" s="58"/>
      <c r="AK43" s="58"/>
      <c r="AL43" s="58"/>
      <c r="AM43" s="58"/>
      <c r="AN43" s="58"/>
      <c r="AO43" s="58"/>
    </row>
    <row r="44" spans="3:41" x14ac:dyDescent="0.2">
      <c r="C44" s="48"/>
      <c r="D44" s="48"/>
      <c r="E44" s="49">
        <f>SUM(E28:E34)</f>
        <v>1</v>
      </c>
      <c r="F44" s="49"/>
      <c r="G44" s="49"/>
      <c r="H44" s="49"/>
      <c r="I44" s="49">
        <f>SUM(I28:I35)</f>
        <v>46000</v>
      </c>
      <c r="K44" s="49">
        <f t="shared" ref="K44:T44" si="12">SUM(K28:K34)</f>
        <v>12</v>
      </c>
      <c r="L44" s="49">
        <f t="shared" si="12"/>
        <v>15</v>
      </c>
      <c r="M44" s="49">
        <f t="shared" si="12"/>
        <v>15</v>
      </c>
      <c r="N44" s="49">
        <f t="shared" si="12"/>
        <v>18</v>
      </c>
      <c r="O44" s="49">
        <f t="shared" si="12"/>
        <v>20</v>
      </c>
      <c r="P44" s="49">
        <f t="shared" si="12"/>
        <v>22</v>
      </c>
      <c r="Q44" s="49">
        <f t="shared" si="12"/>
        <v>22</v>
      </c>
      <c r="R44" s="49">
        <f t="shared" si="12"/>
        <v>23</v>
      </c>
      <c r="S44" s="49">
        <f t="shared" si="12"/>
        <v>23</v>
      </c>
      <c r="T44" s="49">
        <f t="shared" si="12"/>
        <v>23</v>
      </c>
      <c r="V44" s="49">
        <f>SUM(V28:V35)</f>
        <v>46000</v>
      </c>
      <c r="W44" s="49">
        <f>SUM(W28:W35)</f>
        <v>57487.5</v>
      </c>
      <c r="X44" s="49">
        <f>SUM(X28:X35)</f>
        <v>60361.875</v>
      </c>
      <c r="Y44" s="49">
        <f>SUM(Y28:Y35)</f>
        <v>71193.9375</v>
      </c>
      <c r="Z44" s="49">
        <f>SUM(Z28:Z35)</f>
        <v>87820.326562500006</v>
      </c>
      <c r="AA44" s="49">
        <f>SUM(AA28:AA35)</f>
        <v>90950.255156249972</v>
      </c>
      <c r="AB44" s="49">
        <f>SUM(AB28:AB35)</f>
        <v>95497.767914062497</v>
      </c>
      <c r="AC44" s="49">
        <f>SUM(AC28:AC35)</f>
        <v>99896.552086816417</v>
      </c>
      <c r="AD44" s="49">
        <f>SUM(AD28:AD35)</f>
        <v>104891.37969115721</v>
      </c>
      <c r="AE44" s="49">
        <f>SUM(AE28:AE35)</f>
        <v>107513.66418343614</v>
      </c>
      <c r="AF44" s="49">
        <f>SUM(AF28:AF41)</f>
        <v>84800</v>
      </c>
      <c r="AG44" s="49">
        <f t="shared" ref="AG44:AO44" si="13">SUM(AG28:AG41)</f>
        <v>98800</v>
      </c>
      <c r="AH44" s="49">
        <f t="shared" si="13"/>
        <v>102300</v>
      </c>
      <c r="AI44" s="49">
        <f t="shared" si="13"/>
        <v>110800</v>
      </c>
      <c r="AJ44" s="49">
        <f t="shared" si="13"/>
        <v>126800</v>
      </c>
      <c r="AK44" s="49">
        <f t="shared" si="13"/>
        <v>129800</v>
      </c>
      <c r="AL44" s="49">
        <f t="shared" si="13"/>
        <v>129800</v>
      </c>
      <c r="AM44" s="49">
        <f t="shared" si="13"/>
        <v>131300</v>
      </c>
      <c r="AN44" s="49">
        <f t="shared" si="13"/>
        <v>131300</v>
      </c>
      <c r="AO44" s="49">
        <f t="shared" si="13"/>
        <v>131300</v>
      </c>
    </row>
    <row r="45" spans="3:41" x14ac:dyDescent="0.2">
      <c r="C45" s="50" t="s">
        <v>36</v>
      </c>
      <c r="D45" s="50"/>
      <c r="E45" s="47"/>
      <c r="F45" s="47"/>
      <c r="G45" s="47"/>
      <c r="H45" s="47"/>
      <c r="I45" s="33"/>
      <c r="K45" s="47"/>
      <c r="L45" s="47"/>
      <c r="M45" s="47"/>
      <c r="N45" s="47"/>
      <c r="O45" s="47"/>
      <c r="P45" s="47"/>
      <c r="Q45" s="47"/>
      <c r="R45" s="47"/>
      <c r="S45" s="47"/>
      <c r="T45" s="47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47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3:41" x14ac:dyDescent="0.2">
      <c r="C46" s="46"/>
      <c r="D46" s="46"/>
      <c r="E46" s="47">
        <v>0</v>
      </c>
      <c r="F46" s="47">
        <v>0</v>
      </c>
      <c r="G46" s="47">
        <v>0</v>
      </c>
      <c r="H46" s="47">
        <v>0</v>
      </c>
      <c r="I46" s="47">
        <v>0</v>
      </c>
      <c r="K46" s="58"/>
      <c r="L46" s="58"/>
      <c r="M46" s="58"/>
      <c r="N46" s="58"/>
      <c r="O46" s="58"/>
      <c r="P46" s="58"/>
      <c r="Q46" s="58"/>
      <c r="R46" s="58"/>
      <c r="S46" s="58"/>
      <c r="T46" s="58"/>
      <c r="V46" s="33">
        <f>I46</f>
        <v>0</v>
      </c>
      <c r="W46" s="33">
        <f>IFERROR((V46*L46/K46)*(1+W$26),0)</f>
        <v>0</v>
      </c>
      <c r="X46" s="33">
        <f>IFERROR((W46*M46/L46)*(1+X$26),0)</f>
        <v>0</v>
      </c>
      <c r="Y46" s="33">
        <f>IFERROR((X46*N46/M46)*(1+Y$26),0)</f>
        <v>0</v>
      </c>
      <c r="Z46" s="33">
        <f>IFERROR((Y46*O46/N46)*(1+Z$26),0)</f>
        <v>0</v>
      </c>
      <c r="AA46" s="33">
        <f>IFERROR((Z46*P46/O46)*(1+AA$26),0)</f>
        <v>0</v>
      </c>
      <c r="AB46" s="33">
        <f>IFERROR((AA46*Q46/P46)*(1+AB$26),0)</f>
        <v>0</v>
      </c>
      <c r="AC46" s="33">
        <f>IFERROR((AB46*R46/Q46)*(1+AC$26),0)</f>
        <v>0</v>
      </c>
      <c r="AD46" s="33">
        <f>IFERROR((AC46*S46/R46)*(1+AD$26),0)</f>
        <v>0</v>
      </c>
      <c r="AE46" s="33">
        <f>IFERROR((AD46*T46/S46)*(1+AE$26),0)</f>
        <v>0</v>
      </c>
      <c r="AF46" s="58"/>
      <c r="AG46" s="58"/>
      <c r="AH46" s="58"/>
      <c r="AI46" s="58"/>
      <c r="AJ46" s="58"/>
      <c r="AK46" s="58"/>
      <c r="AL46" s="58"/>
      <c r="AM46" s="58"/>
      <c r="AN46" s="58"/>
      <c r="AO46" s="58"/>
    </row>
    <row r="47" spans="3:41" x14ac:dyDescent="0.2">
      <c r="C47" s="46" t="s">
        <v>38</v>
      </c>
      <c r="D47" s="46" t="s">
        <v>28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K47" s="58">
        <v>3</v>
      </c>
      <c r="L47" s="58">
        <v>3</v>
      </c>
      <c r="M47" s="58">
        <v>3</v>
      </c>
      <c r="N47" s="58">
        <v>3</v>
      </c>
      <c r="O47" s="58">
        <v>3</v>
      </c>
      <c r="P47" s="58">
        <v>3</v>
      </c>
      <c r="Q47" s="58">
        <v>3</v>
      </c>
      <c r="R47" s="58">
        <v>3</v>
      </c>
      <c r="S47" s="58">
        <v>3</v>
      </c>
      <c r="T47" s="58">
        <v>3</v>
      </c>
      <c r="V47" s="33">
        <f>I47</f>
        <v>0</v>
      </c>
      <c r="W47" s="33">
        <f>IFERROR((V47*L47/K47)*(1+W$26),0)</f>
        <v>0</v>
      </c>
      <c r="X47" s="33">
        <f>IFERROR((W47*M47/L47)*(1+X$26),0)</f>
        <v>0</v>
      </c>
      <c r="Y47" s="33">
        <f>IFERROR((X47*N47/M47)*(1+Y$26),0)</f>
        <v>0</v>
      </c>
      <c r="Z47" s="33">
        <f>IFERROR((Y47*O47/N47)*(1+Z$26),0)</f>
        <v>0</v>
      </c>
      <c r="AA47" s="33">
        <f>IFERROR((Z47*P47/O47)*(1+AA$26),0)</f>
        <v>0</v>
      </c>
      <c r="AB47" s="33">
        <f>IFERROR((AA47*Q47/P47)*(1+AB$26),0)</f>
        <v>0</v>
      </c>
      <c r="AC47" s="33">
        <f>IFERROR((AB47*R47/Q47)*(1+AC$26),0)</f>
        <v>0</v>
      </c>
      <c r="AD47" s="33">
        <f>IFERROR((AC47*S47/R47)*(1+AD$26),0)</f>
        <v>0</v>
      </c>
      <c r="AE47" s="33">
        <f>IFERROR((AD47*T47/S47)*(1+AE$26),0)</f>
        <v>0</v>
      </c>
      <c r="AF47" s="58">
        <v>3</v>
      </c>
      <c r="AG47" s="58">
        <v>3</v>
      </c>
      <c r="AH47" s="58">
        <v>3</v>
      </c>
      <c r="AI47" s="58">
        <v>3</v>
      </c>
      <c r="AJ47" s="58">
        <v>3</v>
      </c>
      <c r="AK47" s="58">
        <v>3</v>
      </c>
      <c r="AL47" s="58">
        <v>3</v>
      </c>
      <c r="AM47" s="58">
        <v>3</v>
      </c>
      <c r="AN47" s="58">
        <v>3</v>
      </c>
      <c r="AO47" s="58">
        <v>3</v>
      </c>
    </row>
    <row r="48" spans="3:41" x14ac:dyDescent="0.2">
      <c r="C48" s="2" t="s">
        <v>39</v>
      </c>
      <c r="D48" s="46"/>
      <c r="E48" s="47"/>
      <c r="F48" s="47"/>
      <c r="G48" s="47"/>
      <c r="H48" s="47"/>
      <c r="I48" s="47"/>
      <c r="K48" s="58">
        <v>1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  <c r="Q48" s="58">
        <v>1</v>
      </c>
      <c r="R48" s="58">
        <v>1</v>
      </c>
      <c r="S48" s="58">
        <v>1</v>
      </c>
      <c r="T48" s="58">
        <v>1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58">
        <v>1</v>
      </c>
      <c r="AG48" s="58">
        <v>1</v>
      </c>
      <c r="AH48" s="58">
        <v>1</v>
      </c>
      <c r="AI48" s="58">
        <v>1</v>
      </c>
      <c r="AJ48" s="58">
        <v>1</v>
      </c>
      <c r="AK48" s="58">
        <v>1</v>
      </c>
      <c r="AL48" s="58">
        <v>1</v>
      </c>
      <c r="AM48" s="58">
        <v>1</v>
      </c>
      <c r="AN48" s="58">
        <v>1</v>
      </c>
      <c r="AO48" s="58">
        <v>1</v>
      </c>
    </row>
    <row r="49" spans="3:41" x14ac:dyDescent="0.2">
      <c r="C49" s="46" t="s">
        <v>37</v>
      </c>
      <c r="D49" s="46"/>
      <c r="E49" s="47"/>
      <c r="F49" s="47"/>
      <c r="G49" s="47"/>
      <c r="H49" s="47"/>
      <c r="I49" s="47"/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8">
        <v>1</v>
      </c>
      <c r="R49" s="58">
        <v>1</v>
      </c>
      <c r="S49" s="58">
        <v>1</v>
      </c>
      <c r="T49" s="58">
        <v>1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58">
        <v>1</v>
      </c>
      <c r="AG49" s="58">
        <v>1</v>
      </c>
      <c r="AH49" s="58">
        <v>1</v>
      </c>
      <c r="AI49" s="58">
        <v>1</v>
      </c>
      <c r="AJ49" s="58">
        <v>1</v>
      </c>
      <c r="AK49" s="58">
        <v>1</v>
      </c>
      <c r="AL49" s="58">
        <v>1</v>
      </c>
      <c r="AM49" s="58">
        <v>1</v>
      </c>
      <c r="AN49" s="58">
        <v>1</v>
      </c>
      <c r="AO49" s="58">
        <v>1</v>
      </c>
    </row>
    <row r="50" spans="3:41" x14ac:dyDescent="0.2">
      <c r="C50" s="46"/>
      <c r="D50" s="46"/>
      <c r="E50" s="47"/>
      <c r="F50" s="47"/>
      <c r="G50" s="47"/>
      <c r="H50" s="47"/>
      <c r="I50" s="47"/>
      <c r="K50" s="58"/>
      <c r="L50" s="58"/>
      <c r="M50" s="58"/>
      <c r="N50" s="58"/>
      <c r="O50" s="58"/>
      <c r="P50" s="58"/>
      <c r="Q50" s="58"/>
      <c r="R50" s="58"/>
      <c r="S50" s="58"/>
      <c r="T50" s="58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58"/>
      <c r="AG50" s="58"/>
      <c r="AH50" s="58"/>
      <c r="AI50" s="58"/>
      <c r="AJ50" s="58"/>
      <c r="AK50" s="58"/>
      <c r="AL50" s="58"/>
      <c r="AM50" s="58"/>
      <c r="AN50" s="58"/>
      <c r="AO50" s="58"/>
    </row>
    <row r="51" spans="3:41" x14ac:dyDescent="0.2">
      <c r="C51" s="50" t="s">
        <v>40</v>
      </c>
      <c r="D51" s="46"/>
      <c r="E51" s="47"/>
      <c r="F51" s="47"/>
      <c r="G51" s="47"/>
      <c r="H51" s="47"/>
      <c r="I51" s="47"/>
      <c r="K51" s="58"/>
      <c r="L51" s="58"/>
      <c r="M51" s="58"/>
      <c r="N51" s="58"/>
      <c r="O51" s="58"/>
      <c r="P51" s="58"/>
      <c r="Q51" s="58"/>
      <c r="R51" s="58"/>
      <c r="S51" s="58"/>
      <c r="T51" s="58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3:41" x14ac:dyDescent="0.2">
      <c r="C52" s="46" t="s">
        <v>29</v>
      </c>
      <c r="D52" s="46"/>
      <c r="E52" s="47">
        <v>0</v>
      </c>
      <c r="F52" s="47">
        <v>0</v>
      </c>
      <c r="G52" s="47">
        <v>0</v>
      </c>
      <c r="H52" s="47">
        <v>0</v>
      </c>
      <c r="I52" s="47">
        <v>0</v>
      </c>
      <c r="K52" s="58">
        <v>1</v>
      </c>
      <c r="L52" s="58">
        <v>2</v>
      </c>
      <c r="M52" s="58">
        <v>2</v>
      </c>
      <c r="N52" s="58">
        <v>2</v>
      </c>
      <c r="O52" s="58">
        <v>2</v>
      </c>
      <c r="P52" s="58">
        <v>2</v>
      </c>
      <c r="Q52" s="58">
        <v>2</v>
      </c>
      <c r="R52" s="58">
        <v>2</v>
      </c>
      <c r="S52" s="58">
        <v>2</v>
      </c>
      <c r="T52" s="58">
        <v>2</v>
      </c>
      <c r="V52" s="33">
        <f t="shared" ref="V52:V55" si="14">I52</f>
        <v>0</v>
      </c>
      <c r="W52" s="33">
        <f>IFERROR((V52*L52/K52)*(1+W$26),0)</f>
        <v>0</v>
      </c>
      <c r="X52" s="33">
        <f>IFERROR((W52*M52/L52)*(1+X$26),0)</f>
        <v>0</v>
      </c>
      <c r="Y52" s="33">
        <f>IFERROR((X52*N52/M52)*(1+Y$26),0)</f>
        <v>0</v>
      </c>
      <c r="Z52" s="33">
        <f>IFERROR((Y52*O52/N52)*(1+Z$26),0)</f>
        <v>0</v>
      </c>
      <c r="AA52" s="33">
        <f>IFERROR((Z52*P52/O52)*(1+AA$26),0)</f>
        <v>0</v>
      </c>
      <c r="AB52" s="33">
        <f>IFERROR((AA52*Q52/P52)*(1+AB$26),0)</f>
        <v>0</v>
      </c>
      <c r="AC52" s="33">
        <f>IFERROR((AB52*R52/Q52)*(1+AC$26),0)</f>
        <v>0</v>
      </c>
      <c r="AD52" s="33">
        <f>IFERROR((AC52*S52/R52)*(1+AD$26),0)</f>
        <v>0</v>
      </c>
      <c r="AE52" s="33">
        <f>IFERROR((AD52*T52/S52)*(1+AE$26),0)</f>
        <v>0</v>
      </c>
      <c r="AF52" s="58">
        <v>1</v>
      </c>
      <c r="AG52" s="58">
        <v>2</v>
      </c>
      <c r="AH52" s="58">
        <v>2</v>
      </c>
      <c r="AI52" s="58">
        <v>2</v>
      </c>
      <c r="AJ52" s="58">
        <v>2</v>
      </c>
      <c r="AK52" s="58">
        <v>2</v>
      </c>
      <c r="AL52" s="58">
        <v>2</v>
      </c>
      <c r="AM52" s="58">
        <v>2</v>
      </c>
      <c r="AN52" s="58">
        <v>2</v>
      </c>
      <c r="AO52" s="58">
        <v>2</v>
      </c>
    </row>
    <row r="53" spans="3:41" x14ac:dyDescent="0.2">
      <c r="C53" s="46" t="s">
        <v>30</v>
      </c>
      <c r="D53" s="46"/>
      <c r="E53" s="47">
        <v>0</v>
      </c>
      <c r="F53" s="47">
        <v>0</v>
      </c>
      <c r="G53" s="47">
        <v>0</v>
      </c>
      <c r="H53" s="47">
        <v>0</v>
      </c>
      <c r="I53" s="47">
        <v>0</v>
      </c>
      <c r="K53" s="58">
        <f>E53</f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V53" s="33">
        <f>I53</f>
        <v>0</v>
      </c>
      <c r="W53" s="33">
        <f>IFERROR((V53*L53/K53)*(1+W$26),0)</f>
        <v>0</v>
      </c>
      <c r="X53" s="33">
        <f>IFERROR((W53*M53/L53)*(1+X$26),0)</f>
        <v>0</v>
      </c>
      <c r="Y53" s="33">
        <f>IFERROR((X53*N53/M53)*(1+Y$26),0)</f>
        <v>0</v>
      </c>
      <c r="Z53" s="33">
        <f>IFERROR((Y53*O53/N53)*(1+Z$26),0)</f>
        <v>0</v>
      </c>
      <c r="AA53" s="33">
        <f>IFERROR((Z53*P53/O53)*(1+AA$26),0)</f>
        <v>0</v>
      </c>
      <c r="AB53" s="33">
        <f>IFERROR((AA53*Q53/P53)*(1+AB$26),0)</f>
        <v>0</v>
      </c>
      <c r="AC53" s="33">
        <f>IFERROR((AB53*R53/Q53)*(1+AC$26),0)</f>
        <v>0</v>
      </c>
      <c r="AD53" s="33">
        <f>IFERROR((AC53*S53/R53)*(1+AD$26),0)</f>
        <v>0</v>
      </c>
      <c r="AE53" s="33">
        <f>IFERROR((AD53*T53/S53)*(1+AE$26),0)</f>
        <v>0</v>
      </c>
      <c r="AF53" s="58">
        <f>Z53</f>
        <v>0</v>
      </c>
      <c r="AG53" s="58">
        <v>0</v>
      </c>
      <c r="AH53" s="58">
        <v>0</v>
      </c>
      <c r="AI53" s="58">
        <v>0</v>
      </c>
      <c r="AJ53" s="58">
        <v>0</v>
      </c>
      <c r="AK53" s="58">
        <v>0</v>
      </c>
      <c r="AL53" s="58">
        <v>0</v>
      </c>
      <c r="AM53" s="58">
        <v>0</v>
      </c>
      <c r="AN53" s="58">
        <v>0</v>
      </c>
      <c r="AO53" s="58">
        <v>0</v>
      </c>
    </row>
    <row r="54" spans="3:41" x14ac:dyDescent="0.2">
      <c r="C54" s="46" t="s">
        <v>31</v>
      </c>
      <c r="D54" s="46"/>
      <c r="E54" s="47">
        <v>0</v>
      </c>
      <c r="F54" s="47">
        <v>0</v>
      </c>
      <c r="G54" s="47">
        <v>0</v>
      </c>
      <c r="H54" s="47">
        <v>0</v>
      </c>
      <c r="I54" s="47">
        <v>0</v>
      </c>
      <c r="K54" s="58">
        <f>E54</f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V54" s="33">
        <f t="shared" si="14"/>
        <v>0</v>
      </c>
      <c r="W54" s="33">
        <f>IFERROR((V54*L54/K54)*(1+W$26),0)</f>
        <v>0</v>
      </c>
      <c r="X54" s="33">
        <f>IFERROR((W54*M54/L54)*(1+X$26),0)</f>
        <v>0</v>
      </c>
      <c r="Y54" s="33">
        <f>IFERROR((X54*N54/M54)*(1+Y$26),0)</f>
        <v>0</v>
      </c>
      <c r="Z54" s="33">
        <f>IFERROR((Y54*O54/N54)*(1+Z$26),0)</f>
        <v>0</v>
      </c>
      <c r="AA54" s="33">
        <f>IFERROR((Z54*P54/O54)*(1+AA$26),0)</f>
        <v>0</v>
      </c>
      <c r="AB54" s="33">
        <f>IFERROR((AA54*Q54/P54)*(1+AB$26),0)</f>
        <v>0</v>
      </c>
      <c r="AC54" s="33">
        <f>IFERROR((AB54*R54/Q54)*(1+AC$26),0)</f>
        <v>0</v>
      </c>
      <c r="AD54" s="33">
        <f>IFERROR((AC54*S54/R54)*(1+AD$26),0)</f>
        <v>0</v>
      </c>
      <c r="AE54" s="33">
        <f>IFERROR((AD54*T54/S54)*(1+AE$26),0)</f>
        <v>0</v>
      </c>
      <c r="AF54" s="58">
        <f>Z54</f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M54" s="58">
        <v>0</v>
      </c>
      <c r="AN54" s="58">
        <v>0</v>
      </c>
      <c r="AO54" s="58">
        <v>0</v>
      </c>
    </row>
    <row r="55" spans="3:41" x14ac:dyDescent="0.2">
      <c r="C55" s="46" t="s">
        <v>32</v>
      </c>
      <c r="D55" s="46"/>
      <c r="E55" s="47">
        <v>0</v>
      </c>
      <c r="F55" s="47">
        <v>0</v>
      </c>
      <c r="G55" s="47">
        <v>0</v>
      </c>
      <c r="H55" s="47">
        <v>0</v>
      </c>
      <c r="I55" s="47">
        <v>0</v>
      </c>
      <c r="K55" s="58">
        <f>E55</f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V55" s="33">
        <f t="shared" si="14"/>
        <v>0</v>
      </c>
      <c r="W55" s="33">
        <f>IFERROR((V55*L55/K55)*(1+W$26),0)</f>
        <v>0</v>
      </c>
      <c r="X55" s="33">
        <f>IFERROR((W55*M55/L55)*(1+X$26),0)</f>
        <v>0</v>
      </c>
      <c r="Y55" s="33">
        <f>IFERROR((X55*N55/M55)*(1+Y$26),0)</f>
        <v>0</v>
      </c>
      <c r="Z55" s="33">
        <f>IFERROR((Y55*O55/N55)*(1+Z$26),0)</f>
        <v>0</v>
      </c>
      <c r="AA55" s="33">
        <f>IFERROR((Z55*P55/O55)*(1+AA$26),0)</f>
        <v>0</v>
      </c>
      <c r="AB55" s="33">
        <f>IFERROR((AA55*Q55/P55)*(1+AB$26),0)</f>
        <v>0</v>
      </c>
      <c r="AC55" s="33">
        <f>IFERROR((AB55*R55/Q55)*(1+AC$26),0)</f>
        <v>0</v>
      </c>
      <c r="AD55" s="33">
        <f>IFERROR((AC55*S55/R55)*(1+AD$26),0)</f>
        <v>0</v>
      </c>
      <c r="AE55" s="33">
        <f>IFERROR((AD55*T55/S55)*(1+AE$26),0)</f>
        <v>0</v>
      </c>
      <c r="AF55" s="58">
        <f>Z55</f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0</v>
      </c>
      <c r="AL55" s="58">
        <v>0</v>
      </c>
      <c r="AM55" s="58">
        <v>0</v>
      </c>
      <c r="AN55" s="58">
        <v>0</v>
      </c>
      <c r="AO55" s="58">
        <v>0</v>
      </c>
    </row>
    <row r="56" spans="3:41" x14ac:dyDescent="0.2">
      <c r="C56" s="46"/>
      <c r="D56" s="46"/>
      <c r="E56" s="47"/>
      <c r="F56" s="47"/>
      <c r="G56" s="47"/>
      <c r="H56" s="47"/>
      <c r="I56" s="47"/>
      <c r="K56" s="58"/>
      <c r="L56" s="58"/>
      <c r="M56" s="58"/>
      <c r="N56" s="58"/>
      <c r="O56" s="58"/>
      <c r="P56" s="58"/>
      <c r="Q56" s="58"/>
      <c r="R56" s="58"/>
      <c r="S56" s="58"/>
      <c r="T56" s="58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58"/>
      <c r="AG56" s="58"/>
      <c r="AH56" s="58"/>
      <c r="AI56" s="58"/>
      <c r="AJ56" s="58"/>
      <c r="AK56" s="58"/>
      <c r="AL56" s="58"/>
      <c r="AM56" s="58"/>
      <c r="AN56" s="58"/>
      <c r="AO56" s="58"/>
    </row>
    <row r="57" spans="3:41" x14ac:dyDescent="0.2">
      <c r="C57" s="46"/>
      <c r="D57" s="46"/>
      <c r="E57" s="47"/>
      <c r="F57" s="47"/>
      <c r="G57" s="47"/>
      <c r="H57" s="47"/>
      <c r="I57" s="47"/>
      <c r="K57" s="58"/>
      <c r="L57" s="58"/>
      <c r="M57" s="58"/>
      <c r="N57" s="58"/>
      <c r="O57" s="58"/>
      <c r="P57" s="58"/>
      <c r="Q57" s="58"/>
      <c r="R57" s="58"/>
      <c r="S57" s="58"/>
      <c r="T57" s="58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58"/>
      <c r="AG57" s="58"/>
      <c r="AH57" s="58"/>
      <c r="AI57" s="58"/>
      <c r="AJ57" s="58"/>
      <c r="AK57" s="58"/>
      <c r="AL57" s="58"/>
      <c r="AM57" s="58"/>
      <c r="AN57" s="58"/>
      <c r="AO57" s="58"/>
    </row>
    <row r="58" spans="3:41" x14ac:dyDescent="0.2">
      <c r="C58" s="46"/>
      <c r="D58" s="46"/>
      <c r="E58" s="47"/>
      <c r="F58" s="47"/>
      <c r="G58" s="47"/>
      <c r="H58" s="47"/>
      <c r="I58" s="47"/>
      <c r="K58" s="58"/>
      <c r="L58" s="58"/>
      <c r="M58" s="58"/>
      <c r="N58" s="58"/>
      <c r="O58" s="58"/>
      <c r="P58" s="58"/>
      <c r="Q58" s="58"/>
      <c r="R58" s="58"/>
      <c r="S58" s="58"/>
      <c r="T58" s="58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58"/>
      <c r="AG58" s="58"/>
      <c r="AH58" s="58"/>
      <c r="AI58" s="58"/>
      <c r="AJ58" s="58"/>
      <c r="AK58" s="58"/>
      <c r="AL58" s="58"/>
      <c r="AM58" s="58"/>
      <c r="AN58" s="58"/>
      <c r="AO58" s="58"/>
    </row>
    <row r="59" spans="3:41" x14ac:dyDescent="0.2">
      <c r="C59" s="48"/>
      <c r="D59" s="48"/>
      <c r="E59" s="49">
        <f>SUM(E46:E55)</f>
        <v>0</v>
      </c>
      <c r="F59" s="49"/>
      <c r="G59" s="49"/>
      <c r="H59" s="49"/>
      <c r="I59" s="49">
        <f t="shared" ref="I59:J59" si="15">SUM(I46:I55)</f>
        <v>0</v>
      </c>
      <c r="J59" s="49">
        <f t="shared" si="15"/>
        <v>0</v>
      </c>
      <c r="K59" s="49">
        <f>SUM(K46:K55)</f>
        <v>6</v>
      </c>
      <c r="L59" s="49">
        <f>SUM(L46:L55)</f>
        <v>7</v>
      </c>
      <c r="M59" s="49">
        <f>SUM(M46:M55)</f>
        <v>7</v>
      </c>
      <c r="N59" s="49">
        <f>SUM(N46:N55)</f>
        <v>7</v>
      </c>
      <c r="O59" s="49">
        <f>SUM(O46:O55)</f>
        <v>7</v>
      </c>
      <c r="P59" s="49">
        <f>SUM(P46:P55)</f>
        <v>7</v>
      </c>
      <c r="Q59" s="49">
        <f>SUM(Q46:Q55)</f>
        <v>7</v>
      </c>
      <c r="R59" s="49">
        <f>SUM(R46:R55)</f>
        <v>7</v>
      </c>
      <c r="S59" s="49">
        <f>SUM(S46:S55)</f>
        <v>7</v>
      </c>
      <c r="T59" s="49">
        <f>SUM(T46:T55)</f>
        <v>7</v>
      </c>
      <c r="U59" s="51"/>
      <c r="V59" s="49">
        <f t="shared" ref="V59:AE59" si="16">SUM(V46:V55)</f>
        <v>0</v>
      </c>
      <c r="W59" s="49">
        <f t="shared" si="16"/>
        <v>0</v>
      </c>
      <c r="X59" s="49">
        <f t="shared" si="16"/>
        <v>0</v>
      </c>
      <c r="Y59" s="49">
        <f t="shared" si="16"/>
        <v>0</v>
      </c>
      <c r="Z59" s="49">
        <f t="shared" si="16"/>
        <v>0</v>
      </c>
      <c r="AA59" s="49">
        <f t="shared" si="16"/>
        <v>0</v>
      </c>
      <c r="AB59" s="49">
        <f t="shared" si="16"/>
        <v>0</v>
      </c>
      <c r="AC59" s="49">
        <f t="shared" si="16"/>
        <v>0</v>
      </c>
      <c r="AD59" s="49">
        <f t="shared" si="16"/>
        <v>0</v>
      </c>
      <c r="AE59" s="49">
        <f t="shared" si="16"/>
        <v>0</v>
      </c>
      <c r="AF59" s="49">
        <f>SUM(AF46:AF55)</f>
        <v>6</v>
      </c>
      <c r="AG59" s="49">
        <f>SUM(AG46:AG55)</f>
        <v>7</v>
      </c>
      <c r="AH59" s="49">
        <f>SUM(AH46:AH55)</f>
        <v>7</v>
      </c>
      <c r="AI59" s="49">
        <f>SUM(AI46:AI55)</f>
        <v>7</v>
      </c>
      <c r="AJ59" s="49">
        <f>SUM(AJ46:AJ55)</f>
        <v>7</v>
      </c>
      <c r="AK59" s="49">
        <f>SUM(AK46:AK55)</f>
        <v>7</v>
      </c>
      <c r="AL59" s="49">
        <f>SUM(AL46:AL55)</f>
        <v>7</v>
      </c>
      <c r="AM59" s="49">
        <f>SUM(AM46:AM55)</f>
        <v>7</v>
      </c>
      <c r="AN59" s="49">
        <f>SUM(AN46:AN55)</f>
        <v>7</v>
      </c>
      <c r="AO59" s="49">
        <f>SUM(AO46:AO55)</f>
        <v>7</v>
      </c>
    </row>
    <row r="60" spans="3:41" ht="13.5" thickBot="1" x14ac:dyDescent="0.25">
      <c r="C60" s="52" t="s">
        <v>25</v>
      </c>
      <c r="D60" s="52"/>
      <c r="E60" s="53">
        <f>E44+E59</f>
        <v>1</v>
      </c>
      <c r="F60" s="53"/>
      <c r="G60" s="53"/>
      <c r="H60" s="53"/>
      <c r="I60" s="54">
        <f>I59+I44</f>
        <v>46000</v>
      </c>
      <c r="K60" s="54">
        <f t="shared" ref="K60:T60" si="17">K59+K44</f>
        <v>18</v>
      </c>
      <c r="L60" s="54">
        <f t="shared" si="17"/>
        <v>22</v>
      </c>
      <c r="M60" s="54">
        <f t="shared" si="17"/>
        <v>22</v>
      </c>
      <c r="N60" s="54">
        <f t="shared" si="17"/>
        <v>25</v>
      </c>
      <c r="O60" s="54">
        <f t="shared" si="17"/>
        <v>27</v>
      </c>
      <c r="P60" s="54">
        <f t="shared" si="17"/>
        <v>29</v>
      </c>
      <c r="Q60" s="54">
        <f t="shared" si="17"/>
        <v>29</v>
      </c>
      <c r="R60" s="54">
        <f t="shared" si="17"/>
        <v>30</v>
      </c>
      <c r="S60" s="54">
        <f t="shared" si="17"/>
        <v>30</v>
      </c>
      <c r="T60" s="54">
        <f t="shared" si="17"/>
        <v>30</v>
      </c>
      <c r="V60" s="54">
        <f t="shared" ref="V60:AE60" si="18">V59+V44</f>
        <v>46000</v>
      </c>
      <c r="W60" s="54">
        <f t="shared" si="18"/>
        <v>57487.5</v>
      </c>
      <c r="X60" s="54">
        <f t="shared" si="18"/>
        <v>60361.875</v>
      </c>
      <c r="Y60" s="54">
        <f t="shared" si="18"/>
        <v>71193.9375</v>
      </c>
      <c r="Z60" s="54">
        <f t="shared" si="18"/>
        <v>87820.326562500006</v>
      </c>
      <c r="AA60" s="54">
        <f t="shared" si="18"/>
        <v>90950.255156249972</v>
      </c>
      <c r="AB60" s="54">
        <f t="shared" si="18"/>
        <v>95497.767914062497</v>
      </c>
      <c r="AC60" s="54">
        <f t="shared" si="18"/>
        <v>99896.552086816417</v>
      </c>
      <c r="AD60" s="54">
        <f t="shared" si="18"/>
        <v>104891.37969115721</v>
      </c>
      <c r="AE60" s="54">
        <f t="shared" si="18"/>
        <v>107513.66418343614</v>
      </c>
      <c r="AF60" s="54">
        <f t="shared" ref="AF60" si="19">AF59+AF44</f>
        <v>84806</v>
      </c>
      <c r="AG60" s="54">
        <f t="shared" ref="AG60" si="20">AG59+AG44</f>
        <v>98807</v>
      </c>
      <c r="AH60" s="54">
        <f t="shared" ref="AH60" si="21">AH59+AH44</f>
        <v>102307</v>
      </c>
      <c r="AI60" s="54">
        <f t="shared" ref="AI60" si="22">AI59+AI44</f>
        <v>110807</v>
      </c>
      <c r="AJ60" s="54">
        <f t="shared" ref="AJ60" si="23">AJ59+AJ44</f>
        <v>126807</v>
      </c>
      <c r="AK60" s="54">
        <f t="shared" ref="AK60" si="24">AK59+AK44</f>
        <v>129807</v>
      </c>
      <c r="AL60" s="54">
        <f t="shared" ref="AL60" si="25">AL59+AL44</f>
        <v>129807</v>
      </c>
      <c r="AM60" s="54">
        <f t="shared" ref="AM60" si="26">AM59+AM44</f>
        <v>131307</v>
      </c>
      <c r="AN60" s="54">
        <f t="shared" ref="AN60" si="27">AN59+AN44</f>
        <v>131307</v>
      </c>
      <c r="AO60" s="54">
        <f t="shared" ref="AO60" si="28">AO59+AO44</f>
        <v>131307</v>
      </c>
    </row>
    <row r="61" spans="3:41" s="1" customFormat="1" x14ac:dyDescent="0.2">
      <c r="C61" s="32"/>
      <c r="D61" s="32"/>
      <c r="I61" s="33"/>
      <c r="U61" s="2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3:41" s="1" customFormat="1" x14ac:dyDescent="0.2">
      <c r="C62" s="32" t="s">
        <v>33</v>
      </c>
      <c r="D62" s="32"/>
      <c r="E62" s="47">
        <f>E44</f>
        <v>1</v>
      </c>
      <c r="I62" s="33">
        <f>I44</f>
        <v>46000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2"/>
      <c r="V62" s="33">
        <f t="shared" ref="V62:AE62" si="29">V44</f>
        <v>46000</v>
      </c>
      <c r="W62" s="33">
        <f t="shared" si="29"/>
        <v>57487.5</v>
      </c>
      <c r="X62" s="33">
        <f t="shared" si="29"/>
        <v>60361.875</v>
      </c>
      <c r="Y62" s="33">
        <f t="shared" si="29"/>
        <v>71193.9375</v>
      </c>
      <c r="Z62" s="33">
        <f t="shared" si="29"/>
        <v>87820.326562500006</v>
      </c>
      <c r="AA62" s="33">
        <f t="shared" si="29"/>
        <v>90950.255156249972</v>
      </c>
      <c r="AB62" s="33">
        <f t="shared" si="29"/>
        <v>95497.767914062497</v>
      </c>
      <c r="AC62" s="33">
        <f t="shared" si="29"/>
        <v>99896.552086816417</v>
      </c>
      <c r="AD62" s="33">
        <f t="shared" si="29"/>
        <v>104891.37969115721</v>
      </c>
      <c r="AE62" s="33">
        <f t="shared" si="29"/>
        <v>107513.66418343614</v>
      </c>
      <c r="AF62" s="47"/>
      <c r="AG62" s="47"/>
      <c r="AH62" s="47"/>
      <c r="AI62" s="47"/>
      <c r="AJ62" s="47"/>
      <c r="AK62" s="47"/>
      <c r="AL62" s="47"/>
      <c r="AM62" s="47"/>
      <c r="AN62" s="47"/>
      <c r="AO62" s="47"/>
    </row>
    <row r="63" spans="3:41" s="1" customFormat="1" x14ac:dyDescent="0.2">
      <c r="C63" s="32" t="s">
        <v>34</v>
      </c>
      <c r="D63" s="32"/>
      <c r="E63" s="47">
        <f>E60-E62</f>
        <v>0</v>
      </c>
      <c r="I63" s="33">
        <f>I60-I62</f>
        <v>0</v>
      </c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2"/>
      <c r="V63" s="33">
        <f>V60-V62</f>
        <v>0</v>
      </c>
      <c r="W63" s="33">
        <f t="shared" ref="W63:AE63" si="30">W60-W62</f>
        <v>0</v>
      </c>
      <c r="X63" s="33">
        <f t="shared" si="30"/>
        <v>0</v>
      </c>
      <c r="Y63" s="33">
        <f t="shared" si="30"/>
        <v>0</v>
      </c>
      <c r="Z63" s="33">
        <f t="shared" si="30"/>
        <v>0</v>
      </c>
      <c r="AA63" s="33">
        <f t="shared" si="30"/>
        <v>0</v>
      </c>
      <c r="AB63" s="33">
        <f t="shared" si="30"/>
        <v>0</v>
      </c>
      <c r="AC63" s="33">
        <f t="shared" si="30"/>
        <v>0</v>
      </c>
      <c r="AD63" s="33">
        <f t="shared" si="30"/>
        <v>0</v>
      </c>
      <c r="AE63" s="33">
        <f t="shared" si="30"/>
        <v>0</v>
      </c>
      <c r="AF63" s="47"/>
      <c r="AG63" s="47"/>
      <c r="AH63" s="47"/>
      <c r="AI63" s="47"/>
      <c r="AJ63" s="47"/>
      <c r="AK63" s="47"/>
      <c r="AL63" s="47"/>
      <c r="AM63" s="47"/>
      <c r="AN63" s="47"/>
      <c r="AO63" s="47"/>
    </row>
    <row r="64" spans="3:41" s="1" customFormat="1" ht="13.5" thickBot="1" x14ac:dyDescent="0.25">
      <c r="C64" s="52"/>
      <c r="D64" s="52"/>
      <c r="E64" s="54">
        <f>SUM(E62:E63)</f>
        <v>1</v>
      </c>
      <c r="F64" s="53"/>
      <c r="G64" s="53"/>
      <c r="H64" s="53"/>
      <c r="I64" s="55">
        <f>SUM(I62:I63)</f>
        <v>46000</v>
      </c>
      <c r="K64" s="54">
        <f>SUM(K62:K63)</f>
        <v>0</v>
      </c>
      <c r="L64" s="54">
        <f>SUM(L62:L63)</f>
        <v>0</v>
      </c>
      <c r="M64" s="54">
        <f>SUM(M62:M63)</f>
        <v>0</v>
      </c>
      <c r="N64" s="54">
        <f>SUM(N62:N63)</f>
        <v>0</v>
      </c>
      <c r="O64" s="54">
        <f>SUM(O62:O63)</f>
        <v>0</v>
      </c>
      <c r="P64" s="54">
        <f>SUM(P62:P63)</f>
        <v>0</v>
      </c>
      <c r="Q64" s="54">
        <f>SUM(Q62:Q63)</f>
        <v>0</v>
      </c>
      <c r="R64" s="54">
        <f>SUM(R62:R63)</f>
        <v>0</v>
      </c>
      <c r="S64" s="54">
        <f>SUM(S62:S63)</f>
        <v>0</v>
      </c>
      <c r="T64" s="54">
        <f>SUM(T62:T63)</f>
        <v>0</v>
      </c>
      <c r="U64" s="2"/>
      <c r="V64" s="55">
        <f>SUM(V62:V63)</f>
        <v>46000</v>
      </c>
      <c r="W64" s="55">
        <f>SUM(W62:W63)</f>
        <v>57487.5</v>
      </c>
      <c r="X64" s="55">
        <f t="shared" ref="X64:AE64" si="31">SUM(X62:X63)</f>
        <v>60361.875</v>
      </c>
      <c r="Y64" s="55">
        <f t="shared" si="31"/>
        <v>71193.9375</v>
      </c>
      <c r="Z64" s="55">
        <f t="shared" si="31"/>
        <v>87820.326562500006</v>
      </c>
      <c r="AA64" s="55">
        <f t="shared" si="31"/>
        <v>90950.255156249972</v>
      </c>
      <c r="AB64" s="55">
        <f t="shared" si="31"/>
        <v>95497.767914062497</v>
      </c>
      <c r="AC64" s="55">
        <f t="shared" si="31"/>
        <v>99896.552086816417</v>
      </c>
      <c r="AD64" s="55">
        <f t="shared" si="31"/>
        <v>104891.37969115721</v>
      </c>
      <c r="AE64" s="55">
        <f t="shared" si="31"/>
        <v>107513.66418343614</v>
      </c>
      <c r="AF64" s="54">
        <f>SUM(AF62:AF63)</f>
        <v>0</v>
      </c>
      <c r="AG64" s="54">
        <f>SUM(AG62:AG63)</f>
        <v>0</v>
      </c>
      <c r="AH64" s="54">
        <f>SUM(AH62:AH63)</f>
        <v>0</v>
      </c>
      <c r="AI64" s="54">
        <f>SUM(AI62:AI63)</f>
        <v>0</v>
      </c>
      <c r="AJ64" s="54">
        <f>SUM(AJ62:AJ63)</f>
        <v>0</v>
      </c>
      <c r="AK64" s="54">
        <f>SUM(AK62:AK63)</f>
        <v>0</v>
      </c>
      <c r="AL64" s="54">
        <f>SUM(AL62:AL63)</f>
        <v>0</v>
      </c>
      <c r="AM64" s="54">
        <f>SUM(AM62:AM63)</f>
        <v>0</v>
      </c>
      <c r="AN64" s="54">
        <f>SUM(AN62:AN63)</f>
        <v>0</v>
      </c>
      <c r="AO64" s="54">
        <f>SUM(AO62:AO63)</f>
        <v>0</v>
      </c>
    </row>
    <row r="65" spans="3:41" s="1" customFormat="1" x14ac:dyDescent="0.2">
      <c r="C65" s="32"/>
      <c r="D65" s="32"/>
      <c r="I65" s="33"/>
      <c r="U65" s="2"/>
      <c r="V65" s="33"/>
      <c r="W65" s="33"/>
    </row>
    <row r="66" spans="3:41" s="1" customFormat="1" x14ac:dyDescent="0.2">
      <c r="U66" s="2"/>
      <c r="V66" s="33"/>
      <c r="W66" s="33"/>
    </row>
    <row r="67" spans="3:41" s="1" customFormat="1" x14ac:dyDescent="0.2">
      <c r="U67" s="2"/>
      <c r="V67" s="33"/>
      <c r="W67" s="33"/>
      <c r="AF67" s="47">
        <f>AF44+'Outsource FM'!$C$14</f>
        <v>599657.14285714296</v>
      </c>
      <c r="AG67" s="47">
        <f>AG44+'Outsource FM'!$C$14</f>
        <v>613657.14285714296</v>
      </c>
      <c r="AH67" s="47">
        <f>AH44+'Outsource FM'!$C$14</f>
        <v>617157.14285714296</v>
      </c>
      <c r="AI67" s="47">
        <f>AI44+'Outsource FM'!$C$14</f>
        <v>625657.14285714296</v>
      </c>
      <c r="AJ67" s="47">
        <f>AJ44+'Outsource FM'!$C$14</f>
        <v>641657.14285714296</v>
      </c>
      <c r="AK67" s="47">
        <f>AK44+'Outsource FM'!$C$14</f>
        <v>644657.14285714296</v>
      </c>
      <c r="AL67" s="47">
        <f>AL44+'Outsource FM'!$C$14</f>
        <v>644657.14285714296</v>
      </c>
      <c r="AM67" s="47">
        <f>AM44+'Outsource FM'!$C$14</f>
        <v>646157.14285714296</v>
      </c>
      <c r="AN67" s="47">
        <f>AN44+'Outsource FM'!$C$14</f>
        <v>646157.14285714296</v>
      </c>
      <c r="AO67" s="47">
        <f>AO44+'Outsource FM'!$C$14</f>
        <v>646157.14285714296</v>
      </c>
    </row>
    <row r="68" spans="3:41" s="1" customFormat="1" x14ac:dyDescent="0.2">
      <c r="C68" s="32"/>
      <c r="D68" s="32"/>
      <c r="I68" s="33">
        <f>I24*12</f>
        <v>1104000</v>
      </c>
      <c r="U68" s="2"/>
      <c r="V68" s="33"/>
      <c r="W68" s="33"/>
      <c r="AF68" s="47">
        <f>AF67*12</f>
        <v>7195885.7142857155</v>
      </c>
      <c r="AG68" s="47">
        <f>AG67*12</f>
        <v>7363885.7142857155</v>
      </c>
      <c r="AH68" s="47">
        <f t="shared" ref="AH68:AO68" si="32">AH67*12</f>
        <v>7405885.7142857155</v>
      </c>
      <c r="AI68" s="47">
        <f t="shared" si="32"/>
        <v>7507885.7142857155</v>
      </c>
      <c r="AJ68" s="47">
        <f t="shared" si="32"/>
        <v>7699885.7142857155</v>
      </c>
      <c r="AK68" s="47">
        <f t="shared" si="32"/>
        <v>7735885.7142857155</v>
      </c>
      <c r="AL68" s="47">
        <f t="shared" si="32"/>
        <v>7735885.7142857155</v>
      </c>
      <c r="AM68" s="47">
        <f t="shared" si="32"/>
        <v>7753885.7142857155</v>
      </c>
      <c r="AN68" s="47">
        <f t="shared" si="32"/>
        <v>7753885.7142857155</v>
      </c>
      <c r="AO68" s="47">
        <f t="shared" si="32"/>
        <v>7753885.7142857155</v>
      </c>
    </row>
    <row r="69" spans="3:41" s="1" customFormat="1" x14ac:dyDescent="0.2">
      <c r="C69" s="32"/>
      <c r="D69" s="32"/>
      <c r="I69" s="33"/>
      <c r="U69" s="2"/>
      <c r="V69" s="33"/>
      <c r="W69" s="33"/>
      <c r="AF69" s="47">
        <f>AF68/12</f>
        <v>599657.14285714296</v>
      </c>
    </row>
    <row r="70" spans="3:41" s="1" customFormat="1" x14ac:dyDescent="0.2">
      <c r="C70" s="32"/>
      <c r="D70" s="32"/>
      <c r="I70" s="33"/>
      <c r="U70" s="2"/>
      <c r="V70" s="33"/>
      <c r="W70" s="33"/>
    </row>
    <row r="71" spans="3:41" s="1" customFormat="1" x14ac:dyDescent="0.2">
      <c r="C71" s="32"/>
      <c r="D71" s="32"/>
      <c r="I71" s="33"/>
      <c r="U71" s="2"/>
      <c r="V71" s="33"/>
      <c r="W71" s="33"/>
    </row>
    <row r="72" spans="3:41" s="1" customFormat="1" x14ac:dyDescent="0.2">
      <c r="C72" s="32"/>
      <c r="D72" s="32"/>
      <c r="I72" s="33"/>
      <c r="U72" s="2"/>
      <c r="V72" s="33"/>
      <c r="W72" s="33"/>
    </row>
    <row r="73" spans="3:41" s="1" customFormat="1" x14ac:dyDescent="0.2">
      <c r="C73" s="32"/>
      <c r="D73" s="32"/>
      <c r="I73" s="33"/>
      <c r="U73" s="2"/>
      <c r="V73" s="33"/>
      <c r="W73" s="33"/>
    </row>
    <row r="74" spans="3:41" s="1" customFormat="1" x14ac:dyDescent="0.2">
      <c r="C74" s="32"/>
      <c r="D74" s="32"/>
      <c r="I74" s="33"/>
      <c r="U74" s="2"/>
      <c r="V74" s="33"/>
      <c r="W74" s="33"/>
    </row>
    <row r="75" spans="3:41" s="1" customFormat="1" x14ac:dyDescent="0.2">
      <c r="C75" s="32"/>
      <c r="D75" s="32"/>
      <c r="I75" s="33"/>
      <c r="U75" s="2"/>
      <c r="V75" s="33"/>
      <c r="W75" s="33"/>
    </row>
  </sheetData>
  <mergeCells count="6">
    <mergeCell ref="AF20:AO20"/>
    <mergeCell ref="C1:I1"/>
    <mergeCell ref="C8:F8"/>
    <mergeCell ref="C20:I20"/>
    <mergeCell ref="K20:T20"/>
    <mergeCell ref="V20:AE20"/>
  </mergeCells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3560-28F6-4122-A8B7-1AA862A3EE31}">
  <dimension ref="B2:D14"/>
  <sheetViews>
    <sheetView workbookViewId="0">
      <selection activeCell="C14" sqref="C14"/>
    </sheetView>
  </sheetViews>
  <sheetFormatPr defaultRowHeight="15" x14ac:dyDescent="0.25"/>
  <cols>
    <col min="2" max="2" width="42.85546875" bestFit="1" customWidth="1"/>
    <col min="3" max="3" width="21.5703125" customWidth="1"/>
    <col min="4" max="4" width="72.85546875" bestFit="1" customWidth="1"/>
  </cols>
  <sheetData>
    <row r="2" spans="2:4" ht="15.75" thickBot="1" x14ac:dyDescent="0.3"/>
    <row r="3" spans="2:4" x14ac:dyDescent="0.25">
      <c r="B3" s="68" t="s">
        <v>51</v>
      </c>
      <c r="C3" s="69" t="s">
        <v>52</v>
      </c>
      <c r="D3" s="70" t="s">
        <v>53</v>
      </c>
    </row>
    <row r="4" spans="2:4" x14ac:dyDescent="0.25">
      <c r="B4" s="72" t="s">
        <v>45</v>
      </c>
      <c r="C4" s="73">
        <v>2000</v>
      </c>
      <c r="D4" s="71" t="s">
        <v>54</v>
      </c>
    </row>
    <row r="5" spans="2:4" x14ac:dyDescent="0.25">
      <c r="B5" s="63" t="s">
        <v>46</v>
      </c>
      <c r="C5" s="65">
        <v>6000</v>
      </c>
      <c r="D5" s="61" t="s">
        <v>55</v>
      </c>
    </row>
    <row r="6" spans="2:4" x14ac:dyDescent="0.25">
      <c r="B6" s="64" t="s">
        <v>47</v>
      </c>
      <c r="C6" s="65">
        <f>100000/12</f>
        <v>8333.3333333333339</v>
      </c>
      <c r="D6" s="61" t="s">
        <v>56</v>
      </c>
    </row>
    <row r="7" spans="2:4" x14ac:dyDescent="0.25">
      <c r="B7" s="63" t="s">
        <v>48</v>
      </c>
      <c r="C7" s="65">
        <f>100000/12</f>
        <v>8333.3333333333339</v>
      </c>
      <c r="D7" s="61" t="s">
        <v>57</v>
      </c>
    </row>
    <row r="8" spans="2:4" x14ac:dyDescent="0.25">
      <c r="B8" s="63" t="s">
        <v>49</v>
      </c>
      <c r="C8" s="65">
        <f>40000/21</f>
        <v>1904.7619047619048</v>
      </c>
      <c r="D8" s="61" t="s">
        <v>58</v>
      </c>
    </row>
    <row r="9" spans="2:4" x14ac:dyDescent="0.25">
      <c r="B9" s="64" t="s">
        <v>50</v>
      </c>
      <c r="C9" s="65">
        <v>4000</v>
      </c>
      <c r="D9" s="61" t="s">
        <v>59</v>
      </c>
    </row>
    <row r="10" spans="2:4" x14ac:dyDescent="0.25">
      <c r="B10" s="66" t="s">
        <v>43</v>
      </c>
      <c r="C10" s="65">
        <v>1500</v>
      </c>
      <c r="D10" s="61" t="s">
        <v>60</v>
      </c>
    </row>
    <row r="11" spans="2:4" x14ac:dyDescent="0.25">
      <c r="B11" s="64" t="s">
        <v>44</v>
      </c>
      <c r="C11" s="74">
        <f>70000/12</f>
        <v>5833.333333333333</v>
      </c>
      <c r="D11" s="61" t="s">
        <v>61</v>
      </c>
    </row>
    <row r="12" spans="2:4" x14ac:dyDescent="0.25">
      <c r="B12" s="75" t="s">
        <v>62</v>
      </c>
      <c r="C12" s="67">
        <v>5000</v>
      </c>
      <c r="D12" s="62" t="s">
        <v>63</v>
      </c>
    </row>
    <row r="14" spans="2:4" x14ac:dyDescent="0.25">
      <c r="C14" s="82">
        <f>SUM(C4:C12)*12</f>
        <v>514857.1428571429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A5B2B749E6364C8A5879EACFFC0C54" ma:contentTypeVersion="10" ma:contentTypeDescription="Create a new document." ma:contentTypeScope="" ma:versionID="ccbdafafd04f1664cf825a87e05d2d6a">
  <xsd:schema xmlns:xsd="http://www.w3.org/2001/XMLSchema" xmlns:xs="http://www.w3.org/2001/XMLSchema" xmlns:p="http://schemas.microsoft.com/office/2006/metadata/properties" xmlns:ns3="67e71290-675f-4dca-8738-c0c67e8342c4" targetNamespace="http://schemas.microsoft.com/office/2006/metadata/properties" ma:root="true" ma:fieldsID="80e463b6493b2815fa483b53b5347288" ns3:_="">
    <xsd:import namespace="67e71290-675f-4dca-8738-c0c67e8342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71290-675f-4dca-8738-c0c67e834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A58A3-1CE0-41BF-A584-7D7C82F48D22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7e71290-675f-4dca-8738-c0c67e8342c4"/>
  </ds:schemaRefs>
</ds:datastoreItem>
</file>

<file path=customXml/itemProps2.xml><?xml version="1.0" encoding="utf-8"?>
<ds:datastoreItem xmlns:ds="http://schemas.openxmlformats.org/officeDocument/2006/customXml" ds:itemID="{9920EA5A-FF60-4A93-964F-C1812D816B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17742-D8F8-4DE4-88D9-FC8DB62D1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e71290-675f-4dca-8738-c0c67e834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Plan-Parcel 1&amp;2</vt:lpstr>
      <vt:lpstr>Outsource 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Naeem</dc:creator>
  <cp:lastModifiedBy>Mohsin Naeem</cp:lastModifiedBy>
  <cp:lastPrinted>2020-06-25T06:44:14Z</cp:lastPrinted>
  <dcterms:created xsi:type="dcterms:W3CDTF">2020-06-25T06:33:14Z</dcterms:created>
  <dcterms:modified xsi:type="dcterms:W3CDTF">2020-07-14T09:32:30Z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0x01010026A5B2B749E6364C8A5879EACFFC0C54</vt:lpwstr>
  </property>
</Properties>
</file>