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walbitar/Desktop/"/>
    </mc:Choice>
  </mc:AlternateContent>
  <xr:revisionPtr revIDLastSave="0" documentId="8_{1D91C10F-5251-2848-A4B2-51472AA5821D}" xr6:coauthVersionLast="47" xr6:coauthVersionMax="47" xr10:uidLastSave="{00000000-0000-0000-0000-000000000000}"/>
  <bookViews>
    <workbookView xWindow="0" yWindow="500" windowWidth="27720" windowHeight="16300" tabRatio="747" activeTab="7" xr2:uid="{05D351E6-4032-4524-97B5-1AE24B6CF502}"/>
  </bookViews>
  <sheets>
    <sheet name="Solar Solutions" sheetId="3" r:id="rId1"/>
    <sheet name="Installation Analysis" sheetId="6" r:id="rId2"/>
    <sheet name="Provision Analysis" sheetId="7" r:id="rId3"/>
    <sheet name="Sheet1" sheetId="8" r:id="rId4"/>
    <sheet name="Sheet2" sheetId="9" r:id="rId5"/>
    <sheet name="Sheet3" sheetId="10" r:id="rId6"/>
    <sheet name="Sheet6" sheetId="13" r:id="rId7"/>
    <sheet name="Sheet7" sheetId="14" r:id="rId8"/>
  </sheets>
  <externalReferences>
    <externalReference r:id="rId9"/>
  </externalReferenc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4" l="1"/>
  <c r="D5" i="14"/>
  <c r="B5" i="14"/>
  <c r="D41" i="13"/>
  <c r="D42" i="13" s="1"/>
  <c r="C21" i="13"/>
  <c r="C22" i="13" s="1"/>
  <c r="C23" i="13" s="1"/>
  <c r="C24" i="13" s="1"/>
  <c r="D8" i="13"/>
  <c r="C8" i="13"/>
  <c r="C9" i="13" s="1"/>
  <c r="C10" i="13" s="1"/>
  <c r="C11" i="13" s="1"/>
  <c r="B4" i="10"/>
  <c r="B5" i="10"/>
  <c r="B6" i="10" s="1"/>
  <c r="B7" i="10" s="1"/>
  <c r="B8" i="10" s="1"/>
  <c r="B3" i="10"/>
  <c r="M20" i="6"/>
  <c r="M21" i="6"/>
  <c r="M22" i="6"/>
  <c r="M23" i="6"/>
  <c r="M24" i="6"/>
  <c r="M25" i="6"/>
  <c r="M26" i="6"/>
  <c r="M27" i="6"/>
  <c r="M28" i="6"/>
  <c r="M29" i="6"/>
  <c r="M77" i="6"/>
  <c r="M78" i="6"/>
  <c r="M79" i="6"/>
  <c r="M80" i="6"/>
  <c r="M81" i="6"/>
  <c r="M82" i="6"/>
  <c r="M83" i="6"/>
  <c r="M84" i="6"/>
  <c r="M85" i="6"/>
  <c r="M76" i="6"/>
  <c r="M49" i="6"/>
  <c r="M50" i="6"/>
  <c r="M51" i="6"/>
  <c r="M52" i="6"/>
  <c r="M53" i="6"/>
  <c r="M54" i="6"/>
  <c r="M55" i="6"/>
  <c r="M56" i="6"/>
  <c r="M57" i="6"/>
  <c r="M62" i="6"/>
  <c r="M48" i="6"/>
  <c r="M86" i="7"/>
  <c r="M78" i="7"/>
  <c r="M79" i="7"/>
  <c r="M80" i="7"/>
  <c r="M81" i="7"/>
  <c r="M82" i="7"/>
  <c r="M83" i="7"/>
  <c r="M84" i="7"/>
  <c r="M85" i="7"/>
  <c r="M77" i="7"/>
  <c r="M56" i="7"/>
  <c r="M57" i="7"/>
  <c r="M58" i="7"/>
  <c r="M50" i="7"/>
  <c r="M51" i="7"/>
  <c r="M52" i="7"/>
  <c r="M53" i="7"/>
  <c r="M54" i="7"/>
  <c r="M55" i="7"/>
  <c r="M49" i="7"/>
  <c r="M22" i="7"/>
  <c r="M23" i="7"/>
  <c r="M24" i="7"/>
  <c r="M25" i="7"/>
  <c r="M26" i="7"/>
  <c r="M27" i="7"/>
  <c r="M28" i="7"/>
  <c r="M29" i="7"/>
  <c r="M30" i="7"/>
  <c r="M21" i="7"/>
  <c r="M63" i="7"/>
  <c r="L78" i="7"/>
  <c r="L79" i="7"/>
  <c r="L80" i="7"/>
  <c r="L81" i="7"/>
  <c r="L82" i="7"/>
  <c r="L83" i="7"/>
  <c r="L84" i="7"/>
  <c r="L85" i="7"/>
  <c r="L86" i="7"/>
  <c r="L77" i="7"/>
  <c r="F86" i="7"/>
  <c r="G86" i="7"/>
  <c r="H86" i="7"/>
  <c r="I86" i="7"/>
  <c r="J86" i="7"/>
  <c r="K86" i="7"/>
  <c r="F85" i="7"/>
  <c r="G85" i="7"/>
  <c r="H85" i="7"/>
  <c r="I85" i="7"/>
  <c r="F84" i="7"/>
  <c r="G84" i="7"/>
  <c r="H84" i="7"/>
  <c r="I84" i="7"/>
  <c r="J84" i="7"/>
  <c r="K84" i="7"/>
  <c r="G83" i="7"/>
  <c r="H83" i="7"/>
  <c r="I83" i="7"/>
  <c r="J83" i="7"/>
  <c r="F82" i="7"/>
  <c r="G82" i="7"/>
  <c r="H82" i="7"/>
  <c r="I82" i="7"/>
  <c r="J82" i="7"/>
  <c r="F81" i="7"/>
  <c r="G81" i="7"/>
  <c r="H81" i="7"/>
  <c r="I81" i="7"/>
  <c r="J81" i="7"/>
  <c r="K81" i="7"/>
  <c r="F80" i="7"/>
  <c r="G80" i="7"/>
  <c r="H80" i="7"/>
  <c r="I80" i="7"/>
  <c r="J80" i="7"/>
  <c r="K80" i="7"/>
  <c r="F79" i="7"/>
  <c r="G79" i="7"/>
  <c r="H79" i="7"/>
  <c r="I79" i="7"/>
  <c r="J79" i="7"/>
  <c r="K79" i="7"/>
  <c r="F78" i="7"/>
  <c r="G78" i="7"/>
  <c r="H78" i="7"/>
  <c r="I78" i="7"/>
  <c r="J78" i="7"/>
  <c r="K78" i="7"/>
  <c r="E78" i="7"/>
  <c r="E79" i="7"/>
  <c r="E80" i="7"/>
  <c r="E81" i="7"/>
  <c r="E82" i="7"/>
  <c r="E85" i="7"/>
  <c r="F77" i="7"/>
  <c r="G77" i="7"/>
  <c r="H77" i="7"/>
  <c r="I77" i="7"/>
  <c r="J77" i="7"/>
  <c r="K77" i="7"/>
  <c r="E77" i="7"/>
  <c r="N61" i="7"/>
  <c r="K61" i="7"/>
  <c r="J61" i="7"/>
  <c r="I61" i="7"/>
  <c r="H61" i="7"/>
  <c r="G61" i="7"/>
  <c r="F61" i="7"/>
  <c r="E61" i="7"/>
  <c r="L63" i="7" s="1"/>
  <c r="M35" i="7"/>
  <c r="M7" i="7"/>
  <c r="N33" i="7"/>
  <c r="N5" i="7"/>
  <c r="L50" i="7"/>
  <c r="L51" i="7"/>
  <c r="L52" i="7"/>
  <c r="L53" i="7"/>
  <c r="L54" i="7"/>
  <c r="L55" i="7"/>
  <c r="L56" i="7"/>
  <c r="L57" i="7"/>
  <c r="L58" i="7"/>
  <c r="L49" i="7"/>
  <c r="F58" i="7"/>
  <c r="G58" i="7"/>
  <c r="H58" i="7"/>
  <c r="I58" i="7"/>
  <c r="J58" i="7"/>
  <c r="K58" i="7"/>
  <c r="F57" i="7"/>
  <c r="G57" i="7"/>
  <c r="G56" i="7"/>
  <c r="H56" i="7"/>
  <c r="I56" i="7"/>
  <c r="J56" i="7"/>
  <c r="K56" i="7"/>
  <c r="G55" i="7"/>
  <c r="H55" i="7"/>
  <c r="I55" i="7"/>
  <c r="J55" i="7"/>
  <c r="F54" i="7"/>
  <c r="G54" i="7"/>
  <c r="H54" i="7"/>
  <c r="I54" i="7"/>
  <c r="J54" i="7"/>
  <c r="F53" i="7"/>
  <c r="G53" i="7"/>
  <c r="H53" i="7"/>
  <c r="I53" i="7"/>
  <c r="J53" i="7"/>
  <c r="K53" i="7"/>
  <c r="F52" i="7"/>
  <c r="G52" i="7"/>
  <c r="H52" i="7"/>
  <c r="I52" i="7"/>
  <c r="J52" i="7"/>
  <c r="K52" i="7"/>
  <c r="F51" i="7"/>
  <c r="G51" i="7"/>
  <c r="H51" i="7"/>
  <c r="I51" i="7"/>
  <c r="J51" i="7"/>
  <c r="K51" i="7"/>
  <c r="F50" i="7"/>
  <c r="G50" i="7"/>
  <c r="H50" i="7"/>
  <c r="I50" i="7"/>
  <c r="J50" i="7"/>
  <c r="K50" i="7"/>
  <c r="E50" i="7"/>
  <c r="E51" i="7"/>
  <c r="E52" i="7"/>
  <c r="E53" i="7"/>
  <c r="E54" i="7"/>
  <c r="E57" i="7"/>
  <c r="F49" i="7"/>
  <c r="G49" i="7"/>
  <c r="H49" i="7"/>
  <c r="I49" i="7"/>
  <c r="J49" i="7"/>
  <c r="K49" i="7"/>
  <c r="E49" i="7"/>
  <c r="K33" i="7"/>
  <c r="J33" i="7"/>
  <c r="I33" i="7"/>
  <c r="H33" i="7"/>
  <c r="G33" i="7"/>
  <c r="F33" i="7"/>
  <c r="E33" i="7"/>
  <c r="L35" i="7" s="1"/>
  <c r="L22" i="7"/>
  <c r="L23" i="7"/>
  <c r="L24" i="7"/>
  <c r="L25" i="7"/>
  <c r="L26" i="7"/>
  <c r="L27" i="7"/>
  <c r="L28" i="7"/>
  <c r="L29" i="7"/>
  <c r="L30" i="7"/>
  <c r="L21" i="7"/>
  <c r="F30" i="7"/>
  <c r="G30" i="7"/>
  <c r="H30" i="7"/>
  <c r="I30" i="7"/>
  <c r="J30" i="7"/>
  <c r="K30" i="7"/>
  <c r="F29" i="7"/>
  <c r="G29" i="7"/>
  <c r="H29" i="7"/>
  <c r="I29" i="7"/>
  <c r="J29" i="7"/>
  <c r="K29" i="7"/>
  <c r="F28" i="7"/>
  <c r="G28" i="7"/>
  <c r="H28" i="7"/>
  <c r="I28" i="7"/>
  <c r="J28" i="7"/>
  <c r="K28" i="7"/>
  <c r="G27" i="7"/>
  <c r="H27" i="7"/>
  <c r="I27" i="7"/>
  <c r="J27" i="7"/>
  <c r="K27" i="7"/>
  <c r="G26" i="7"/>
  <c r="H26" i="7"/>
  <c r="I26" i="7"/>
  <c r="J26" i="7"/>
  <c r="K26" i="7"/>
  <c r="F25" i="7"/>
  <c r="G25" i="7"/>
  <c r="H25" i="7"/>
  <c r="I25" i="7"/>
  <c r="J25" i="7"/>
  <c r="K25" i="7"/>
  <c r="F24" i="7"/>
  <c r="G24" i="7"/>
  <c r="H24" i="7"/>
  <c r="I24" i="7"/>
  <c r="J24" i="7"/>
  <c r="K24" i="7"/>
  <c r="F23" i="7"/>
  <c r="G23" i="7"/>
  <c r="H23" i="7"/>
  <c r="I23" i="7"/>
  <c r="J23" i="7"/>
  <c r="K23" i="7"/>
  <c r="F22" i="7"/>
  <c r="G22" i="7"/>
  <c r="H22" i="7"/>
  <c r="I22" i="7"/>
  <c r="J22" i="7"/>
  <c r="K22" i="7"/>
  <c r="E22" i="7"/>
  <c r="E23" i="7"/>
  <c r="E24" i="7"/>
  <c r="E25" i="7"/>
  <c r="E28" i="7"/>
  <c r="E30" i="7"/>
  <c r="F21" i="7"/>
  <c r="G21" i="7"/>
  <c r="H21" i="7"/>
  <c r="I21" i="7"/>
  <c r="J21" i="7"/>
  <c r="K21" i="7"/>
  <c r="E21" i="7"/>
  <c r="L7" i="7"/>
  <c r="K5" i="7"/>
  <c r="J5" i="7"/>
  <c r="I5" i="7"/>
  <c r="H5" i="7"/>
  <c r="G5" i="7"/>
  <c r="F5" i="7"/>
  <c r="E5" i="7"/>
  <c r="M34" i="6"/>
  <c r="N32" i="6"/>
  <c r="M6" i="6"/>
  <c r="N4" i="6"/>
  <c r="F57" i="6"/>
  <c r="G57" i="6"/>
  <c r="H57" i="6"/>
  <c r="I57" i="6"/>
  <c r="J57" i="6"/>
  <c r="L57" i="6" s="1"/>
  <c r="K57" i="6"/>
  <c r="F56" i="6"/>
  <c r="G56" i="6"/>
  <c r="H56" i="6"/>
  <c r="L56" i="6" s="1"/>
  <c r="I56" i="6"/>
  <c r="J56" i="6"/>
  <c r="K56" i="6"/>
  <c r="F55" i="6"/>
  <c r="G55" i="6"/>
  <c r="H55" i="6"/>
  <c r="I55" i="6"/>
  <c r="J55" i="6"/>
  <c r="K55" i="6"/>
  <c r="F54" i="6"/>
  <c r="G54" i="6"/>
  <c r="H54" i="6"/>
  <c r="I54" i="6"/>
  <c r="J54" i="6"/>
  <c r="K54" i="6"/>
  <c r="F53" i="6"/>
  <c r="G53" i="6"/>
  <c r="L53" i="6" s="1"/>
  <c r="H53" i="6"/>
  <c r="I53" i="6"/>
  <c r="J53" i="6"/>
  <c r="K53" i="6"/>
  <c r="F52" i="6"/>
  <c r="G52" i="6"/>
  <c r="H52" i="6"/>
  <c r="I52" i="6"/>
  <c r="J52" i="6"/>
  <c r="K52" i="6"/>
  <c r="H51" i="6"/>
  <c r="I51" i="6"/>
  <c r="J51" i="6"/>
  <c r="K51" i="6"/>
  <c r="G50" i="6"/>
  <c r="H50" i="6"/>
  <c r="I50" i="6"/>
  <c r="J50" i="6"/>
  <c r="K50" i="6"/>
  <c r="F49" i="6"/>
  <c r="G49" i="6"/>
  <c r="H49" i="6"/>
  <c r="I49" i="6"/>
  <c r="L49" i="6" s="1"/>
  <c r="J49" i="6"/>
  <c r="K49" i="6"/>
  <c r="E49" i="6"/>
  <c r="E52" i="6"/>
  <c r="L52" i="6" s="1"/>
  <c r="E53" i="6"/>
  <c r="E54" i="6"/>
  <c r="E55" i="6"/>
  <c r="E56" i="6"/>
  <c r="E57" i="6"/>
  <c r="F48" i="6"/>
  <c r="G48" i="6"/>
  <c r="H48" i="6"/>
  <c r="I48" i="6"/>
  <c r="J48" i="6"/>
  <c r="K48" i="6"/>
  <c r="E48" i="6"/>
  <c r="L77" i="6"/>
  <c r="L78" i="6"/>
  <c r="L79" i="6"/>
  <c r="L80" i="6"/>
  <c r="L81" i="6"/>
  <c r="L82" i="6"/>
  <c r="L83" i="6"/>
  <c r="L84" i="6"/>
  <c r="L85" i="6"/>
  <c r="L76" i="6"/>
  <c r="F85" i="6"/>
  <c r="G85" i="6"/>
  <c r="H85" i="6"/>
  <c r="I85" i="6"/>
  <c r="J85" i="6"/>
  <c r="K85" i="6"/>
  <c r="F84" i="6"/>
  <c r="G84" i="6"/>
  <c r="H84" i="6"/>
  <c r="I84" i="6"/>
  <c r="F83" i="6"/>
  <c r="G83" i="6"/>
  <c r="H83" i="6"/>
  <c r="I83" i="6"/>
  <c r="J83" i="6"/>
  <c r="K83" i="6"/>
  <c r="F82" i="6"/>
  <c r="G82" i="6"/>
  <c r="H82" i="6"/>
  <c r="I82" i="6"/>
  <c r="J82" i="6"/>
  <c r="K82" i="6"/>
  <c r="F81" i="6"/>
  <c r="G81" i="6"/>
  <c r="H81" i="6"/>
  <c r="I81" i="6"/>
  <c r="J81" i="6"/>
  <c r="K81" i="6"/>
  <c r="F80" i="6"/>
  <c r="G80" i="6"/>
  <c r="H80" i="6"/>
  <c r="I80" i="6"/>
  <c r="J80" i="6"/>
  <c r="K80" i="6"/>
  <c r="F79" i="6"/>
  <c r="G79" i="6"/>
  <c r="H79" i="6"/>
  <c r="I79" i="6"/>
  <c r="F78" i="6"/>
  <c r="G78" i="6"/>
  <c r="H78" i="6"/>
  <c r="I78" i="6"/>
  <c r="J78" i="6"/>
  <c r="K78" i="6"/>
  <c r="F77" i="6"/>
  <c r="G77" i="6"/>
  <c r="H77" i="6"/>
  <c r="I77" i="6"/>
  <c r="J77" i="6"/>
  <c r="K77" i="6"/>
  <c r="E77" i="6"/>
  <c r="E78" i="6"/>
  <c r="E79" i="6"/>
  <c r="E80" i="6"/>
  <c r="E81" i="6"/>
  <c r="E82" i="6"/>
  <c r="E83" i="6"/>
  <c r="E85" i="6"/>
  <c r="K76" i="6"/>
  <c r="F76" i="6"/>
  <c r="G76" i="6"/>
  <c r="H76" i="6"/>
  <c r="I76" i="6"/>
  <c r="J76" i="6"/>
  <c r="E76" i="6"/>
  <c r="K60" i="6"/>
  <c r="J60" i="6"/>
  <c r="I60" i="6"/>
  <c r="H60" i="6"/>
  <c r="G60" i="6"/>
  <c r="F60" i="6"/>
  <c r="E60" i="6"/>
  <c r="L62" i="6" s="1"/>
  <c r="L55" i="6"/>
  <c r="L54" i="6"/>
  <c r="L51" i="6"/>
  <c r="L50" i="6"/>
  <c r="L48" i="6"/>
  <c r="K32" i="6"/>
  <c r="J32" i="6"/>
  <c r="I32" i="6"/>
  <c r="H32" i="6"/>
  <c r="G32" i="6"/>
  <c r="F32" i="6"/>
  <c r="E32" i="6"/>
  <c r="L34" i="6" s="1"/>
  <c r="L29" i="6"/>
  <c r="L28" i="6"/>
  <c r="L27" i="6"/>
  <c r="L26" i="6"/>
  <c r="L25" i="6"/>
  <c r="L24" i="6"/>
  <c r="L23" i="6"/>
  <c r="L22" i="6"/>
  <c r="L21" i="6"/>
  <c r="L20" i="6"/>
  <c r="K4" i="6"/>
  <c r="J4" i="6"/>
  <c r="I4" i="6"/>
  <c r="H4" i="6"/>
  <c r="G4" i="6"/>
  <c r="F4" i="6"/>
  <c r="E4" i="6"/>
  <c r="L6" i="6" s="1"/>
  <c r="L109" i="3"/>
  <c r="F107" i="3"/>
  <c r="G107" i="3"/>
  <c r="H107" i="3"/>
  <c r="I107" i="3"/>
  <c r="J107" i="3"/>
  <c r="K107" i="3"/>
  <c r="E107" i="3"/>
  <c r="L91" i="3"/>
  <c r="F89" i="3"/>
  <c r="G89" i="3"/>
  <c r="H89" i="3"/>
  <c r="I89" i="3"/>
  <c r="J89" i="3"/>
  <c r="K89" i="3"/>
  <c r="E89" i="3"/>
  <c r="L73" i="3"/>
  <c r="F71" i="3"/>
  <c r="G71" i="3"/>
  <c r="H71" i="3"/>
  <c r="I71" i="3"/>
  <c r="J71" i="3"/>
  <c r="K71" i="3"/>
  <c r="E71" i="3"/>
  <c r="L51" i="3"/>
  <c r="F49" i="3"/>
  <c r="G49" i="3"/>
  <c r="H49" i="3"/>
  <c r="I49" i="3"/>
  <c r="J49" i="3"/>
  <c r="K49" i="3"/>
  <c r="E49" i="3"/>
  <c r="L33" i="3"/>
  <c r="F31" i="3"/>
  <c r="G31" i="3"/>
  <c r="H31" i="3"/>
  <c r="I31" i="3"/>
  <c r="J31" i="3"/>
  <c r="K31" i="3"/>
  <c r="E31" i="3"/>
  <c r="L15" i="3"/>
  <c r="F13" i="3"/>
  <c r="G13" i="3"/>
  <c r="H13" i="3"/>
  <c r="I13" i="3"/>
  <c r="J13" i="3"/>
  <c r="K13" i="3"/>
  <c r="E13" i="3"/>
  <c r="L8" i="3"/>
  <c r="L7" i="3"/>
</calcChain>
</file>

<file path=xl/sharedStrings.xml><?xml version="1.0" encoding="utf-8"?>
<sst xmlns="http://schemas.openxmlformats.org/spreadsheetml/2006/main" count="591" uniqueCount="174">
  <si>
    <t>Total</t>
  </si>
  <si>
    <t>Total market size (USD Mn)</t>
  </si>
  <si>
    <t>Data received from the client</t>
  </si>
  <si>
    <t>State A data</t>
  </si>
  <si>
    <t>State B data</t>
  </si>
  <si>
    <t>State C data</t>
  </si>
  <si>
    <t>Provision of energy management services</t>
  </si>
  <si>
    <t>Solar Solutions' revenues (USD mn)</t>
  </si>
  <si>
    <t>Installation of solar energy systems</t>
  </si>
  <si>
    <t>Mn SAR</t>
  </si>
  <si>
    <t>Player A3</t>
  </si>
  <si>
    <t>Player A1</t>
  </si>
  <si>
    <t>Player A5</t>
  </si>
  <si>
    <t>Player A6</t>
  </si>
  <si>
    <t>Player A2</t>
  </si>
  <si>
    <t>Player A7</t>
  </si>
  <si>
    <t>Player A8</t>
  </si>
  <si>
    <t>Player A9</t>
  </si>
  <si>
    <t>Player A10</t>
  </si>
  <si>
    <t>Player A4</t>
  </si>
  <si>
    <t>Player B7</t>
  </si>
  <si>
    <t>Player B1</t>
  </si>
  <si>
    <t>Player B5</t>
  </si>
  <si>
    <t>Player B2</t>
  </si>
  <si>
    <t>Player B10</t>
  </si>
  <si>
    <t>Player B9</t>
  </si>
  <si>
    <t>Player B8</t>
  </si>
  <si>
    <t>Player B6</t>
  </si>
  <si>
    <t>Player B3</t>
  </si>
  <si>
    <t>Player B4</t>
  </si>
  <si>
    <t>Player C5</t>
  </si>
  <si>
    <t>Player C7</t>
  </si>
  <si>
    <t>Player C3</t>
  </si>
  <si>
    <t>Player C1</t>
  </si>
  <si>
    <t>Player C6</t>
  </si>
  <si>
    <t>Player C2</t>
  </si>
  <si>
    <t>Player C10</t>
  </si>
  <si>
    <t>Player C4</t>
  </si>
  <si>
    <t>Player C8</t>
  </si>
  <si>
    <t>Player C9</t>
  </si>
  <si>
    <t>Player A13</t>
  </si>
  <si>
    <t>Player A14</t>
  </si>
  <si>
    <t>Player A12</t>
  </si>
  <si>
    <t>Player A11</t>
  </si>
  <si>
    <t>Player A15</t>
  </si>
  <si>
    <t>Player A18</t>
  </si>
  <si>
    <t>Player A19</t>
  </si>
  <si>
    <t>Player A17</t>
  </si>
  <si>
    <t>Player A16</t>
  </si>
  <si>
    <t>Player B11</t>
  </si>
  <si>
    <t>Player B12</t>
  </si>
  <si>
    <t>Player B13</t>
  </si>
  <si>
    <t>Player B14</t>
  </si>
  <si>
    <t>Player B15</t>
  </si>
  <si>
    <t>Player B19</t>
  </si>
  <si>
    <t>Player B16</t>
  </si>
  <si>
    <t>Player B17</t>
  </si>
  <si>
    <t>Player B18</t>
  </si>
  <si>
    <t>Player C11</t>
  </si>
  <si>
    <t>Player C13</t>
  </si>
  <si>
    <t>Player C12</t>
  </si>
  <si>
    <t>Player C14</t>
  </si>
  <si>
    <t>Player C15</t>
  </si>
  <si>
    <t>Player C19</t>
  </si>
  <si>
    <t>Player C16</t>
  </si>
  <si>
    <t>Player C17</t>
  </si>
  <si>
    <t>Player C18</t>
  </si>
  <si>
    <t>Player A20</t>
  </si>
  <si>
    <t>Player B20</t>
  </si>
  <si>
    <t>Player C20</t>
  </si>
  <si>
    <t>Competition overview (USD Mn)</t>
  </si>
  <si>
    <t>Solar Solutions company data</t>
  </si>
  <si>
    <t>Growth Rate</t>
  </si>
  <si>
    <t>Growth rate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</si>
  <si>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</si>
  <si>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</si>
  <si>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</si>
  <si>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</si>
  <si>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</si>
  <si>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</si>
  <si>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</si>
  <si>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</si>
  <si>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</si>
  <si>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</si>
  <si>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</si>
  <si>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</si>
  <si>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</si>
  <si>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</si>
  <si>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</si>
  <si>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</si>
  <si>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</si>
  <si>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Competition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</si>
  <si>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</si>
  <si>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</si>
  <si>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</si>
  <si>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</si>
  <si>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</si>
  <si>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</si>
  <si>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</si>
  <si>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</si>
  <si>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</si>
  <si>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</si>
  <si>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Average Growth Rate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</si>
  <si>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</si>
  <si>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</si>
  <si>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</si>
  <si>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</si>
  <si>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</si>
  <si>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</si>
  <si>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</si>
  <si>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</si>
  <si>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</si>
  <si>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</si>
  <si>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CAGR</t>
  </si>
  <si>
    <t xml:space="preserve">Time period= </t>
  </si>
  <si>
    <t>Time period=</t>
  </si>
  <si>
    <t>YES</t>
  </si>
  <si>
    <t>Total number of players in 2022</t>
  </si>
  <si>
    <t>7 Players</t>
  </si>
  <si>
    <t>10 Players</t>
  </si>
  <si>
    <t>Total numbers of players in 2022</t>
  </si>
  <si>
    <t>NO</t>
  </si>
  <si>
    <t>Provisions of energy management services</t>
  </si>
  <si>
    <t>A18</t>
  </si>
  <si>
    <t>A19</t>
  </si>
  <si>
    <t>A20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</si>
  <si>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</si>
  <si>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</si>
  <si>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</si>
  <si>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</si>
  <si>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</si>
  <si>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</si>
  <si>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</si>
  <si>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</si>
  <si>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</si>
  <si>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</si>
  <si>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6 Players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</si>
  <si>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</si>
  <si>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</si>
  <si>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</si>
  <si>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</si>
  <si>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</si>
  <si>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</si>
  <si>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</si>
  <si>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</si>
  <si>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</si>
  <si>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</si>
  <si>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Market Share 2022</t>
  </si>
  <si>
    <t>Installation State A</t>
  </si>
  <si>
    <t>Installation Market Share State A 2022</t>
  </si>
  <si>
    <t>State B</t>
  </si>
  <si>
    <t>Installation Market Share Sate B 2022</t>
  </si>
  <si>
    <t>State C</t>
  </si>
  <si>
    <t>Installation Market Share State C 2022</t>
  </si>
  <si>
    <t>Provisions</t>
  </si>
  <si>
    <t>Provision Market Share State A 2022</t>
  </si>
  <si>
    <t>Provision Market Share State C 2022</t>
  </si>
  <si>
    <t>Provision Market Share State B 2022</t>
  </si>
  <si>
    <t>Renewable Energy Market Size ($ billions)</t>
  </si>
  <si>
    <t>2023 F</t>
  </si>
  <si>
    <t>2024 F</t>
  </si>
  <si>
    <t>2025 F</t>
  </si>
  <si>
    <t>2026 F</t>
  </si>
  <si>
    <t>2027 F</t>
  </si>
  <si>
    <t>State A</t>
  </si>
  <si>
    <t>Market Size ($ billions)</t>
  </si>
  <si>
    <t>US Market Size Forecast ($ billions)</t>
  </si>
  <si>
    <t>Global Market Size ($ billions)</t>
  </si>
  <si>
    <t>2030 F</t>
  </si>
  <si>
    <t>Wind</t>
  </si>
  <si>
    <t>Hydropower</t>
  </si>
  <si>
    <t xml:space="preserve">Solar </t>
  </si>
  <si>
    <t>Other</t>
  </si>
  <si>
    <t>Total 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</si>
</sst>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  <numFmt numFmtId="170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80AAE"/>
        <bgColor indexed="64"/>
      </patternFill>
    </fill>
    <fill>
      <patternFill patternType="solid">
        <fgColor rgb="FFE0E9FD"/>
        <bgColor indexed="64"/>
      </patternFill>
    </fill>
    <fill>
      <patternFill patternType="solid">
        <fgColor rgb="FF7E5D00"/>
        <bgColor indexed="64"/>
      </patternFill>
    </fill>
    <fill>
      <patternFill patternType="solid">
        <fgColor rgb="FFFFE8BA"/>
        <bgColor indexed="64"/>
      </patternFill>
    </fill>
    <fill>
      <patternFill patternType="solid">
        <fgColor rgb="FF00582D"/>
        <bgColor indexed="64"/>
      </patternFill>
    </fill>
    <fill>
      <patternFill patternType="solid">
        <fgColor rgb="FFC5E8C9"/>
        <bgColor indexed="64"/>
      </patternFill>
    </fill>
    <fill>
      <patternFill patternType="solid">
        <fgColor rgb="FF5F34A4"/>
        <bgColor indexed="64"/>
      </patternFill>
    </fill>
    <fill>
      <patternFill patternType="solid">
        <fgColor rgb="FFDCDAEE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/>
      <diagonal/>
    </border>
  </borders>
  <cellStyleXfs count="21">
    <xf numFmtId="0" fontId="0" fillId="0" borderId="0"/>
    <xf numFmtId="0" fontId="2" fillId="2" borderId="0" applyNumberFormat="0" applyBorder="0">
      <alignment horizontal="left" wrapText="1"/>
    </xf>
    <xf numFmtId="0" fontId="3" fillId="3" borderId="0" applyNumberFormat="0" applyBorder="0"/>
    <xf numFmtId="0" fontId="2" fillId="4" borderId="0" applyNumberFormat="0" applyBorder="0">
      <alignment horizontal="left" wrapText="1"/>
    </xf>
    <xf numFmtId="0" fontId="3" fillId="5" borderId="0" applyNumberFormat="0" applyBorder="0">
      <protection locked="0"/>
    </xf>
    <xf numFmtId="0" fontId="2" fillId="6" borderId="0" applyNumberFormat="0" applyBorder="0">
      <alignment horizontal="left" wrapText="1"/>
    </xf>
    <xf numFmtId="0" fontId="3" fillId="7" borderId="0" applyNumberFormat="0" applyBorder="0">
      <protection locked="0"/>
    </xf>
    <xf numFmtId="0" fontId="2" fillId="8" borderId="0" applyNumberFormat="0" applyBorder="0">
      <alignment horizontal="left" wrapText="1"/>
    </xf>
    <xf numFmtId="0" fontId="3" fillId="9" borderId="0" applyNumberFormat="0" applyBorder="0"/>
    <xf numFmtId="0" fontId="2" fillId="10" borderId="0" applyNumberFormat="0" applyBorder="0">
      <alignment horizontal="left" wrapText="1"/>
    </xf>
    <xf numFmtId="0" fontId="3" fillId="11" borderId="0" applyNumberFormat="0" applyBorder="0"/>
    <xf numFmtId="0" fontId="4" fillId="12" borderId="0" applyNumberFormat="0" applyBorder="0">
      <alignment horizontal="left" wrapText="1"/>
    </xf>
    <xf numFmtId="0" fontId="3" fillId="12" borderId="0" applyNumberFormat="0" applyBorder="0"/>
    <xf numFmtId="0" fontId="5" fillId="4" borderId="0" applyNumberFormat="0">
      <alignment horizontal="left"/>
    </xf>
    <xf numFmtId="0" fontId="5" fillId="6" borderId="0" applyNumberFormat="0">
      <alignment horizontal="left"/>
    </xf>
    <xf numFmtId="0" fontId="5" fillId="8" borderId="0" applyNumberFormat="0">
      <alignment horizontal="left"/>
    </xf>
    <xf numFmtId="0" fontId="5" fillId="2" borderId="0" applyNumberFormat="0">
      <alignment horizontal="left"/>
    </xf>
    <xf numFmtId="0" fontId="5" fillId="10" borderId="0" applyNumberFormat="0">
      <alignment horizontal="left"/>
    </xf>
    <xf numFmtId="0" fontId="6" fillId="12" borderId="0" applyNumberFormat="0">
      <alignment horizontal="left"/>
    </xf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quotePrefix="1"/>
    <xf numFmtId="0" fontId="8" fillId="0" borderId="0" xfId="0" applyFont="1"/>
    <xf numFmtId="0" fontId="0" fillId="8" borderId="0" xfId="0" applyFill="1"/>
    <xf numFmtId="0" fontId="0" fillId="8" borderId="1" xfId="0" applyFill="1" applyBorder="1"/>
    <xf numFmtId="0" fontId="7" fillId="8" borderId="0" xfId="0" applyFont="1" applyFill="1" applyAlignment="1">
      <alignment horizontal="left" indent="2"/>
    </xf>
    <xf numFmtId="0" fontId="9" fillId="8" borderId="1" xfId="0" applyFont="1" applyFill="1" applyBorder="1" applyAlignment="1">
      <alignment horizontal="left" indent="2"/>
    </xf>
    <xf numFmtId="9" fontId="0" fillId="0" borderId="0" xfId="0" applyNumberFormat="1"/>
    <xf numFmtId="0" fontId="1" fillId="0" borderId="2" xfId="0" applyFont="1" applyBorder="1"/>
    <xf numFmtId="0" fontId="10" fillId="0" borderId="2" xfId="0" applyFont="1" applyBorder="1"/>
    <xf numFmtId="0" fontId="1" fillId="0" borderId="3" xfId="0" applyFont="1" applyBorder="1"/>
    <xf numFmtId="164" fontId="0" fillId="0" borderId="0" xfId="19" applyNumberFormat="1" applyFont="1"/>
    <xf numFmtId="165" fontId="0" fillId="0" borderId="0" xfId="0" applyNumberFormat="1"/>
    <xf numFmtId="0" fontId="1" fillId="13" borderId="2" xfId="0" applyFont="1" applyFill="1" applyBorder="1"/>
    <xf numFmtId="0" fontId="0" fillId="13" borderId="2" xfId="0" applyFill="1" applyBorder="1"/>
    <xf numFmtId="166" fontId="0" fillId="13" borderId="3" xfId="0" applyNumberFormat="1" applyFill="1" applyBorder="1"/>
    <xf numFmtId="3" fontId="0" fillId="0" borderId="0" xfId="0" applyNumberFormat="1"/>
    <xf numFmtId="164" fontId="0" fillId="0" borderId="3" xfId="0" applyNumberFormat="1" applyBorder="1"/>
    <xf numFmtId="9" fontId="0" fillId="0" borderId="0" xfId="20" applyFont="1"/>
    <xf numFmtId="9" fontId="0" fillId="0" borderId="0" xfId="20" applyFont="1" applyAlignment="1">
      <alignment horizontal="left"/>
    </xf>
    <xf numFmtId="10" fontId="0" fillId="0" borderId="0" xfId="0" applyNumberFormat="1"/>
    <xf numFmtId="10" fontId="0" fillId="0" borderId="0" xfId="20" applyNumberFormat="1" applyFont="1"/>
    <xf numFmtId="0" fontId="1" fillId="0" borderId="0" xfId="20" applyNumberFormat="1" applyFont="1"/>
    <xf numFmtId="1" fontId="1" fillId="0" borderId="0" xfId="20" applyNumberFormat="1" applyFont="1"/>
    <xf numFmtId="1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0" fillId="14" borderId="0" xfId="0" applyFill="1"/>
    <xf numFmtId="10" fontId="0" fillId="14" borderId="0" xfId="20" applyNumberFormat="1" applyFont="1" applyFill="1"/>
    <xf numFmtId="10" fontId="0" fillId="15" borderId="0" xfId="0" applyNumberFormat="1" applyFill="1"/>
    <xf numFmtId="10" fontId="0" fillId="0" borderId="0" xfId="20" applyNumberFormat="1" applyFont="1" applyFill="1"/>
    <xf numFmtId="166" fontId="0" fillId="0" borderId="3" xfId="0" applyNumberFormat="1" applyBorder="1"/>
    <xf numFmtId="10" fontId="11" fillId="14" borderId="0" xfId="20" applyNumberFormat="1" applyFont="1" applyFill="1" applyBorder="1"/>
    <xf numFmtId="9" fontId="0" fillId="14" borderId="0" xfId="20" applyFont="1" applyFill="1" applyAlignment="1">
      <alignment horizontal="left"/>
    </xf>
    <xf numFmtId="9" fontId="0" fillId="14" borderId="0" xfId="20" applyFont="1" applyFill="1"/>
    <xf numFmtId="10" fontId="0" fillId="15" borderId="0" xfId="20" applyNumberFormat="1" applyFont="1" applyFill="1"/>
    <xf numFmtId="10" fontId="1" fillId="0" borderId="0" xfId="20" applyNumberFormat="1" applyFont="1" applyFill="1"/>
    <xf numFmtId="0" fontId="10" fillId="0" borderId="0" xfId="0" applyFont="1"/>
    <xf numFmtId="10" fontId="10" fillId="0" borderId="0" xfId="20" applyNumberFormat="1" applyFont="1" applyFill="1"/>
    <xf numFmtId="43" fontId="0" fillId="0" borderId="0" xfId="0" applyNumberFormat="1"/>
    <xf numFmtId="0" fontId="0" fillId="0" borderId="0" xfId="0" applyFont="1"/>
    <xf numFmtId="165" fontId="0" fillId="0" borderId="0" xfId="20" applyNumberFormat="1" applyFont="1"/>
    <xf numFmtId="10" fontId="0" fillId="16" borderId="0" xfId="20" applyNumberFormat="1" applyFont="1" applyFill="1"/>
    <xf numFmtId="9" fontId="0" fillId="14" borderId="0" xfId="20" applyNumberFormat="1" applyFont="1" applyFill="1"/>
    <xf numFmtId="170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20" applyNumberFormat="1" applyFont="1"/>
  </cellXfs>
  <cellStyles count="21">
    <cellStyle name="Analysis Divider" xfId="17" xr:uid="{4250ABA4-7445-43D7-919A-18DC65ACCA70}"/>
    <cellStyle name="Analysis Header" xfId="9" xr:uid="{7EC83CEA-C422-470E-895E-D0991E8E3AE3}"/>
    <cellStyle name="Analysis Row" xfId="10" xr:uid="{99BCC60F-5D91-4016-A31C-BB99DB762FD5}"/>
    <cellStyle name="Comma" xfId="19" builtinId="3"/>
    <cellStyle name="Data Divider" xfId="15" xr:uid="{017D87BA-E333-4283-8D61-E926ED23ED9D}"/>
    <cellStyle name="Data Header" xfId="7" xr:uid="{55C3C294-EC28-46A2-A648-EF6411BC62C8}"/>
    <cellStyle name="Data Row" xfId="8" xr:uid="{EE105786-6516-4F52-84B3-99EA4996CD16}"/>
    <cellStyle name="Input Divider" xfId="14" xr:uid="{4ED151FF-C644-4E90-BB09-8F881C064A8D}"/>
    <cellStyle name="Input Header" xfId="5" xr:uid="{579DB213-F2B0-49B5-AEEA-DD4D2CBCB8B6}"/>
    <cellStyle name="Input Row" xfId="6" xr:uid="{12A62576-6902-40FB-96DA-64D61DF8D4B6}"/>
    <cellStyle name="Normal" xfId="0" builtinId="0"/>
    <cellStyle name="Normal Divider" xfId="18" xr:uid="{7D6B0210-8696-4193-8163-E8A8E5432820}"/>
    <cellStyle name="Normal Header" xfId="11" xr:uid="{DF194AA4-2A27-4ABA-A9D6-811F7D2FE7A4}"/>
    <cellStyle name="Normal Row" xfId="12" xr:uid="{EE5DB029-F707-4DB1-9B50-7CC49E7B9855}"/>
    <cellStyle name="Output Divider" xfId="16" xr:uid="{95A0B81B-B2C7-4563-BE6A-7052A8A89FEC}"/>
    <cellStyle name="Output Header" xfId="1" xr:uid="{399CDCCB-FA6A-408B-8284-297A902F5232}"/>
    <cellStyle name="Output Row" xfId="2" xr:uid="{C64944FE-6CFC-4D66-B0CE-8F72C87ADE8F}"/>
    <cellStyle name="Percent" xfId="20" builtinId="5"/>
    <cellStyle name="Settings Divider" xfId="13" xr:uid="{019080A1-D06F-439F-943B-30BB84965B59}"/>
    <cellStyle name="Settings Header" xfId="3" xr:uid="{74E94CA5-DD24-482A-80E3-894690C94F42}"/>
    <cellStyle name="Settings Row" xfId="4" xr:uid="{D3C2C0BE-08BA-4415-B56C-4FA081CB3C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Installation Market Share State 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Installation Market Share State A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25B-6C4A-8E50-A0F409D0AD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25B-6C4A-8E50-A0F409D0AD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25B-6C4A-8E50-A0F409D0AD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25B-6C4A-8E50-A0F409D0AD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25B-6C4A-8E50-A0F409D0AD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25B-6C4A-8E50-A0F409D0AD0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25B-6C4A-8E50-A0F409D0AD0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25B-6C4A-8E50-A0F409D0AD0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25B-6C4A-8E50-A0F409D0AD0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25B-6C4A-8E50-A0F409D0AD00}"/>
              </c:ext>
            </c:extLst>
          </c:dPt>
          <c:dLbls>
            <c:dLbl>
              <c:idx val="0"/>
              <c:layout>
                <c:manualLayout>
                  <c:x val="-6.7055393586005943E-2"/>
                  <c:y val="0.0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766CCF5C-CBC0-0443-9F1D-DE6F42616E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25B-6C4A-8E50-A0F409D0AD00}"/>
                </c:ext>
              </c:extLst>
            </c:dLbl>
            <c:dLbl>
              <c:idx val="1"/>
              <c:layout>
                <c:manualLayout>
                  <c:x val="0"/>
                  <c:y val="-6.875000000000006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D10C1FD8-0F9F-D648-815B-DCFE67F05BD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25B-6C4A-8E50-A0F409D0AD00}"/>
                </c:ext>
              </c:extLst>
            </c:dLbl>
            <c:dLbl>
              <c:idx val="2"/>
              <c:layout>
                <c:manualLayout>
                  <c:x val="-4.3731778425655975E-2"/>
                  <c:y val="-0.2250000000000000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8B9557F9-E871-B645-8211-088BAEA7560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25B-6C4A-8E50-A0F409D0AD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6C4A-8E50-A0F409D0AD00}"/>
                </c:ext>
              </c:extLst>
            </c:dLbl>
            <c:dLbl>
              <c:idx val="4"/>
              <c:layout>
                <c:manualLayout>
                  <c:x val="9.3294460641399415E-2"/>
                  <c:y val="6.2500000000000003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CA484333-8B6D-AB43-8025-4B48FADC4B4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25B-6C4A-8E50-A0F409D0AD00}"/>
                </c:ext>
              </c:extLst>
            </c:dLbl>
            <c:dLbl>
              <c:idx val="5"/>
              <c:layout>
                <c:manualLayout>
                  <c:x val="5.2478134110787174E-2"/>
                  <c:y val="6.8750000000000006E-2"/>
                </c:manualLayout>
              </c:layout>
              <c:tx>
                <c:rich>
                  <a:bodyPr/>
                  <a:lstStyle/>
                  <a:p>
                    <a:fld id="{C902CDBE-DA62-E04A-8F4E-6DB00BB937C3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A25B-6C4A-8E50-A0F409D0AD00}"/>
                </c:ext>
              </c:extLst>
            </c:dLbl>
            <c:dLbl>
              <c:idx val="6"/>
              <c:layout>
                <c:manualLayout>
                  <c:x val="2.6239067055393531E-2"/>
                  <c:y val="7.499999999999994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AF2759B4-A922-BC4B-97E9-DA12B8F18D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A25B-6C4A-8E50-A0F409D0AD00}"/>
                </c:ext>
              </c:extLst>
            </c:dLbl>
            <c:dLbl>
              <c:idx val="7"/>
              <c:layout>
                <c:manualLayout>
                  <c:x val="0.42857142857142838"/>
                  <c:y val="0.3437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5B-6C4A-8E50-A0F409D0AD00}"/>
                </c:ext>
              </c:extLst>
            </c:dLbl>
            <c:dLbl>
              <c:idx val="8"/>
              <c:layout>
                <c:manualLayout>
                  <c:x val="0.42857142857142838"/>
                  <c:y val="0.431250000000000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5B-6C4A-8E50-A0F409D0AD00}"/>
                </c:ext>
              </c:extLst>
            </c:dLbl>
            <c:dLbl>
              <c:idx val="9"/>
              <c:layout>
                <c:manualLayout>
                  <c:x val="0.42565597667638483"/>
                  <c:y val="0.512499999999999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25B-6C4A-8E50-A0F409D0AD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Sheet1!$A$3:$A$12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Sheet1!$B$3:$B$12</c:f>
              <c:numCache>
                <c:formatCode>0%</c:formatCode>
                <c:ptCount val="10"/>
                <c:pt idx="0">
                  <c:v>0.27828552779292437</c:v>
                </c:pt>
                <c:pt idx="1">
                  <c:v>2.893108756829809E-2</c:v>
                </c:pt>
                <c:pt idx="2">
                  <c:v>0.33501545352636086</c:v>
                </c:pt>
                <c:pt idx="3">
                  <c:v>0</c:v>
                </c:pt>
                <c:pt idx="4">
                  <c:v>0.2190745225691107</c:v>
                </c:pt>
                <c:pt idx="5">
                  <c:v>9.963570662518656E-2</c:v>
                </c:pt>
                <c:pt idx="6">
                  <c:v>3.7671960231089173E-2</c:v>
                </c:pt>
                <c:pt idx="7">
                  <c:v>0</c:v>
                </c:pt>
                <c:pt idx="8">
                  <c:v>0</c:v>
                </c:pt>
                <c:pt idx="9">
                  <c:v>1.3857416870302144E-3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5B-6C4A-8E50-A0F409D0AD0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Installation Market Share State 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Installation Market Share State A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C406-764E-B839-A9C866F1DB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406-764E-B839-A9C866F1DB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406-764E-B839-A9C866F1DB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406-764E-B839-A9C866F1DB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06-764E-B839-A9C866F1DB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406-764E-B839-A9C866F1DBC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406-764E-B839-A9C866F1DBC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406-764E-B839-A9C866F1DBC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C406-764E-B839-A9C866F1DBC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C406-764E-B839-A9C866F1DBCD}"/>
              </c:ext>
            </c:extLst>
          </c:dPt>
          <c:dLbls>
            <c:dLbl>
              <c:idx val="0"/>
              <c:layout>
                <c:manualLayout>
                  <c:x val="-6.7055393586005943E-2"/>
                  <c:y val="0.0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766CCF5C-CBC0-0443-9F1D-DE6F42616E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406-764E-B839-A9C866F1DBCD}"/>
                </c:ext>
              </c:extLst>
            </c:dLbl>
            <c:dLbl>
              <c:idx val="1"/>
              <c:layout>
                <c:manualLayout>
                  <c:x val="0"/>
                  <c:y val="-6.875000000000006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D10C1FD8-0F9F-D648-815B-DCFE67F05BD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406-764E-B839-A9C866F1DBCD}"/>
                </c:ext>
              </c:extLst>
            </c:dLbl>
            <c:dLbl>
              <c:idx val="2"/>
              <c:layout>
                <c:manualLayout>
                  <c:x val="-4.3731778425655975E-2"/>
                  <c:y val="-0.2250000000000000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8B9557F9-E871-B645-8211-088BAEA7560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406-764E-B839-A9C866F1DBC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06-764E-B839-A9C866F1DBCD}"/>
                </c:ext>
              </c:extLst>
            </c:dLbl>
            <c:dLbl>
              <c:idx val="4"/>
              <c:layout>
                <c:manualLayout>
                  <c:x val="9.3294460641399415E-2"/>
                  <c:y val="6.2500000000000003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CA484333-8B6D-AB43-8025-4B48FADC4B4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406-764E-B839-A9C866F1DBCD}"/>
                </c:ext>
              </c:extLst>
            </c:dLbl>
            <c:dLbl>
              <c:idx val="5"/>
              <c:layout>
                <c:manualLayout>
                  <c:x val="5.2478134110787174E-2"/>
                  <c:y val="6.8750000000000006E-2"/>
                </c:manualLayout>
              </c:layout>
              <c:tx>
                <c:rich>
                  <a:bodyPr/>
                  <a:lstStyle/>
                  <a:p>
                    <a:fld id="{C902CDBE-DA62-E04A-8F4E-6DB00BB937C3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406-764E-B839-A9C866F1DBCD}"/>
                </c:ext>
              </c:extLst>
            </c:dLbl>
            <c:dLbl>
              <c:idx val="6"/>
              <c:layout>
                <c:manualLayout>
                  <c:x val="2.6239067055393531E-2"/>
                  <c:y val="7.499999999999994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AF2759B4-A922-BC4B-97E9-DA12B8F18D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406-764E-B839-A9C866F1DBCD}"/>
                </c:ext>
              </c:extLst>
            </c:dLbl>
            <c:dLbl>
              <c:idx val="7"/>
              <c:layout>
                <c:manualLayout>
                  <c:x val="0.42857142857142838"/>
                  <c:y val="0.3437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06-764E-B839-A9C866F1DBCD}"/>
                </c:ext>
              </c:extLst>
            </c:dLbl>
            <c:dLbl>
              <c:idx val="8"/>
              <c:layout>
                <c:manualLayout>
                  <c:x val="0.42857142857142838"/>
                  <c:y val="0.431250000000000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06-764E-B839-A9C866F1DBCD}"/>
                </c:ext>
              </c:extLst>
            </c:dLbl>
            <c:dLbl>
              <c:idx val="9"/>
              <c:layout>
                <c:manualLayout>
                  <c:x val="0.42565597667638483"/>
                  <c:y val="0.512499999999999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06-764E-B839-A9C866F1D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Sheet1!$A$3:$A$12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Sheet1!$B$3:$B$12</c:f>
              <c:numCache>
                <c:formatCode>0%</c:formatCode>
                <c:ptCount val="10"/>
                <c:pt idx="0">
                  <c:v>0.27828552779292437</c:v>
                </c:pt>
                <c:pt idx="1">
                  <c:v>2.893108756829809E-2</c:v>
                </c:pt>
                <c:pt idx="2">
                  <c:v>0.33501545352636086</c:v>
                </c:pt>
                <c:pt idx="3">
                  <c:v>0</c:v>
                </c:pt>
                <c:pt idx="4">
                  <c:v>0.2190745225691107</c:v>
                </c:pt>
                <c:pt idx="5">
                  <c:v>9.963570662518656E-2</c:v>
                </c:pt>
                <c:pt idx="6">
                  <c:v>3.7671960231089173E-2</c:v>
                </c:pt>
                <c:pt idx="7">
                  <c:v>0</c:v>
                </c:pt>
                <c:pt idx="8">
                  <c:v>0</c:v>
                </c:pt>
                <c:pt idx="9">
                  <c:v>1.3857416870302144E-3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6-764E-B839-A9C866F1DBC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Installation Market Share Sate B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Installation Market Share Sate B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Sheet1!$A$16:$A$25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Sheet1!$B$16:$B$25</c:f>
              <c:numCache>
                <c:formatCode>0%</c:formatCode>
                <c:ptCount val="10"/>
                <c:pt idx="0">
                  <c:v>0.12333728969319145</c:v>
                </c:pt>
                <c:pt idx="1">
                  <c:v>7.3290306967969274E-2</c:v>
                </c:pt>
                <c:pt idx="2">
                  <c:v>6.7006969586087886E-2</c:v>
                </c:pt>
                <c:pt idx="3">
                  <c:v>5.3896016575509742E-2</c:v>
                </c:pt>
                <c:pt idx="4">
                  <c:v>0.10048949458791831</c:v>
                </c:pt>
                <c:pt idx="5">
                  <c:v>9.622804385624982E-2</c:v>
                </c:pt>
                <c:pt idx="6">
                  <c:v>0.14964189233041075</c:v>
                </c:pt>
                <c:pt idx="7">
                  <c:v>0.10568278474461774</c:v>
                </c:pt>
                <c:pt idx="8">
                  <c:v>9.8232476742868585E-2</c:v>
                </c:pt>
                <c:pt idx="9">
                  <c:v>0.13219472491517639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5-E043-BB82-B722A9A8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Installation Market Share State C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Sheet1!$B$29</c:f>
              <c:strCache>
                <c:ptCount val="1"/>
                <c:pt idx="0">
                  <c:v>Installation Market Share State C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86-654F-9A1D-402B5BE0BB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86-654F-9A1D-402B5BE0BBF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086-654F-9A1D-402B5BE0BBF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086-654F-9A1D-402B5BE0BBFD}"/>
              </c:ext>
            </c:extLst>
          </c:dPt>
          <c:dLbls>
            <c:dLbl>
              <c:idx val="3"/>
              <c:layout>
                <c:manualLayout>
                  <c:x val="0.25401815398075239"/>
                  <c:y val="-5.6601778944298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C8,</a:t>
                    </a:r>
                    <a:fld id="{6513121F-5B5E-1145-8FFF-AB8A557E6E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086-654F-9A1D-402B5BE0BBFD}"/>
                </c:ext>
              </c:extLst>
            </c:dLbl>
            <c:dLbl>
              <c:idx val="7"/>
              <c:layout>
                <c:manualLayout>
                  <c:x val="0.47066972878390201"/>
                  <c:y val="0.45986694371536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C4,</a:t>
                    </a:r>
                    <a:fld id="{06A0F8CC-CF3D-1242-AEF7-FC0880F48E5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086-654F-9A1D-402B5BE0BBFD}"/>
                </c:ext>
              </c:extLst>
            </c:dLbl>
            <c:dLbl>
              <c:idx val="8"/>
              <c:layout>
                <c:manualLayout>
                  <c:x val="0.46719750656167969"/>
                  <c:y val="0.590653980752405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C9,</a:t>
                    </a:r>
                    <a:fld id="{6C9F803D-A9FE-E34B-B1A3-586A8039586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086-654F-9A1D-402B5BE0BBF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8CBE0ABD-A113-324A-B9AA-828F3EB3616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086-654F-9A1D-402B5BE0B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Sheet1!$A$30:$A$39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Sheet1!$B$30:$B$39</c:f>
              <c:numCache>
                <c:formatCode>0%</c:formatCode>
                <c:ptCount val="10"/>
                <c:pt idx="0">
                  <c:v>0.1786314657255649</c:v>
                </c:pt>
                <c:pt idx="1">
                  <c:v>5.9690477926387896E-2</c:v>
                </c:pt>
                <c:pt idx="2">
                  <c:v>0.19281174666498432</c:v>
                </c:pt>
                <c:pt idx="3">
                  <c:v>0</c:v>
                </c:pt>
                <c:pt idx="4">
                  <c:v>0.22498974813264783</c:v>
                </c:pt>
                <c:pt idx="5">
                  <c:v>0.13780972822687226</c:v>
                </c:pt>
                <c:pt idx="6">
                  <c:v>0.19410040348246743</c:v>
                </c:pt>
                <c:pt idx="7">
                  <c:v>0</c:v>
                </c:pt>
                <c:pt idx="8">
                  <c:v>0</c:v>
                </c:pt>
                <c:pt idx="9">
                  <c:v>1.1966429841075446E-2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6-654F-9A1D-402B5BE0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Provision Market Share State A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F58-F347-A906-D6A9E0A536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F58-F347-A906-D6A9E0A536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F58-F347-A906-D6A9E0A536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F58-F347-A906-D6A9E0A536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F58-F347-A906-D6A9E0A536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F58-F347-A906-D6A9E0A536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F58-F347-A906-D6A9E0A536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F58-F347-A906-D6A9E0A536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FF58-F347-A906-D6A9E0A536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F58-F347-A906-D6A9E0A536B3}"/>
              </c:ext>
            </c:extLst>
          </c:dPt>
          <c:dLbls>
            <c:dLbl>
              <c:idx val="0"/>
              <c:layout>
                <c:manualLayout>
                  <c:x val="-2.1618110236220473E-2"/>
                  <c:y val="7.070027704870224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E3606982-6C87-B945-A118-280C9C65111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F58-F347-A906-D6A9E0A536B3}"/>
                </c:ext>
              </c:extLst>
            </c:dLbl>
            <c:dLbl>
              <c:idx val="1"/>
              <c:layout>
                <c:manualLayout>
                  <c:x val="-5.9363298337707891E-2"/>
                  <c:y val="8.2622484689413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3157B47-72B4-CB4C-B743-4827CB07659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58-F347-A906-D6A9E0A536B3}"/>
                </c:ext>
              </c:extLst>
            </c:dLbl>
            <c:dLbl>
              <c:idx val="2"/>
              <c:layout>
                <c:manualLayout>
                  <c:x val="-9.4734251968504032E-2"/>
                  <c:y val="4.582750072907552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4F610CA-92E9-1549-A1B4-0030DC12963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58-F347-A906-D6A9E0A536B3}"/>
                </c:ext>
              </c:extLst>
            </c:dLbl>
            <c:dLbl>
              <c:idx val="3"/>
              <c:layout>
                <c:manualLayout>
                  <c:x val="-9.0248250218722653E-2"/>
                  <c:y val="9.3237824438611849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9781C47-A18A-6146-9732-47286E6134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58-F347-A906-D6A9E0A536B3}"/>
                </c:ext>
              </c:extLst>
            </c:dLbl>
            <c:dLbl>
              <c:idx val="4"/>
              <c:layout>
                <c:manualLayout>
                  <c:x val="-0.13591010498687664"/>
                  <c:y val="-0.1607976086322543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822BE386-9FBA-7A48-A4AC-E1D46CCFDEE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58-F347-A906-D6A9E0A536B3}"/>
                </c:ext>
              </c:extLst>
            </c:dLbl>
            <c:dLbl>
              <c:idx val="5"/>
              <c:layout>
                <c:manualLayout>
                  <c:x val="-0.1234993438320211"/>
                  <c:y val="-0.3218985126859142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E4B0EFD2-A0B3-2047-BD3A-85CE0EBDD51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F58-F347-A906-D6A9E0A536B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957CFF5-B8C2-9C4B-8A02-50B5B00C4C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F58-F347-A906-D6A9E0A536B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6F7202E-BE20-944F-BAD8-3EE50B7832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F58-F347-A906-D6A9E0A536B3}"/>
                </c:ext>
              </c:extLst>
            </c:dLbl>
            <c:dLbl>
              <c:idx val="8"/>
              <c:layout>
                <c:manualLayout>
                  <c:x val="0.17338560804899389"/>
                  <c:y val="4.3350831146106734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58C1ED64-6246-BB4F-9462-342083F53ED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F58-F347-A906-D6A9E0A536B3}"/>
                </c:ext>
              </c:extLst>
            </c:dLbl>
            <c:dLbl>
              <c:idx val="9"/>
              <c:layout>
                <c:manualLayout>
                  <c:x val="9.1287620297462818E-2"/>
                  <c:y val="0.119318678915135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F57F463A-ED3A-6543-90F5-201867D4146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F58-F347-A906-D6A9E0A53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Sheet2!$A$3:$A$12</c:f>
              <c:strCache>
                <c:ptCount val="10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A20</c:v>
                </c:pt>
              </c:strCache>
            </c:strRef>
          </c:cat>
          <c:val>
            <c:numRef>
              <c:f>Sheet2!$B$3:$B$12</c:f>
              <c:numCache>
                <c:formatCode>0%</c:formatCode>
                <c:ptCount val="10"/>
                <c:pt idx="0">
                  <c:v>3.7165613750239641E-2</c:v>
                </c:pt>
                <c:pt idx="1">
                  <c:v>5.3074830613032462E-2</c:v>
                </c:pt>
                <c:pt idx="2">
                  <c:v>7.2607162159146366E-2</c:v>
                </c:pt>
                <c:pt idx="3">
                  <c:v>5.2221284961460647E-2</c:v>
                </c:pt>
                <c:pt idx="4">
                  <c:v>0.15354849609500032</c:v>
                </c:pt>
                <c:pt idx="5">
                  <c:v>0.10587380417516494</c:v>
                </c:pt>
                <c:pt idx="6">
                  <c:v>0.10888515583209145</c:v>
                </c:pt>
                <c:pt idx="7">
                  <c:v>0.15145561229943269</c:v>
                </c:pt>
                <c:pt idx="8">
                  <c:v>0.12089199395882445</c:v>
                </c:pt>
                <c:pt idx="9">
                  <c:v>0.14427604615560705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8-F347-A906-D6A9E0A536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Sheet2!$B$16</c:f>
              <c:strCache>
                <c:ptCount val="1"/>
                <c:pt idx="0">
                  <c:v>Provision Market Share State B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D8A-7E49-BCFB-9D60CAA513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8A-7E49-BCFB-9D60CAA513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8A-7E49-BCFB-9D60CAA513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7D8A-7E49-BCFB-9D60CAA513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7D8A-7E49-BCFB-9D60CAA513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4"/>
              <c:layout>
                <c:manualLayout>
                  <c:x val="5.0458005249343831E-2"/>
                  <c:y val="7.8487897346165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A-7E49-BCFB-9D60CAA5136E}"/>
                </c:ext>
              </c:extLst>
            </c:dLbl>
            <c:dLbl>
              <c:idx val="5"/>
              <c:layout>
                <c:manualLayout>
                  <c:x val="0.52906802274715659"/>
                  <c:y val="0.470551181102362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B18,</a:t>
                    </a:r>
                    <a:fld id="{1BD3BAA1-A143-114C-AF19-903B742950D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D8A-7E49-BCFB-9D60CAA5136E}"/>
                </c:ext>
              </c:extLst>
            </c:dLbl>
            <c:dLbl>
              <c:idx val="6"/>
              <c:layout>
                <c:manualLayout>
                  <c:x val="0.52524868766404187"/>
                  <c:y val="0.414995625546806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B17,</a:t>
                    </a:r>
                    <a:fld id="{BA5FCDD8-AF1C-5C4E-AEC5-CF9584573C1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D8A-7E49-BCFB-9D60CAA5136E}"/>
                </c:ext>
              </c:extLst>
            </c:dLbl>
            <c:dLbl>
              <c:idx val="7"/>
              <c:layout>
                <c:manualLayout>
                  <c:x val="0.52629024496937871"/>
                  <c:y val="0.52957895888014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B19,</a:t>
                    </a:r>
                    <a:fld id="{D28F72D2-8C96-6841-97A5-D09DF153DB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D8A-7E49-BCFB-9D60CAA5136E}"/>
                </c:ext>
              </c:extLst>
            </c:dLbl>
            <c:dLbl>
              <c:idx val="8"/>
              <c:layout>
                <c:manualLayout>
                  <c:x val="0.52802646544181953"/>
                  <c:y val="0.355967847769028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B16,</a:t>
                    </a:r>
                    <a:fld id="{18A3BC87-DC5C-234A-B96E-23E41381638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D8A-7E49-BCFB-9D60CAA51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Sheet2!$A$17:$A$26</c:f>
              <c:strCache>
                <c:ptCount val="10"/>
                <c:pt idx="0">
                  <c:v>B11</c:v>
                </c:pt>
                <c:pt idx="1">
                  <c:v>B12</c:v>
                </c:pt>
                <c:pt idx="2">
                  <c:v>B13</c:v>
                </c:pt>
                <c:pt idx="3">
                  <c:v>B14</c:v>
                </c:pt>
                <c:pt idx="4">
                  <c:v>B15</c:v>
                </c:pt>
                <c:pt idx="5">
                  <c:v>B16</c:v>
                </c:pt>
                <c:pt idx="6">
                  <c:v>B17</c:v>
                </c:pt>
                <c:pt idx="7">
                  <c:v>B18</c:v>
                </c:pt>
                <c:pt idx="8">
                  <c:v>B19</c:v>
                </c:pt>
                <c:pt idx="9">
                  <c:v>B20</c:v>
                </c:pt>
              </c:strCache>
            </c:strRef>
          </c:cat>
          <c:val>
            <c:numRef>
              <c:f>Sheet2!$B$17:$B$26</c:f>
              <c:numCache>
                <c:formatCode>0%</c:formatCode>
                <c:ptCount val="10"/>
                <c:pt idx="0">
                  <c:v>0.36434389749777962</c:v>
                </c:pt>
                <c:pt idx="1">
                  <c:v>0.23726520930204195</c:v>
                </c:pt>
                <c:pt idx="2">
                  <c:v>0.17320928517085712</c:v>
                </c:pt>
                <c:pt idx="3">
                  <c:v>0.14118132310526471</c:v>
                </c:pt>
                <c:pt idx="4">
                  <c:v>4.7163757041751429E-2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3.6836527882305223E-2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A-7E49-BCFB-9D60CAA51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Sheet2!$B$32</c:f>
              <c:strCache>
                <c:ptCount val="1"/>
                <c:pt idx="0">
                  <c:v>Provision Market Share State C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D9-A54B-BA42-6179C5E65A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0D9-A54B-BA42-6179C5E65A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D9-A54B-BA42-6179C5E65A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D0D9-A54B-BA42-6179C5E65A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0D9-A54B-BA42-6179C5E65A3A}"/>
              </c:ext>
            </c:extLst>
          </c:dPt>
          <c:dLbls>
            <c:dLbl>
              <c:idx val="5"/>
              <c:layout>
                <c:manualLayout>
                  <c:x val="0.51040069991251069"/>
                  <c:y val="0.401106736657917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C17,</a:t>
                    </a:r>
                    <a:fld id="{7A3A7E99-81A6-6743-86F2-8B6AFF4D80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0D9-A54B-BA42-6179C5E65A3A}"/>
                </c:ext>
              </c:extLst>
            </c:dLbl>
            <c:dLbl>
              <c:idx val="6"/>
              <c:layout>
                <c:manualLayout>
                  <c:x val="0.51526181102362201"/>
                  <c:y val="0.463606736657917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C18,</a:t>
                    </a:r>
                    <a:fld id="{490B5D28-029F-C74B-94CB-6F24CF1E728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0D9-A54B-BA42-6179C5E65A3A}"/>
                </c:ext>
              </c:extLst>
            </c:dLbl>
            <c:dLbl>
              <c:idx val="7"/>
              <c:layout>
                <c:manualLayout>
                  <c:x val="0.51144247594050729"/>
                  <c:y val="0.522634514435695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C19,</a:t>
                    </a:r>
                    <a:fld id="{F8A1AB6D-4AC5-8B4B-942F-76818332BC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0D9-A54B-BA42-6179C5E65A3A}"/>
                </c:ext>
              </c:extLst>
            </c:dLbl>
            <c:dLbl>
              <c:idx val="8"/>
              <c:layout>
                <c:manualLayout>
                  <c:x val="0.50970625546806647"/>
                  <c:y val="0.342078958880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C16,</a:t>
                    </a:r>
                    <a:fld id="{9BD165D4-A081-6045-A87E-EA6CAF7BAD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0D9-A54B-BA42-6179C5E65A3A}"/>
                </c:ext>
              </c:extLst>
            </c:dLbl>
            <c:dLbl>
              <c:idx val="9"/>
              <c:layout>
                <c:manualLayout>
                  <c:x val="2.2285651793525707E-2"/>
                  <c:y val="8.3565179352580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D9-A54B-BA42-6179C5E65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Sheet2!$A$33:$A$42</c:f>
              <c:strCache>
                <c:ptCount val="10"/>
                <c:pt idx="0">
                  <c:v>C11</c:v>
                </c:pt>
                <c:pt idx="1">
                  <c:v>C12</c:v>
                </c:pt>
                <c:pt idx="2">
                  <c:v>C13</c:v>
                </c:pt>
                <c:pt idx="3">
                  <c:v>C14</c:v>
                </c:pt>
                <c:pt idx="4">
                  <c:v>C15</c:v>
                </c:pt>
                <c:pt idx="5">
                  <c:v>C16</c:v>
                </c:pt>
                <c:pt idx="6">
                  <c:v>C17</c:v>
                </c:pt>
                <c:pt idx="7">
                  <c:v>C18</c:v>
                </c:pt>
                <c:pt idx="8">
                  <c:v>C19</c:v>
                </c:pt>
                <c:pt idx="9">
                  <c:v>C20</c:v>
                </c:pt>
              </c:strCache>
            </c:strRef>
          </c:cat>
          <c:val>
            <c:numRef>
              <c:f>Sheet2!$B$33:$B$42</c:f>
              <c:numCache>
                <c:formatCode>0%</c:formatCode>
                <c:ptCount val="10"/>
                <c:pt idx="0">
                  <c:v>0.29284281590109246</c:v>
                </c:pt>
                <c:pt idx="1">
                  <c:v>0.17887603808711697</c:v>
                </c:pt>
                <c:pt idx="2">
                  <c:v>0.22031850274674439</c:v>
                </c:pt>
                <c:pt idx="3">
                  <c:v>0.15815480575730323</c:v>
                </c:pt>
                <c:pt idx="4">
                  <c:v>0.11671234109767578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3.3095496410067225E-2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9-A54B-BA42-6179C5E6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Renewable Energy Market Size ($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Renewable Energy Market Size ($ billions)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2021</c:v>
                </c:pt>
                <c:pt idx="1">
                  <c:v>2022</c:v>
                </c:pt>
                <c:pt idx="2">
                  <c:v>2023 F</c:v>
                </c:pt>
                <c:pt idx="3">
                  <c:v>2024 F</c:v>
                </c:pt>
                <c:pt idx="4">
                  <c:v>2025 F</c:v>
                </c:pt>
                <c:pt idx="5">
                  <c:v>2026 F</c:v>
                </c:pt>
                <c:pt idx="6">
                  <c:v>2027 F</c:v>
                </c:pt>
              </c:strCache>
            </c:strRef>
          </c:cat>
          <c:val>
            <c:numRef>
              <c:f>Sheet3!$B$2:$B$8</c:f>
              <c:numCache>
                <c:formatCode>0.0</c:formatCode>
                <c:ptCount val="7"/>
                <c:pt idx="0">
                  <c:v>910.5</c:v>
                </c:pt>
                <c:pt idx="1">
                  <c:v>990.62400000000002</c:v>
                </c:pt>
                <c:pt idx="2">
                  <c:v>1077.7989120000002</c:v>
                </c:pt>
                <c:pt idx="3">
                  <c:v>1172.6452162560004</c:v>
                </c:pt>
                <c:pt idx="4">
                  <c:v>1275.8379952865284</c:v>
                </c:pt>
                <c:pt idx="5">
                  <c:v>1388.111738871743</c:v>
                </c:pt>
                <c:pt idx="6">
                  <c:v>1510.2655718924566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5-FE45-A131-8624158C5E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905648"/>
        <c:axId val="1278014159"/>
        <c:axId val="0"/>
      </c:bar3DChart>
      <c:catAx>
        <c:axId val="159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14159"/>
        <c:crosses val="autoZero"/>
        <c:auto val="1"/>
        <c:lblAlgn val="ctr"/>
        <c:lblOffset val="100"/>
        <c:noMultiLvlLbl val="0"/>
      </c:catAx>
      <c:valAx>
        <c:axId val="1278014159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59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Market Size ($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Market Size ($ billions)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[1]Sheet1!$B$2:$B$7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F</c:v>
                </c:pt>
              </c:strCache>
            </c:str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8.08</c:v>
                </c:pt>
                <c:pt idx="1">
                  <c:v>8.9600000000000009</c:v>
                </c:pt>
                <c:pt idx="2">
                  <c:v>11.02</c:v>
                </c:pt>
                <c:pt idx="3">
                  <c:v>14.28</c:v>
                </c:pt>
                <c:pt idx="4">
                  <c:v>17.22</c:v>
                </c:pt>
                <c:pt idx="5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4-9E4B-B761-EC4116CCC5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93556111"/>
        <c:axId val="441237327"/>
        <c:axId val="0"/>
      </c:bar3DChart>
      <c:catAx>
        <c:axId val="3935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37327"/>
        <c:crosses val="autoZero"/>
        <c:auto val="1"/>
        <c:lblAlgn val="ctr"/>
        <c:lblOffset val="100"/>
        <c:noMultiLvlLbl val="0"/>
      </c:catAx>
      <c:valAx>
        <c:axId val="441237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355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[1]Sheet1!$C$35</c:f>
              <c:strCache>
                <c:ptCount val="1"/>
                <c:pt idx="0">
                  <c:v>Global Market Size ($ billions)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[1]Sheet1!$B$36:$B$39</c:f>
              <c:strCache>
                <c:ptCount val="4"/>
                <c:pt idx="0">
                  <c:v>2021</c:v>
                </c:pt>
                <c:pt idx="1">
                  <c:v>2022</c:v>
                </c:pt>
                <c:pt idx="3">
                  <c:v>2030 F</c:v>
                </c:pt>
              </c:strCache>
            </c:strRef>
          </c:cat>
          <c:val>
            <c:numRef>
              <c:f>[1]Sheet1!$C$36:$C$39</c:f>
              <c:numCache>
                <c:formatCode>General</c:formatCode>
                <c:ptCount val="4"/>
                <c:pt idx="0">
                  <c:v>197.23</c:v>
                </c:pt>
                <c:pt idx="1">
                  <c:v>211.31</c:v>
                </c:pt>
                <c:pt idx="3">
                  <c:v>368.63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594A-8717-4D7B9436F0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94922464"/>
        <c:axId val="1895212768"/>
        <c:axId val="0"/>
      </c:bar3DChart>
      <c:catAx>
        <c:axId val="18949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12768"/>
        <c:crosses val="autoZero"/>
        <c:auto val="1"/>
        <c:lblAlgn val="ctr"/>
        <c:lblOffset val="100"/>
        <c:noMultiLvlLbl val="0"/>
      </c:catAx>
      <c:valAx>
        <c:axId val="1895212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49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 Market Size Forecast ($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[1]Sheet1!$C$19</c:f>
              <c:strCache>
                <c:ptCount val="1"/>
                <c:pt idx="0">
                  <c:v>US Market Size Forecast ($ billions)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[1]Sheet1!$B$20:$B$24</c:f>
              <c:strCache>
                <c:ptCount val="5"/>
                <c:pt idx="0">
                  <c:v>2023 F</c:v>
                </c:pt>
                <c:pt idx="1">
                  <c:v>2024 F</c:v>
                </c:pt>
                <c:pt idx="2">
                  <c:v>2025 F</c:v>
                </c:pt>
                <c:pt idx="3">
                  <c:v>2026 F</c:v>
                </c:pt>
                <c:pt idx="4">
                  <c:v>2027 F</c:v>
                </c:pt>
              </c:strCache>
            </c:strRef>
          </c:cat>
          <c:val>
            <c:numRef>
              <c:f>[1]Sheet1!$C$20:$C$24</c:f>
              <c:numCache>
                <c:formatCode>General</c:formatCode>
                <c:ptCount val="5"/>
                <c:pt idx="0">
                  <c:v>20.75</c:v>
                </c:pt>
                <c:pt idx="1">
                  <c:v>24.343900000000001</c:v>
                </c:pt>
                <c:pt idx="2">
                  <c:v>28.560263480000003</c:v>
                </c:pt>
                <c:pt idx="3">
                  <c:v>33.506901114736003</c:v>
                </c:pt>
                <c:pt idx="4">
                  <c:v>39.310296387808279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AA48-95FB-AC8FF6CF5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94059215"/>
        <c:axId val="441386319"/>
        <c:axId val="0"/>
      </c:bar3DChart>
      <c:catAx>
        <c:axId val="39405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86319"/>
        <c:crosses val="autoZero"/>
        <c:auto val="1"/>
        <c:lblAlgn val="ctr"/>
        <c:lblOffset val="100"/>
        <c:noMultiLvlLbl val="0"/>
      </c:catAx>
      <c:valAx>
        <c:axId val="4413863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405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Installation Market Share Sate B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Installation Market Share Sate B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1C5-F54F-A917-2D2DC4A2A7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1C5-F54F-A917-2D2DC4A2A7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1C5-F54F-A917-2D2DC4A2A7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1C5-F54F-A917-2D2DC4A2A7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1C5-F54F-A917-2D2DC4A2A7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1C5-F54F-A917-2D2DC4A2A70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1C5-F54F-A917-2D2DC4A2A70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1C5-F54F-A917-2D2DC4A2A70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1C5-F54F-A917-2D2DC4A2A70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1C5-F54F-A917-2D2DC4A2A7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Sheet1!$A$16:$A$25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Sheet1!$B$16:$B$25</c:f>
              <c:numCache>
                <c:formatCode>0%</c:formatCode>
                <c:ptCount val="10"/>
                <c:pt idx="0">
                  <c:v>0.12333728969319145</c:v>
                </c:pt>
                <c:pt idx="1">
                  <c:v>7.3290306967969274E-2</c:v>
                </c:pt>
                <c:pt idx="2">
                  <c:v>6.7006969586087886E-2</c:v>
                </c:pt>
                <c:pt idx="3">
                  <c:v>5.3896016575509742E-2</c:v>
                </c:pt>
                <c:pt idx="4">
                  <c:v>0.10048949458791831</c:v>
                </c:pt>
                <c:pt idx="5">
                  <c:v>9.622804385624982E-2</c:v>
                </c:pt>
                <c:pt idx="6">
                  <c:v>0.14964189233041075</c:v>
                </c:pt>
                <c:pt idx="7">
                  <c:v>0.10568278474461774</c:v>
                </c:pt>
                <c:pt idx="8">
                  <c:v>9.8232476742868585E-2</c:v>
                </c:pt>
                <c:pt idx="9">
                  <c:v>0.13219472491517639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1C5-F54F-A917-2D2DC4A2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Market Size ($ billions)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[1]Sheet1!$B$2:$B$11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F</c:v>
                </c:pt>
                <c:pt idx="6">
                  <c:v>2024 F</c:v>
                </c:pt>
                <c:pt idx="7">
                  <c:v>2025 F</c:v>
                </c:pt>
                <c:pt idx="8">
                  <c:v>2026 F</c:v>
                </c:pt>
                <c:pt idx="9">
                  <c:v>2027 F</c:v>
                </c:pt>
              </c:strCache>
            </c:strRef>
          </c:cat>
          <c:val>
            <c:numRef>
              <c:f>[1]Sheet1!$C$2:$C$11</c:f>
              <c:numCache>
                <c:formatCode>General</c:formatCode>
                <c:ptCount val="10"/>
                <c:pt idx="0">
                  <c:v>8.08</c:v>
                </c:pt>
                <c:pt idx="1">
                  <c:v>8.9600000000000009</c:v>
                </c:pt>
                <c:pt idx="2">
                  <c:v>11.02</c:v>
                </c:pt>
                <c:pt idx="3">
                  <c:v>14.28</c:v>
                </c:pt>
                <c:pt idx="4">
                  <c:v>17.22</c:v>
                </c:pt>
                <c:pt idx="5">
                  <c:v>20.75</c:v>
                </c:pt>
                <c:pt idx="6">
                  <c:v>24.343900000000001</c:v>
                </c:pt>
                <c:pt idx="7">
                  <c:v>28.560263480000003</c:v>
                </c:pt>
                <c:pt idx="8">
                  <c:v>33.506901114736003</c:v>
                </c:pt>
                <c:pt idx="9">
                  <c:v>39.310296387808279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D-CF4C-9DAB-061BDF591D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39300784"/>
        <c:axId val="269023311"/>
        <c:axId val="0"/>
      </c:bar3DChart>
      <c:catAx>
        <c:axId val="14393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23311"/>
        <c:crosses val="autoZero"/>
        <c:auto val="1"/>
        <c:lblAlgn val="ctr"/>
        <c:lblOffset val="100"/>
        <c:noMultiLvlLbl val="0"/>
      </c:catAx>
      <c:valAx>
        <c:axId val="269023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930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Renewables Total (19.8% of total energy sources)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94-0048-9FE6-FB071C3A5B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94-0048-9FE6-FB071C3A5B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94-0048-9FE6-FB071C3A5B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94-0048-9FE6-FB071C3A5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[1]Sheet2!$A$2:$A$5</c:f>
              <c:strCache>
                <c:ptCount val="4"/>
                <c:pt idx="0">
                  <c:v>Wind</c:v>
                </c:pt>
                <c:pt idx="1">
                  <c:v>Hydropower</c:v>
                </c:pt>
                <c:pt idx="2">
                  <c:v>Solar </c:v>
                </c:pt>
                <c:pt idx="3">
                  <c:v>Other</c:v>
                </c:pt>
              </c:strCache>
            </c:strRef>
          </c:cat>
          <c:val>
            <c:numRef>
              <c:f>[1]Sheet2!$B$2:$B$5</c:f>
              <c:numCache>
                <c:formatCode>General</c:formatCode>
                <c:ptCount val="4"/>
                <c:pt idx="0">
                  <c:v>9.1999999999999998E-2</c:v>
                </c:pt>
                <c:pt idx="1">
                  <c:v>6.0999999999999999E-2</c:v>
                </c:pt>
                <c:pt idx="2">
                  <c:v>2.9000000000000001E-2</c:v>
                </c:pt>
                <c:pt idx="3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4-0048-9FE6-FB071C3A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Installation Market Share State C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Sheet1!$B$29</c:f>
              <c:strCache>
                <c:ptCount val="1"/>
                <c:pt idx="0">
                  <c:v>Installation Market Share State C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07F-5C4C-B8F5-64DDE323B6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07F-5C4C-B8F5-64DDE323B6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07F-5C4C-B8F5-64DDE323B6B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07F-5C4C-B8F5-64DDE323B6B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07F-5C4C-B8F5-64DDE323B6B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07F-5C4C-B8F5-64DDE323B6B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07F-5C4C-B8F5-64DDE323B6B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07F-5C4C-B8F5-64DDE323B6B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07F-5C4C-B8F5-64DDE323B6B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07F-5C4C-B8F5-64DDE323B6BC}"/>
              </c:ext>
            </c:extLst>
          </c:dPt>
          <c:dLbls>
            <c:dLbl>
              <c:idx val="3"/>
              <c:layout>
                <c:manualLayout>
                  <c:x val="0.25401815398075239"/>
                  <c:y val="-5.6601778944298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C8,</a:t>
                    </a:r>
                    <a:fld id="{6513121F-5B5E-1145-8FFF-AB8A557E6E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7F-5C4C-B8F5-64DDE323B6BC}"/>
                </c:ext>
              </c:extLst>
            </c:dLbl>
            <c:dLbl>
              <c:idx val="7"/>
              <c:layout>
                <c:manualLayout>
                  <c:x val="0.47066972878390201"/>
                  <c:y val="0.45986694371536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C4,</a:t>
                    </a:r>
                    <a:fld id="{06A0F8CC-CF3D-1242-AEF7-FC0880F48E5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307F-5C4C-B8F5-64DDE323B6BC}"/>
                </c:ext>
              </c:extLst>
            </c:dLbl>
            <c:dLbl>
              <c:idx val="8"/>
              <c:layout>
                <c:manualLayout>
                  <c:x val="0.46719750656167969"/>
                  <c:y val="0.590653980752405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C9,</a:t>
                    </a:r>
                    <a:fld id="{6C9F803D-A9FE-E34B-B1A3-586A8039586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307F-5C4C-B8F5-64DDE323B6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8CBE0ABD-A113-324A-B9AA-828F3EB3616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307F-5C4C-B8F5-64DDE323B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Sheet1!$A$30:$A$39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Sheet1!$B$30:$B$39</c:f>
              <c:numCache>
                <c:formatCode>0%</c:formatCode>
                <c:ptCount val="10"/>
                <c:pt idx="0">
                  <c:v>0.1786314657255649</c:v>
                </c:pt>
                <c:pt idx="1">
                  <c:v>5.9690477926387896E-2</c:v>
                </c:pt>
                <c:pt idx="2">
                  <c:v>0.19281174666498432</c:v>
                </c:pt>
                <c:pt idx="3">
                  <c:v>0</c:v>
                </c:pt>
                <c:pt idx="4">
                  <c:v>0.22498974813264783</c:v>
                </c:pt>
                <c:pt idx="5">
                  <c:v>0.13780972822687226</c:v>
                </c:pt>
                <c:pt idx="6">
                  <c:v>0.19410040348246743</c:v>
                </c:pt>
                <c:pt idx="7">
                  <c:v>0</c:v>
                </c:pt>
                <c:pt idx="8">
                  <c:v>0</c:v>
                </c:pt>
                <c:pt idx="9">
                  <c:v>1.1966429841075446E-2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07F-5C4C-B8F5-64DDE323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Installations</a:t>
            </a:r>
            <a:r>
              <a:rPr lang="en-US" sz="1200" baseline="0"/>
              <a:t> of Solar Energy Systems Revenue ($ Mn)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'Installation Analysis'!$T$6</c:f>
              <c:strCache>
                <c:ptCount val="1"/>
                <c:pt idx="0">
                  <c:v>State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'Installation Analysis'!$U$5:$AB$5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'Installation Analysis'!$U$6:$AB$6</c:f>
              <c:numCache>
                <c:formatCode>_(* #,##0_);_(* \(#,##0\);_(* "-"??_);_(@_)</c:formatCode>
                <c:ptCount val="8"/>
                <c:pt idx="0">
                  <c:v>3863.5425792534634</c:v>
                </c:pt>
                <c:pt idx="1">
                  <c:v>3914.4818961408319</c:v>
                </c:pt>
                <c:pt idx="2">
                  <c:v>3960.8245646548835</c:v>
                </c:pt>
                <c:pt idx="3">
                  <c:v>4005.5428850790472</c:v>
                </c:pt>
                <c:pt idx="4">
                  <c:v>4052.6189924497098</c:v>
                </c:pt>
                <c:pt idx="5">
                  <c:v>4099.1708018449308</c:v>
                </c:pt>
                <c:pt idx="6">
                  <c:v>4152.3208676212907</c:v>
                </c:pt>
                <c:pt idx="7">
                  <c:v>4206.5552620072776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D-AB45-8B50-FA96383C240E}"/>
            </c:ext>
          </c:extLst>
        </c:ser>
        <c:ser>
          <c:idx val="1"/>
          <c:order val="1"/>
          <c:tx>
            <c:strRef>
              <c:f>'Installation Analysis'!$T$7</c:f>
              <c:strCache>
                <c:ptCount val="1"/>
                <c:pt idx="0">
                  <c:v>State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'Installation Analysis'!$U$5:$AB$5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'Installation Analysis'!$U$7:$AB$7</c:f>
              <c:numCache>
                <c:formatCode>_(* #,##0_);_(* \(#,##0\);_(* "-"??_);_(@_)</c:formatCode>
                <c:ptCount val="8"/>
                <c:pt idx="0">
                  <c:v>1971.0161150096121</c:v>
                </c:pt>
                <c:pt idx="1">
                  <c:v>2188.4141180579563</c:v>
                </c:pt>
                <c:pt idx="2">
                  <c:v>2410.1555362396493</c:v>
                </c:pt>
                <c:pt idx="3">
                  <c:v>2645.5498725912275</c:v>
                </c:pt>
                <c:pt idx="4">
                  <c:v>2912.0932695922329</c:v>
                </c:pt>
                <c:pt idx="5">
                  <c:v>3200.3292675105777</c:v>
                </c:pt>
                <c:pt idx="6">
                  <c:v>3548.6542352676174</c:v>
                </c:pt>
                <c:pt idx="7">
                  <c:v>3937.1425506303194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D-AB45-8B50-FA96383C240E}"/>
            </c:ext>
          </c:extLst>
        </c:ser>
        <c:ser>
          <c:idx val="2"/>
          <c:order val="2"/>
          <c:tx>
            <c:strRef>
              <c:f>'Installation Analysis'!$T$8</c:f>
              <c:strCache>
                <c:ptCount val="1"/>
                <c:pt idx="0">
                  <c:v>State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'Installation Analysis'!$U$5:$AB$5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'Installation Analysis'!$U$8:$AB$8</c:f>
              <c:numCache>
                <c:formatCode>_(* #,##0_);_(* \(#,##0\);_(* "-"??_);_(@_)</c:formatCode>
                <c:ptCount val="8"/>
                <c:pt idx="0">
                  <c:v>1341.3314251685715</c:v>
                </c:pt>
                <c:pt idx="1">
                  <c:v>1365.421737564599</c:v>
                </c:pt>
                <c:pt idx="2">
                  <c:v>1386.8768419948155</c:v>
                </c:pt>
                <c:pt idx="3">
                  <c:v>1407.2366219792591</c:v>
                </c:pt>
                <c:pt idx="4">
                  <c:v>1429.1972272459427</c:v>
                </c:pt>
                <c:pt idx="5">
                  <c:v>1450.740505444679</c:v>
                </c:pt>
                <c:pt idx="6">
                  <c:v>1473.4605757122961</c:v>
                </c:pt>
                <c:pt idx="7">
                  <c:v>1500.3106354368647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D-AB45-8B50-FA96383C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36143"/>
        <c:axId val="1273793088"/>
      </c:lineChart>
      <c:catAx>
        <c:axId val="39773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93088"/>
        <c:crosses val="autoZero"/>
        <c:auto val="1"/>
        <c:lblAlgn val="ctr"/>
        <c:lblOffset val="100"/>
        <c:noMultiLvlLbl val="0"/>
      </c:catAx>
      <c:valAx>
        <c:axId val="12737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Competitors'</a:t>
            </a:r>
            <a:r>
              <a:rPr lang="en-US" baseline="0"/>
              <a:t> Growth in Revenues ($ Mn)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'Installation Analysis'!$V$41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'Installation Analysis'!$U$42:$U$51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'Installation Analysis'!$V$42:$V$51</c:f>
              <c:numCache>
                <c:formatCode>#,##0</c:formatCode>
                <c:ptCount val="10"/>
                <c:pt idx="0">
                  <c:v>454.6121247860201</c:v>
                </c:pt>
                <c:pt idx="1">
                  <c:v>273.23920638020252</c:v>
                </c:pt>
                <c:pt idx="2">
                  <c:v>0</c:v>
                </c:pt>
                <c:pt idx="3">
                  <c:v>0</c:v>
                </c:pt>
                <c:pt idx="4">
                  <c:v>375.84627834063639</c:v>
                </c:pt>
                <c:pt idx="5">
                  <c:v>50.820679509407839</c:v>
                </c:pt>
                <c:pt idx="6">
                  <c:v>575.34859090967393</c:v>
                </c:pt>
                <c:pt idx="7">
                  <c:v>50.995585508437678</c:v>
                </c:pt>
                <c:pt idx="8">
                  <c:v>76.186265338949369</c:v>
                </c:pt>
                <c:pt idx="9">
                  <c:v>113.96738423628439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A748-9DD8-AFE76B1D9FF3}"/>
            </c:ext>
          </c:extLst>
        </c:ser>
        <c:ser>
          <c:idx val="1"/>
          <c:order val="1"/>
          <c:tx>
            <c:strRef>
              <c:f>'Installation Analysis'!$W$41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'Installation Analysis'!$U$42:$U$51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'Installation Analysis'!$W$42:$W$51</c:f>
              <c:numCache>
                <c:formatCode>#,##0</c:formatCode>
                <c:ptCount val="10"/>
                <c:pt idx="0">
                  <c:v>471.44600862124588</c:v>
                </c:pt>
                <c:pt idx="1">
                  <c:v>276.93028117648822</c:v>
                </c:pt>
                <c:pt idx="2">
                  <c:v>0</c:v>
                </c:pt>
                <c:pt idx="3">
                  <c:v>0</c:v>
                </c:pt>
                <c:pt idx="4">
                  <c:v>383.19106407820055</c:v>
                </c:pt>
                <c:pt idx="5">
                  <c:v>86.703233897415245</c:v>
                </c:pt>
                <c:pt idx="6">
                  <c:v>576.83748579607425</c:v>
                </c:pt>
                <c:pt idx="7">
                  <c:v>80.130371301665861</c:v>
                </c:pt>
                <c:pt idx="8">
                  <c:v>126.49374614690218</c:v>
                </c:pt>
                <c:pt idx="9">
                  <c:v>186.68192703996434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A748-9DD8-AFE76B1D9FF3}"/>
            </c:ext>
          </c:extLst>
        </c:ser>
        <c:ser>
          <c:idx val="2"/>
          <c:order val="2"/>
          <c:tx>
            <c:strRef>
              <c:f>'Installation Analysis'!$X$41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'Installation Analysis'!$U$42:$U$51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'Installation Analysis'!$X$42:$X$51</c:f>
              <c:numCache>
                <c:formatCode>#,##0</c:formatCode>
                <c:ptCount val="10"/>
                <c:pt idx="0">
                  <c:v>483.58369599445075</c:v>
                </c:pt>
                <c:pt idx="1">
                  <c:v>282.01361403718755</c:v>
                </c:pt>
                <c:pt idx="2">
                  <c:v>40.750446699519877</c:v>
                </c:pt>
                <c:pt idx="3">
                  <c:v>0</c:v>
                </c:pt>
                <c:pt idx="4">
                  <c:v>388.44115664748358</c:v>
                </c:pt>
                <c:pt idx="5">
                  <c:v>115.96505104853942</c:v>
                </c:pt>
                <c:pt idx="6">
                  <c:v>578.87554935794833</c:v>
                </c:pt>
                <c:pt idx="7">
                  <c:v>124.62335640268473</c:v>
                </c:pt>
                <c:pt idx="8">
                  <c:v>154.43611449089641</c:v>
                </c:pt>
                <c:pt idx="9">
                  <c:v>241.46655156093863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1-A748-9DD8-AFE76B1D9FF3}"/>
            </c:ext>
          </c:extLst>
        </c:ser>
        <c:ser>
          <c:idx val="3"/>
          <c:order val="3"/>
          <c:tx>
            <c:strRef>
              <c:f>'Installation Analysis'!$Y$41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'Installation Analysis'!$U$42:$U$51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'Installation Analysis'!$Y$42:$Y$51</c:f>
              <c:numCache>
                <c:formatCode>#,##0</c:formatCode>
                <c:ptCount val="10"/>
                <c:pt idx="0">
                  <c:v>476.46589436520742</c:v>
                </c:pt>
                <c:pt idx="1">
                  <c:v>278.42991470845425</c:v>
                </c:pt>
                <c:pt idx="2">
                  <c:v>71.593682002915642</c:v>
                </c:pt>
                <c:pt idx="3">
                  <c:v>33.800814163765317</c:v>
                </c:pt>
                <c:pt idx="4">
                  <c:v>386.84187317410118</c:v>
                </c:pt>
                <c:pt idx="5">
                  <c:v>176.06855315423022</c:v>
                </c:pt>
                <c:pt idx="6">
                  <c:v>582.02599253004303</c:v>
                </c:pt>
                <c:pt idx="7">
                  <c:v>182.35911882843428</c:v>
                </c:pt>
                <c:pt idx="8">
                  <c:v>180.54727838281823</c:v>
                </c:pt>
                <c:pt idx="9">
                  <c:v>277.41675128125837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1-A748-9DD8-AFE76B1D9FF3}"/>
            </c:ext>
          </c:extLst>
        </c:ser>
        <c:ser>
          <c:idx val="4"/>
          <c:order val="4"/>
          <c:tx>
            <c:strRef>
              <c:f>'Installation Analysis'!$Z$41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'Installation Analysis'!$U$42:$U$51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'Installation Analysis'!$Z$42:$Z$51</c:f>
              <c:numCache>
                <c:formatCode>#,##0</c:formatCode>
                <c:ptCount val="10"/>
                <c:pt idx="0">
                  <c:v>482.01708257148772</c:v>
                </c:pt>
                <c:pt idx="1">
                  <c:v>279.99423175678527</c:v>
                </c:pt>
                <c:pt idx="2">
                  <c:v>102.8312203718619</c:v>
                </c:pt>
                <c:pt idx="3">
                  <c:v>74.065011716715915</c:v>
                </c:pt>
                <c:pt idx="4">
                  <c:v>388.91585883480877</c:v>
                </c:pt>
                <c:pt idx="5">
                  <c:v>222.8420559858904</c:v>
                </c:pt>
                <c:pt idx="6">
                  <c:v>583.06578656369391</c:v>
                </c:pt>
                <c:pt idx="7">
                  <c:v>236.31584068186103</c:v>
                </c:pt>
                <c:pt idx="8">
                  <c:v>213.10162510024963</c:v>
                </c:pt>
                <c:pt idx="9">
                  <c:v>328.94455600887852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81-A748-9DD8-AFE76B1D9FF3}"/>
            </c:ext>
          </c:extLst>
        </c:ser>
        <c:ser>
          <c:idx val="5"/>
          <c:order val="5"/>
          <c:tx>
            <c:strRef>
              <c:f>'Installation Analysis'!$AA$41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'Installation Analysis'!$U$42:$U$51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'Installation Analysis'!$AA$42:$AA$51</c:f>
              <c:numCache>
                <c:formatCode>#,##0</c:formatCode>
                <c:ptCount val="10"/>
                <c:pt idx="0">
                  <c:v>485.0950863779612</c:v>
                </c:pt>
                <c:pt idx="1">
                  <c:v>280.84000376435893</c:v>
                </c:pt>
                <c:pt idx="2">
                  <c:v>150.5248877242995</c:v>
                </c:pt>
                <c:pt idx="3">
                  <c:v>105.77677412102879</c:v>
                </c:pt>
                <c:pt idx="4">
                  <c:v>393.92288490166925</c:v>
                </c:pt>
                <c:pt idx="5">
                  <c:v>262.07051243111147</c:v>
                </c:pt>
                <c:pt idx="6">
                  <c:v>584.05814825778464</c:v>
                </c:pt>
                <c:pt idx="7">
                  <c:v>281.0035007980822</c:v>
                </c:pt>
                <c:pt idx="8">
                  <c:v>270.05902839702594</c:v>
                </c:pt>
                <c:pt idx="9">
                  <c:v>386.97844073725588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81-A748-9DD8-AFE76B1D9FF3}"/>
            </c:ext>
          </c:extLst>
        </c:ser>
        <c:ser>
          <c:idx val="6"/>
          <c:order val="6"/>
          <c:tx>
            <c:strRef>
              <c:f>'Installation Analysis'!$AB$41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'Installation Analysis'!$U$42:$U$51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'Installation Analysis'!$AB$42:$AB$51</c:f>
              <c:numCache>
                <c:formatCode>#,##0</c:formatCode>
                <c:ptCount val="10"/>
                <c:pt idx="0">
                  <c:v>479.99640563122654</c:v>
                </c:pt>
                <c:pt idx="1">
                  <c:v>280.76709519967505</c:v>
                </c:pt>
                <c:pt idx="2">
                  <c:v>192.87339610685535</c:v>
                </c:pt>
                <c:pt idx="3">
                  <c:v>149.06106892294596</c:v>
                </c:pt>
                <c:pt idx="4">
                  <c:v>392.46131152174212</c:v>
                </c:pt>
                <c:pt idx="5">
                  <c:v>321.93318066254852</c:v>
                </c:pt>
                <c:pt idx="6">
                  <c:v>588.31537640146144</c:v>
                </c:pt>
                <c:pt idx="7">
                  <c:v>355.76665218665221</c:v>
                </c:pt>
                <c:pt idx="8">
                  <c:v>332.98696926299419</c:v>
                </c:pt>
                <c:pt idx="9">
                  <c:v>454.49277937151635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81-A748-9DD8-AFE76B1D9FF3}"/>
            </c:ext>
          </c:extLst>
        </c:ser>
        <c:ser>
          <c:idx val="7"/>
          <c:order val="7"/>
          <c:tx>
            <c:strRef>
              <c:f>'Installation Analysis'!$AC$41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'Installation Analysis'!$U$42:$U$51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'Installation Analysis'!$AC$42:$AC$51</c:f>
              <c:numCache>
                <c:formatCode>#,##0</c:formatCode>
                <c:ptCount val="10"/>
                <c:pt idx="0">
                  <c:v>485.59649133048242</c:v>
                </c:pt>
                <c:pt idx="1">
                  <c:v>288.55438611234962</c:v>
                </c:pt>
                <c:pt idx="2">
                  <c:v>263.81599114617831</c:v>
                </c:pt>
                <c:pt idx="3">
                  <c:v>212.19630016891639</c:v>
                </c:pt>
                <c:pt idx="4">
                  <c:v>395.64146503342835</c:v>
                </c:pt>
                <c:pt idx="5">
                  <c:v>378.86352603036164</c:v>
                </c:pt>
                <c:pt idx="6">
                  <c:v>589.16146165090106</c:v>
                </c:pt>
                <c:pt idx="7">
                  <c:v>416.08818868713934</c:v>
                </c:pt>
                <c:pt idx="8">
                  <c:v>386.75526403815115</c:v>
                </c:pt>
                <c:pt idx="9">
                  <c:v>520.46947643241106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81-A748-9DD8-AFE76B1D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3680464"/>
        <c:axId val="1278020144"/>
        <c:axId val="0"/>
      </c:bar3DChart>
      <c:catAx>
        <c:axId val="13336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20144"/>
        <c:crosses val="autoZero"/>
        <c:auto val="1"/>
        <c:lblAlgn val="ctr"/>
        <c:lblOffset val="100"/>
        <c:noMultiLvlLbl val="0"/>
      </c:catAx>
      <c:valAx>
        <c:axId val="12780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Provision Market Share State A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0D-CB44-9BEF-2BAE52E066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0D-CB44-9BEF-2BAE52E066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0D-CB44-9BEF-2BAE52E066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0D-CB44-9BEF-2BAE52E066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0D-CB44-9BEF-2BAE52E066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0D-CB44-9BEF-2BAE52E0664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00D-CB44-9BEF-2BAE52E0664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00D-CB44-9BEF-2BAE52E0664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00D-CB44-9BEF-2BAE52E0664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00D-CB44-9BEF-2BAE52E0664A}"/>
              </c:ext>
            </c:extLst>
          </c:dPt>
          <c:dLbls>
            <c:dLbl>
              <c:idx val="0"/>
              <c:layout>
                <c:manualLayout>
                  <c:x val="-2.1618110236220473E-2"/>
                  <c:y val="7.070027704870224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E3606982-6C87-B945-A118-280C9C65111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00D-CB44-9BEF-2BAE52E0664A}"/>
                </c:ext>
              </c:extLst>
            </c:dLbl>
            <c:dLbl>
              <c:idx val="1"/>
              <c:layout>
                <c:manualLayout>
                  <c:x val="-5.9363298337707891E-2"/>
                  <c:y val="8.2622484689413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3157B47-72B4-CB4C-B743-4827CB07659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00D-CB44-9BEF-2BAE52E0664A}"/>
                </c:ext>
              </c:extLst>
            </c:dLbl>
            <c:dLbl>
              <c:idx val="2"/>
              <c:layout>
                <c:manualLayout>
                  <c:x val="-9.4734251968504032E-2"/>
                  <c:y val="4.582750072907552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4F610CA-92E9-1549-A1B4-0030DC12963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0D-CB44-9BEF-2BAE52E0664A}"/>
                </c:ext>
              </c:extLst>
            </c:dLbl>
            <c:dLbl>
              <c:idx val="3"/>
              <c:layout>
                <c:manualLayout>
                  <c:x val="-9.0248250218722653E-2"/>
                  <c:y val="9.3237824438611849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9781C47-A18A-6146-9732-47286E6134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0D-CB44-9BEF-2BAE52E0664A}"/>
                </c:ext>
              </c:extLst>
            </c:dLbl>
            <c:dLbl>
              <c:idx val="4"/>
              <c:layout>
                <c:manualLayout>
                  <c:x val="-0.13591010498687664"/>
                  <c:y val="-0.1607976086322543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822BE386-9FBA-7A48-A4AC-E1D46CCFDEE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00D-CB44-9BEF-2BAE52E0664A}"/>
                </c:ext>
              </c:extLst>
            </c:dLbl>
            <c:dLbl>
              <c:idx val="5"/>
              <c:layout>
                <c:manualLayout>
                  <c:x val="-0.1234993438320211"/>
                  <c:y val="-0.3218985126859142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E4B0EFD2-A0B3-2047-BD3A-85CE0EBDD51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0D-CB44-9BEF-2BAE52E066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957CFF5-B8C2-9C4B-8A02-50B5B00C4C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00D-CB44-9BEF-2BAE52E066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6F7202E-BE20-944F-BAD8-3EE50B7832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00D-CB44-9BEF-2BAE52E0664A}"/>
                </c:ext>
              </c:extLst>
            </c:dLbl>
            <c:dLbl>
              <c:idx val="8"/>
              <c:layout>
                <c:manualLayout>
                  <c:x val="0.17338560804899389"/>
                  <c:y val="4.3350831146106734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58C1ED64-6246-BB4F-9462-342083F53ED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00D-CB44-9BEF-2BAE52E0664A}"/>
                </c:ext>
              </c:extLst>
            </c:dLbl>
            <c:dLbl>
              <c:idx val="9"/>
              <c:layout>
                <c:manualLayout>
                  <c:x val="9.1287620297462818E-2"/>
                  <c:y val="0.119318678915135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F57F463A-ED3A-6543-90F5-201867D4146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700D-CB44-9BEF-2BAE52E066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Sheet2!$A$3:$A$12</c:f>
              <c:strCache>
                <c:ptCount val="10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A20</c:v>
                </c:pt>
              </c:strCache>
            </c:strRef>
          </c:cat>
          <c:val>
            <c:numRef>
              <c:f>Sheet2!$B$3:$B$12</c:f>
              <c:numCache>
                <c:formatCode>0%</c:formatCode>
                <c:ptCount val="10"/>
                <c:pt idx="0">
                  <c:v>3.7165613750239641E-2</c:v>
                </c:pt>
                <c:pt idx="1">
                  <c:v>5.3074830613032462E-2</c:v>
                </c:pt>
                <c:pt idx="2">
                  <c:v>7.2607162159146366E-2</c:v>
                </c:pt>
                <c:pt idx="3">
                  <c:v>5.2221284961460647E-2</c:v>
                </c:pt>
                <c:pt idx="4">
                  <c:v>0.15354849609500032</c:v>
                </c:pt>
                <c:pt idx="5">
                  <c:v>0.10587380417516494</c:v>
                </c:pt>
                <c:pt idx="6">
                  <c:v>0.10888515583209145</c:v>
                </c:pt>
                <c:pt idx="7">
                  <c:v>0.15145561229943269</c:v>
                </c:pt>
                <c:pt idx="8">
                  <c:v>0.12089199395882445</c:v>
                </c:pt>
                <c:pt idx="9">
                  <c:v>0.14427604615560705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0D-CB44-9BEF-2BAE52E066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Sheet2!$B$16</c:f>
              <c:strCache>
                <c:ptCount val="1"/>
                <c:pt idx="0">
                  <c:v>Provision Market Share State B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F11-7845-BCE5-E3D365AE41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F11-7845-BCE5-E3D365AE411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F11-7845-BCE5-E3D365AE411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F11-7845-BCE5-E3D365AE411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F11-7845-BCE5-E3D365AE411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F11-7845-BCE5-E3D365AE411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F11-7845-BCE5-E3D365AE411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F11-7845-BCE5-E3D365AE411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F11-7845-BCE5-E3D365AE411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F11-7845-BCE5-E3D365AE4113}"/>
              </c:ext>
            </c:extLst>
          </c:dPt>
          <c:dLbls>
            <c:dLbl>
              <c:idx val="4"/>
              <c:layout>
                <c:manualLayout>
                  <c:x val="5.0458005249343831E-2"/>
                  <c:y val="7.8487897346165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11-7845-BCE5-E3D365AE4113}"/>
                </c:ext>
              </c:extLst>
            </c:dLbl>
            <c:dLbl>
              <c:idx val="5"/>
              <c:layout>
                <c:manualLayout>
                  <c:x val="0.52906802274715659"/>
                  <c:y val="0.470551181102362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B18,</a:t>
                    </a:r>
                    <a:fld id="{1BD3BAA1-A143-114C-AF19-903B742950D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4F11-7845-BCE5-E3D365AE4113}"/>
                </c:ext>
              </c:extLst>
            </c:dLbl>
            <c:dLbl>
              <c:idx val="6"/>
              <c:layout>
                <c:manualLayout>
                  <c:x val="0.52524868766404187"/>
                  <c:y val="0.414995625546806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B17,</a:t>
                    </a:r>
                    <a:fld id="{BA5FCDD8-AF1C-5C4E-AEC5-CF9584573C1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F11-7845-BCE5-E3D365AE4113}"/>
                </c:ext>
              </c:extLst>
            </c:dLbl>
            <c:dLbl>
              <c:idx val="7"/>
              <c:layout>
                <c:manualLayout>
                  <c:x val="0.52629024496937871"/>
                  <c:y val="0.52957895888014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B19,</a:t>
                    </a:r>
                    <a:fld id="{D28F72D2-8C96-6841-97A5-D09DF153DB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4F11-7845-BCE5-E3D365AE4113}"/>
                </c:ext>
              </c:extLst>
            </c:dLbl>
            <c:dLbl>
              <c:idx val="8"/>
              <c:layout>
                <c:manualLayout>
                  <c:x val="0.52802646544181953"/>
                  <c:y val="0.355967847769028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B16,</a:t>
                    </a:r>
                    <a:fld id="{18A3BC87-DC5C-234A-B96E-23E41381638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4F11-7845-BCE5-E3D365AE4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Sheet2!$A$17:$A$26</c:f>
              <c:strCache>
                <c:ptCount val="10"/>
                <c:pt idx="0">
                  <c:v>B11</c:v>
                </c:pt>
                <c:pt idx="1">
                  <c:v>B12</c:v>
                </c:pt>
                <c:pt idx="2">
                  <c:v>B13</c:v>
                </c:pt>
                <c:pt idx="3">
                  <c:v>B14</c:v>
                </c:pt>
                <c:pt idx="4">
                  <c:v>B15</c:v>
                </c:pt>
                <c:pt idx="5">
                  <c:v>B16</c:v>
                </c:pt>
                <c:pt idx="6">
                  <c:v>B17</c:v>
                </c:pt>
                <c:pt idx="7">
                  <c:v>B18</c:v>
                </c:pt>
                <c:pt idx="8">
                  <c:v>B19</c:v>
                </c:pt>
                <c:pt idx="9">
                  <c:v>B20</c:v>
                </c:pt>
              </c:strCache>
            </c:strRef>
          </c:cat>
          <c:val>
            <c:numRef>
              <c:f>Sheet2!$B$17:$B$26</c:f>
              <c:numCache>
                <c:formatCode>0%</c:formatCode>
                <c:ptCount val="10"/>
                <c:pt idx="0">
                  <c:v>0.36434389749777962</c:v>
                </c:pt>
                <c:pt idx="1">
                  <c:v>0.23726520930204195</c:v>
                </c:pt>
                <c:pt idx="2">
                  <c:v>0.17320928517085712</c:v>
                </c:pt>
                <c:pt idx="3">
                  <c:v>0.14118132310526471</c:v>
                </c:pt>
                <c:pt idx="4">
                  <c:v>4.7163757041751429E-2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3.6836527882305223E-2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F11-7845-BCE5-E3D365AE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Sheet2!$B$32</c:f>
              <c:strCache>
                <c:ptCount val="1"/>
                <c:pt idx="0">
                  <c:v>Provision Market Share State C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DF-A146-9C38-A29696AA8F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DF-A146-9C38-A29696AA8F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DF-A146-9C38-A29696AA8F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CDF-A146-9C38-A29696AA8F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CDF-A146-9C38-A29696AA8F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CDF-A146-9C38-A29696AA8F0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CDF-A146-9C38-A29696AA8F0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CDF-A146-9C38-A29696AA8F0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CDF-A146-9C38-A29696AA8F0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CDF-A146-9C38-A29696AA8F06}"/>
              </c:ext>
            </c:extLst>
          </c:dPt>
          <c:dLbls>
            <c:dLbl>
              <c:idx val="5"/>
              <c:layout>
                <c:manualLayout>
                  <c:x val="0.51040069991251069"/>
                  <c:y val="0.401106736657917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C17,</a:t>
                    </a:r>
                    <a:fld id="{7A3A7E99-81A6-6743-86F2-8B6AFF4D80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CDF-A146-9C38-A29696AA8F06}"/>
                </c:ext>
              </c:extLst>
            </c:dLbl>
            <c:dLbl>
              <c:idx val="6"/>
              <c:layout>
                <c:manualLayout>
                  <c:x val="0.51526181102362201"/>
                  <c:y val="0.463606736657917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C18,</a:t>
                    </a:r>
                    <a:fld id="{490B5D28-029F-C74B-94CB-6F24CF1E728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CDF-A146-9C38-A29696AA8F06}"/>
                </c:ext>
              </c:extLst>
            </c:dLbl>
            <c:dLbl>
              <c:idx val="7"/>
              <c:layout>
                <c:manualLayout>
                  <c:x val="0.51144247594050729"/>
                  <c:y val="0.522634514435695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C19,</a:t>
                    </a:r>
                    <a:fld id="{F8A1AB6D-4AC5-8B4B-942F-76818332BC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CDF-A146-9C38-A29696AA8F06}"/>
                </c:ext>
              </c:extLst>
            </c:dLbl>
            <c:dLbl>
              <c:idx val="8"/>
              <c:layout>
                <c:manualLayout>
                  <c:x val="0.50970625546806647"/>
                  <c:y val="0.342078958880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C16,</a:t>
                    </a:r>
                    <a:fld id="{9BD165D4-A081-6045-A87E-EA6CAF7BAD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CDF-A146-9C38-A29696AA8F06}"/>
                </c:ext>
              </c:extLst>
            </c:dLbl>
            <c:dLbl>
              <c:idx val="9"/>
              <c:layout>
                <c:manualLayout>
                  <c:x val="2.2285651793525707E-2"/>
                  <c:y val="8.3565179352580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CDF-A146-9C38-A29696AA8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Sheet2!$A$33:$A$42</c:f>
              <c:strCache>
                <c:ptCount val="10"/>
                <c:pt idx="0">
                  <c:v>C11</c:v>
                </c:pt>
                <c:pt idx="1">
                  <c:v>C12</c:v>
                </c:pt>
                <c:pt idx="2">
                  <c:v>C13</c:v>
                </c:pt>
                <c:pt idx="3">
                  <c:v>C14</c:v>
                </c:pt>
                <c:pt idx="4">
                  <c:v>C15</c:v>
                </c:pt>
                <c:pt idx="5">
                  <c:v>C16</c:v>
                </c:pt>
                <c:pt idx="6">
                  <c:v>C17</c:v>
                </c:pt>
                <c:pt idx="7">
                  <c:v>C18</c:v>
                </c:pt>
                <c:pt idx="8">
                  <c:v>C19</c:v>
                </c:pt>
                <c:pt idx="9">
                  <c:v>C20</c:v>
                </c:pt>
              </c:strCache>
            </c:strRef>
          </c:cat>
          <c:val>
            <c:numRef>
              <c:f>Sheet2!$B$33:$B$42</c:f>
              <c:numCache>
                <c:formatCode>0%</c:formatCode>
                <c:ptCount val="10"/>
                <c:pt idx="0">
                  <c:v>0.29284281590109246</c:v>
                </c:pt>
                <c:pt idx="1">
                  <c:v>0.17887603808711697</c:v>
                </c:pt>
                <c:pt idx="2">
                  <c:v>0.22031850274674439</c:v>
                </c:pt>
                <c:pt idx="3">
                  <c:v>0.15815480575730323</c:v>
                </c:pt>
                <c:pt idx="4">
                  <c:v>0.11671234109767578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3.3095496410067225E-2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CDF-A146-9C38-A29696AA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Provisions of</a:t>
            </a:r>
            <a:r>
              <a:rPr lang="en-US" sz="1300" baseline="0"/>
              <a:t> energy management services ($ Mn)</a:t>
            </a:r>
            <a:r>
              <a:rPr lang="en-US" sz="13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'Provision Analysis'!$V$6</c:f>
              <c:strCache>
                <c:ptCount val="1"/>
                <c:pt idx="0">
                  <c:v>State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'Provision Analysis'!$W$5:$AD$5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'Provision Analysis'!$W$6:$AD$6</c:f>
              <c:numCache>
                <c:formatCode>_(* #,##0_);_(* \(#,##0\);_(* "-"??_);_(@_)</c:formatCode>
                <c:ptCount val="8"/>
                <c:pt idx="0">
                  <c:v>45.5</c:v>
                </c:pt>
                <c:pt idx="1">
                  <c:v>55.552315</c:v>
                </c:pt>
                <c:pt idx="2">
                  <c:v>67.763079660104751</c:v>
                </c:pt>
                <c:pt idx="3">
                  <c:v>82.622855853482818</c:v>
                </c:pt>
                <c:pt idx="4">
                  <c:v>100.82031340085862</c:v>
                </c:pt>
                <c:pt idx="5">
                  <c:v>122.94904598035755</c:v>
                </c:pt>
                <c:pt idx="6">
                  <c:v>149.97084976403588</c:v>
                </c:pt>
                <c:pt idx="7">
                  <c:v>183.08366353768619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4-3646-8AA2-429CBF4DCEDC}"/>
            </c:ext>
          </c:extLst>
        </c:ser>
        <c:ser>
          <c:idx val="1"/>
          <c:order val="1"/>
          <c:tx>
            <c:strRef>
              <c:f>'Provision Analysis'!$V$7</c:f>
              <c:strCache>
                <c:ptCount val="1"/>
                <c:pt idx="0">
                  <c:v>State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'Provision Analysis'!$W$5:$AD$5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'Provision Analysis'!$W$7:$AD$7</c:f>
              <c:numCache>
                <c:formatCode>_(* #,##0_);_(* \(#,##0\);_(* "-"??_);_(@_)</c:formatCode>
                <c:ptCount val="8"/>
                <c:pt idx="0">
                  <c:v>278</c:v>
                </c:pt>
                <c:pt idx="1">
                  <c:v>282.19780000000003</c:v>
                </c:pt>
                <c:pt idx="2">
                  <c:v>285.40223616317525</c:v>
                </c:pt>
                <c:pt idx="3">
                  <c:v>288.15175781424</c:v>
                </c:pt>
                <c:pt idx="4">
                  <c:v>291.84707279944234</c:v>
                </c:pt>
                <c:pt idx="5">
                  <c:v>294.85002915542253</c:v>
                </c:pt>
                <c:pt idx="6">
                  <c:v>298.17250542995635</c:v>
                </c:pt>
                <c:pt idx="7">
                  <c:v>302.54073263450522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4-3646-8AA2-429CBF4DCEDC}"/>
            </c:ext>
          </c:extLst>
        </c:ser>
        <c:ser>
          <c:idx val="2"/>
          <c:order val="2"/>
          <c:tx>
            <c:strRef>
              <c:f>'Provision Analysis'!$V$8</c:f>
              <c:strCache>
                <c:ptCount val="1"/>
                <c:pt idx="0">
                  <c:v>State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'Provision Analysis'!$W$5:$AD$5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'Provision Analysis'!$W$8:$AD$8</c:f>
              <c:numCache>
                <c:formatCode>_(* #,##0_);_(* \(#,##0\);_(* "-"??_);_(@_)</c:formatCode>
                <c:ptCount val="8"/>
                <c:pt idx="0">
                  <c:v>124.56529999999999</c:v>
                </c:pt>
                <c:pt idx="1">
                  <c:v>126.81993193</c:v>
                </c:pt>
                <c:pt idx="2">
                  <c:v>128.64046806971581</c:v>
                </c:pt>
                <c:pt idx="3">
                  <c:v>130.26569213992988</c:v>
                </c:pt>
                <c:pt idx="4">
                  <c:v>132.3270421495466</c:v>
                </c:pt>
                <c:pt idx="5">
                  <c:v>134.08560051738874</c:v>
                </c:pt>
                <c:pt idx="6">
                  <c:v>135.99878213638704</c:v>
                </c:pt>
                <c:pt idx="7">
                  <c:v>138.39916064109426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4-3646-8AA2-429CBF4D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276656"/>
        <c:axId val="1224797328"/>
      </c:lineChart>
      <c:catAx>
        <c:axId val="1225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97328"/>
        <c:crosses val="autoZero"/>
        <c:auto val="1"/>
        <c:lblAlgn val="ctr"/>
        <c:lblOffset val="100"/>
        <c:noMultiLvlLbl val="0"/>
      </c:catAx>
      <c:valAx>
        <c:axId val="1224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18</xdr:row>
      <xdr:rowOff>38100</xdr:rowOff>
    </xdr:from>
    <xdr:to>
      <xdr:col>17</xdr:col>
      <xdr:colOff>685800</xdr:colOff>
      <xdr:row>28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F6F6E6-B4F0-E949-844A-3068E3DB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42</xdr:row>
      <xdr:rowOff>127000</xdr:rowOff>
    </xdr:from>
    <xdr:to>
      <xdr:col>18</xdr:col>
      <xdr:colOff>38100</xdr:colOff>
      <xdr:row>57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B6C593-9A66-5043-BC33-3B37ECD1A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70</xdr:row>
      <xdr:rowOff>114300</xdr:rowOff>
    </xdr:from>
    <xdr:to>
      <xdr:col>18</xdr:col>
      <xdr:colOff>63500</xdr:colOff>
      <xdr:row>85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47E0AD-FF37-BD45-B8F6-F05CE640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42334</xdr:colOff>
      <xdr:row>8</xdr:row>
      <xdr:rowOff>95469</xdr:rowOff>
    </xdr:from>
    <xdr:to>
      <xdr:col>25</xdr:col>
      <xdr:colOff>453989</xdr:colOff>
      <xdr:row>22</xdr:row>
      <xdr:rowOff>181887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8F4A05-83A7-0D4A-A4E8-375E7FCEE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27735</xdr:colOff>
      <xdr:row>51</xdr:row>
      <xdr:rowOff>131380</xdr:rowOff>
    </xdr:from>
    <xdr:to>
      <xdr:col>29</xdr:col>
      <xdr:colOff>481723</xdr:colOff>
      <xdr:row>73</xdr:row>
      <xdr:rowOff>72989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37046FD-F660-2941-A0B6-4B4EF3DD3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15</xdr:row>
      <xdr:rowOff>88900</xdr:rowOff>
    </xdr:from>
    <xdr:to>
      <xdr:col>18</xdr:col>
      <xdr:colOff>584200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B8CE0-3974-B246-A183-AD493FB0E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43</xdr:row>
      <xdr:rowOff>101600</xdr:rowOff>
    </xdr:from>
    <xdr:to>
      <xdr:col>18</xdr:col>
      <xdr:colOff>571500</xdr:colOff>
      <xdr:row>57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CBFC2-4F86-6A47-BDFB-BC8DC5A29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71</xdr:row>
      <xdr:rowOff>114300</xdr:rowOff>
    </xdr:from>
    <xdr:to>
      <xdr:col>18</xdr:col>
      <xdr:colOff>520700</xdr:colOff>
      <xdr:row>86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26B92-F351-3E4F-A744-0FCEE82A5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330200</xdr:colOff>
      <xdr:row>12</xdr:row>
      <xdr:rowOff>25400</xdr:rowOff>
    </xdr:from>
    <xdr:to>
      <xdr:col>27</xdr:col>
      <xdr:colOff>774700</xdr:colOff>
      <xdr:row>26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18A907-AB79-C54C-B163-A6E32A164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76200</xdr:rowOff>
    </xdr:from>
    <xdr:to>
      <xdr:col>9</xdr:col>
      <xdr:colOff>241300</xdr:colOff>
      <xdr:row>11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FC644-6575-1A40-BC42-D697F3F93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12</xdr:row>
      <xdr:rowOff>76200</xdr:rowOff>
    </xdr:from>
    <xdr:to>
      <xdr:col>9</xdr:col>
      <xdr:colOff>393700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B957A-B5A6-2E4D-AB29-6043B5AC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596900</xdr:colOff>
      <xdr:row>29</xdr:row>
      <xdr:rowOff>50800</xdr:rowOff>
    </xdr:from>
    <xdr:to>
      <xdr:col>9</xdr:col>
      <xdr:colOff>215900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2A5A56-C153-B548-9CA6-D0F07059B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0</xdr:row>
      <xdr:rowOff>50800</xdr:rowOff>
    </xdr:from>
    <xdr:to>
      <xdr:col>8</xdr:col>
      <xdr:colOff>139700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763BF-E08F-8D4E-9066-A93D6F4F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15</xdr:row>
      <xdr:rowOff>101600</xdr:rowOff>
    </xdr:from>
    <xdr:to>
      <xdr:col>9</xdr:col>
      <xdr:colOff>50800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FA0D1-3E54-3744-8A9F-161BA11D3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520700</xdr:colOff>
      <xdr:row>30</xdr:row>
      <xdr:rowOff>127000</xdr:rowOff>
    </xdr:from>
    <xdr:to>
      <xdr:col>9</xdr:col>
      <xdr:colOff>139700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ACC024-A63C-654B-913A-0494436F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114300</xdr:rowOff>
    </xdr:from>
    <xdr:to>
      <xdr:col>4</xdr:col>
      <xdr:colOff>482600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E53D6-8877-F949-AFDE-CECC8629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177800</xdr:rowOff>
    </xdr:from>
    <xdr:to>
      <xdr:col>12</xdr:col>
      <xdr:colOff>800100</xdr:colOff>
      <xdr:row>16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3FC26-F616-3A46-8DFD-8C7B406AF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35</xdr:row>
      <xdr:rowOff>44450</xdr:rowOff>
    </xdr:from>
    <xdr:to>
      <xdr:col>11</xdr:col>
      <xdr:colOff>12700</xdr:colOff>
      <xdr:row>48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C2D47-0BFD-E143-9271-9010687FD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17</xdr:row>
      <xdr:rowOff>107950</xdr:rowOff>
    </xdr:from>
    <xdr:to>
      <xdr:col>10</xdr:col>
      <xdr:colOff>342900</xdr:colOff>
      <xdr:row>31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3EDC19-8177-524A-BB19-3FB10CA38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254000</xdr:colOff>
      <xdr:row>35</xdr:row>
      <xdr:rowOff>31750</xdr:rowOff>
    </xdr:from>
    <xdr:to>
      <xdr:col>16</xdr:col>
      <xdr:colOff>698500</xdr:colOff>
      <xdr:row>48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B17477-249B-3C4F-876B-72A8EDF9B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7</xdr:row>
      <xdr:rowOff>44450</xdr:rowOff>
    </xdr:from>
    <xdr:to>
      <xdr:col>6</xdr:col>
      <xdr:colOff>584200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93C5F-8916-6C49-92A3-F28D5CCF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2">
          <cell r="A2" t="str">
            <v>Wind</v>
          </cell>
          <cell r="B2">
            <v>9.1999999999999998E-2</v>
          </cell>
        </row>
        <row r="3">
          <cell r="A3" t="str">
            <v>Hydropower</v>
          </cell>
          <cell r="B3">
            <v>6.0999999999999999E-2</v>
          </cell>
        </row>
        <row r="4">
          <cell r="A4" t="str">
            <v xml:space="preserve">Solar </v>
          </cell>
          <cell r="B4">
            <v>2.9000000000000001E-2</v>
          </cell>
        </row>
        <row r="5">
          <cell r="A5" t="str">
            <v>Other</v>
          </cell>
          <cell r="B5">
            <v>1.6E-2</v>
          </cell>
        </row>
      </sheetData>
      <sheetData sheetId="1">
        <row r="1">
          <cell r="C1" t="str">
            <v>Market Size ($ billions)</v>
          </cell>
        </row>
        <row r="2">
          <cell r="B2">
            <v>2018</v>
          </cell>
          <cell r="C2">
            <v>8.08</v>
          </cell>
        </row>
        <row r="3">
          <cell r="B3">
            <v>2019</v>
          </cell>
          <cell r="C3">
            <v>8.9600000000000009</v>
          </cell>
        </row>
        <row r="4">
          <cell r="B4">
            <v>2020</v>
          </cell>
          <cell r="C4">
            <v>11.02</v>
          </cell>
        </row>
        <row r="5">
          <cell r="B5">
            <v>2021</v>
          </cell>
          <cell r="C5">
            <v>14.28</v>
          </cell>
        </row>
        <row r="6">
          <cell r="B6">
            <v>2022</v>
          </cell>
          <cell r="C6">
            <v>17.22</v>
          </cell>
        </row>
        <row r="7">
          <cell r="B7" t="str">
            <v>2023 F</v>
          </cell>
          <cell r="C7">
            <v>20.75</v>
          </cell>
        </row>
        <row r="8">
          <cell r="B8" t="str">
            <v>2024 F</v>
          </cell>
          <cell r="C8">
            <v>24.343900000000001</v>
          </cell>
        </row>
        <row r="9">
          <cell r="B9" t="str">
            <v>2025 F</v>
          </cell>
          <cell r="C9">
            <v>28.560263480000003</v>
          </cell>
        </row>
        <row r="10">
          <cell r="B10" t="str">
            <v>2026 F</v>
          </cell>
          <cell r="C10">
            <v>33.506901114736003</v>
          </cell>
        </row>
        <row r="11">
          <cell r="B11" t="str">
            <v>2027 F</v>
          </cell>
          <cell r="C11">
            <v>39.310296387808279</v>
          </cell>
        </row>
        <row r="19">
          <cell r="C19" t="str">
            <v>US Market Size Forecast ($ billions)</v>
          </cell>
        </row>
        <row r="20">
          <cell r="B20" t="str">
            <v>2023 F</v>
          </cell>
          <cell r="C20">
            <v>20.75</v>
          </cell>
        </row>
        <row r="21">
          <cell r="B21" t="str">
            <v>2024 F</v>
          </cell>
          <cell r="C21">
            <v>24.343900000000001</v>
          </cell>
        </row>
        <row r="22">
          <cell r="B22" t="str">
            <v>2025 F</v>
          </cell>
          <cell r="C22">
            <v>28.560263480000003</v>
          </cell>
        </row>
        <row r="23">
          <cell r="B23" t="str">
            <v>2026 F</v>
          </cell>
          <cell r="C23">
            <v>33.506901114736003</v>
          </cell>
        </row>
        <row r="24">
          <cell r="B24" t="str">
            <v>2027 F</v>
          </cell>
          <cell r="C24">
            <v>39.310296387808279</v>
          </cell>
        </row>
        <row r="35">
          <cell r="C35" t="str">
            <v>Global Market Size ($ billions)</v>
          </cell>
        </row>
        <row r="36">
          <cell r="B36">
            <v>2021</v>
          </cell>
          <cell r="C36">
            <v>197.23</v>
          </cell>
        </row>
        <row r="37">
          <cell r="B37">
            <v>2022</v>
          </cell>
          <cell r="C37">
            <v>211.31</v>
          </cell>
        </row>
        <row r="39">
          <cell r="B39" t="str">
            <v>2030 F</v>
          </cell>
          <cell r="C39">
            <v>368.63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4A3C-084B-4181-8277-4884EF2CD5CA}">
  <sheetPr>
    <tabColor rgb="FF5F34A4"/>
  </sheetPr>
  <dimension ref="A1:XFC127"/>
  <sheetViews>
    <sheetView showGridLines="0" topLeftCell="A30" zoomScale="80" zoomScaleNormal="80" workbookViewId="0">
      <selection activeCell="F30" sqref="F30"/>
    </sheetView>
  </sheetViews>
  <sheetFormatPr baseColWidth="10" defaultColWidth="0" defaultRowHeight="15" zeroHeight="1" x14ac:dyDescent="0.2"/>
  <cols>
    <col min="1" max="1" width="3.6640625" customWidth="1"/>
    <col min="2" max="2" width="26.5" bestFit="1" customWidth="1"/>
    <col min="3" max="3" width="26.5" customWidth="1"/>
    <col min="4" max="4" width="16.33203125" customWidth="1"/>
    <col min="5" max="5" width="13.83203125" customWidth="1"/>
    <col min="6" max="11" width="16.33203125" customWidth="1"/>
    <col min="12" max="12" width="11" customWidth="1"/>
    <col min="13" max="16383" width="8.83203125" hidden="1"/>
    <col min="16384" max="16384" width="0.1640625" customWidth="1"/>
  </cols>
  <sheetData>
    <row r="1" spans="1:13" s="3" customFormat="1" ht="21" x14ac:dyDescent="0.25">
      <c r="A1" s="5" t="s">
        <v>2</v>
      </c>
    </row>
    <row r="2" spans="1:13" s="4" customFormat="1" x14ac:dyDescent="0.2">
      <c r="A2" s="6"/>
    </row>
    <row r="3" spans="1:13" x14ac:dyDescent="0.2"/>
    <row r="4" spans="1:13" x14ac:dyDescent="0.2">
      <c r="B4" s="13" t="s">
        <v>71</v>
      </c>
      <c r="C4" s="14"/>
      <c r="D4" s="14"/>
      <c r="E4" s="14"/>
      <c r="F4" s="14"/>
      <c r="G4" s="14"/>
      <c r="H4" s="14"/>
      <c r="I4" s="14"/>
      <c r="J4" s="14"/>
      <c r="K4" s="14"/>
    </row>
    <row r="5" spans="1:13" x14ac:dyDescent="0.2">
      <c r="B5" s="2"/>
    </row>
    <row r="6" spans="1:13" x14ac:dyDescent="0.2">
      <c r="B6" s="8" t="s">
        <v>7</v>
      </c>
      <c r="C6" s="9"/>
      <c r="D6" s="9">
        <v>2015</v>
      </c>
      <c r="E6" s="9">
        <v>2016</v>
      </c>
      <c r="F6" s="9">
        <v>2017</v>
      </c>
      <c r="G6" s="9">
        <v>2018</v>
      </c>
      <c r="H6" s="9">
        <v>2019</v>
      </c>
      <c r="I6" s="9">
        <v>2020</v>
      </c>
      <c r="J6" s="9">
        <v>2021</v>
      </c>
      <c r="K6" s="9">
        <v>2022</v>
      </c>
      <c r="L6" t="s">
        <v>72</v>
      </c>
      <c r="M6" s="1"/>
    </row>
    <row r="7" spans="1:13" x14ac:dyDescent="0.2">
      <c r="B7" t="s">
        <v>8</v>
      </c>
      <c r="C7" s="11"/>
      <c r="D7" s="11">
        <v>165.81086903733848</v>
      </c>
      <c r="E7" s="11">
        <v>176.90638494923783</v>
      </c>
      <c r="F7" s="11">
        <v>186.76769801122671</v>
      </c>
      <c r="G7" s="11">
        <v>198.79098651331933</v>
      </c>
      <c r="H7" s="11">
        <v>210.22747824924261</v>
      </c>
      <c r="I7" s="11">
        <v>221.8314273470034</v>
      </c>
      <c r="J7" s="11">
        <v>235.50323206114217</v>
      </c>
      <c r="K7" s="11">
        <v>250.27102893901065</v>
      </c>
      <c r="L7" s="18">
        <f>(K7-J7)/J7</f>
        <v>6.2707406385125147E-2</v>
      </c>
    </row>
    <row r="8" spans="1:13" x14ac:dyDescent="0.2">
      <c r="B8" t="s">
        <v>6</v>
      </c>
      <c r="C8" s="11"/>
      <c r="D8" s="11">
        <v>17.079837208803923</v>
      </c>
      <c r="E8" s="11">
        <v>17.350375334359256</v>
      </c>
      <c r="F8" s="11">
        <v>19.096287079622215</v>
      </c>
      <c r="G8" s="11">
        <v>19.351078535308545</v>
      </c>
      <c r="H8" s="11">
        <v>20.82943849940429</v>
      </c>
      <c r="I8" s="11">
        <v>22.912842187567009</v>
      </c>
      <c r="J8" s="11">
        <v>23.712654947066028</v>
      </c>
      <c r="K8" s="11">
        <v>25.216038172851711</v>
      </c>
      <c r="L8" s="18">
        <f>(K8-J8)/J8</f>
        <v>6.3400038044735971E-2</v>
      </c>
    </row>
    <row r="9" spans="1:13" x14ac:dyDescent="0.2">
      <c r="D9" s="7"/>
      <c r="E9" s="7"/>
      <c r="F9" s="7"/>
      <c r="G9" s="7"/>
      <c r="H9" s="7"/>
      <c r="I9" s="7"/>
      <c r="J9" s="7"/>
      <c r="K9" s="7"/>
    </row>
    <row r="10" spans="1:13" s="14" customFormat="1" x14ac:dyDescent="0.2">
      <c r="B10" s="13" t="s">
        <v>8</v>
      </c>
    </row>
    <row r="11" spans="1:13" x14ac:dyDescent="0.2"/>
    <row r="12" spans="1:13" x14ac:dyDescent="0.2">
      <c r="B12" s="13" t="s">
        <v>3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3" x14ac:dyDescent="0.2">
      <c r="E13" s="19">
        <f>(E15-D15)/D15</f>
        <v>1.3184613820720795E-2</v>
      </c>
      <c r="F13" s="19">
        <f t="shared" ref="F13:K13" si="0">(F15-E15)/E15</f>
        <v>1.183877451566182E-2</v>
      </c>
      <c r="G13" s="19">
        <f t="shared" si="0"/>
        <v>1.1290154283331693E-2</v>
      </c>
      <c r="H13" s="19">
        <f t="shared" si="0"/>
        <v>1.1752740819733751E-2</v>
      </c>
      <c r="I13" s="19">
        <f t="shared" si="0"/>
        <v>1.1486845785885619E-2</v>
      </c>
      <c r="J13" s="19">
        <f t="shared" si="0"/>
        <v>1.2966052976479653E-2</v>
      </c>
      <c r="K13" s="19">
        <f t="shared" si="0"/>
        <v>1.306122434055915E-2</v>
      </c>
    </row>
    <row r="14" spans="1:13" x14ac:dyDescent="0.2">
      <c r="B14" s="8" t="s">
        <v>1</v>
      </c>
      <c r="C14" s="9"/>
      <c r="D14" s="9">
        <v>2015</v>
      </c>
      <c r="E14" s="9">
        <v>2016</v>
      </c>
      <c r="F14" s="9">
        <v>2017</v>
      </c>
      <c r="G14" s="9">
        <v>2018</v>
      </c>
      <c r="H14" s="9">
        <v>2019</v>
      </c>
      <c r="I14" s="9">
        <v>2020</v>
      </c>
      <c r="J14" s="9">
        <v>2021</v>
      </c>
      <c r="K14" s="9">
        <v>2022</v>
      </c>
      <c r="L14" t="s">
        <v>72</v>
      </c>
    </row>
    <row r="15" spans="1:13" x14ac:dyDescent="0.2">
      <c r="B15" s="10" t="s">
        <v>0</v>
      </c>
      <c r="C15" s="17"/>
      <c r="D15" s="15">
        <v>3863.5425792534634</v>
      </c>
      <c r="E15" s="15">
        <v>3914.4818961408319</v>
      </c>
      <c r="F15" s="15">
        <v>3960.8245646548835</v>
      </c>
      <c r="G15" s="15">
        <v>4005.5428850790472</v>
      </c>
      <c r="H15" s="15">
        <v>4052.6189924497098</v>
      </c>
      <c r="I15" s="15">
        <v>4099.1708018449308</v>
      </c>
      <c r="J15" s="15">
        <v>4152.3208676212907</v>
      </c>
      <c r="K15" s="15">
        <v>4206.5552620072776</v>
      </c>
      <c r="L15" s="18">
        <f>AVERAGE(E13:K13)</f>
        <v>1.2225772363196068E-2</v>
      </c>
    </row>
    <row r="16" spans="1:13" x14ac:dyDescent="0.2">
      <c r="C16" s="2"/>
    </row>
    <row r="17" spans="2:12" x14ac:dyDescent="0.2">
      <c r="B17" s="8" t="s">
        <v>70</v>
      </c>
      <c r="C17" s="8"/>
      <c r="D17" s="9">
        <v>2015</v>
      </c>
      <c r="E17" s="9">
        <v>2016</v>
      </c>
      <c r="F17" s="9">
        <v>2017</v>
      </c>
      <c r="G17" s="9">
        <v>2018</v>
      </c>
      <c r="H17" s="9">
        <v>2019</v>
      </c>
      <c r="I17" s="9">
        <v>2020</v>
      </c>
      <c r="J17" s="9">
        <v>2021</v>
      </c>
      <c r="K17" s="9">
        <v>2022</v>
      </c>
    </row>
    <row r="18" spans="2:12" x14ac:dyDescent="0.2">
      <c r="B18" t="s">
        <v>11</v>
      </c>
      <c r="C18" s="2" t="s">
        <v>9</v>
      </c>
      <c r="D18" s="16">
        <v>1045.0624669524486</v>
      </c>
      <c r="E18" s="16">
        <v>1047.9991931895536</v>
      </c>
      <c r="F18" s="16">
        <v>1073.8475473309441</v>
      </c>
      <c r="G18" s="16">
        <v>1097.344488981825</v>
      </c>
      <c r="H18" s="16">
        <v>1093.5691408871389</v>
      </c>
      <c r="I18" s="16">
        <v>1107.2084897078109</v>
      </c>
      <c r="J18" s="16">
        <v>1131.4364715570252</v>
      </c>
      <c r="K18" s="16">
        <v>1170.6234512777985</v>
      </c>
      <c r="L18" s="18"/>
    </row>
    <row r="19" spans="2:12" x14ac:dyDescent="0.2">
      <c r="B19" t="s">
        <v>14</v>
      </c>
      <c r="C19" s="2" t="s">
        <v>9</v>
      </c>
      <c r="D19" s="16">
        <v>54.826166573488422</v>
      </c>
      <c r="E19" s="16">
        <v>59.52766432237383</v>
      </c>
      <c r="F19" s="16">
        <v>94.653033555611998</v>
      </c>
      <c r="G19" s="16">
        <v>108.56747836659581</v>
      </c>
      <c r="H19" s="16">
        <v>113.81910509727703</v>
      </c>
      <c r="I19" s="16">
        <v>114.16785068896107</v>
      </c>
      <c r="J19" s="16">
        <v>118.44119990273848</v>
      </c>
      <c r="K19" s="16">
        <v>121.70021864601766</v>
      </c>
      <c r="L19" s="18"/>
    </row>
    <row r="20" spans="2:12" x14ac:dyDescent="0.2">
      <c r="B20" t="s">
        <v>10</v>
      </c>
      <c r="C20" s="2" t="s">
        <v>9</v>
      </c>
      <c r="D20" s="16">
        <v>1309.1996627488288</v>
      </c>
      <c r="E20" s="16">
        <v>1284.5418134353463</v>
      </c>
      <c r="F20" s="16">
        <v>1311.3045958049402</v>
      </c>
      <c r="G20" s="16">
        <v>1303.3117397584933</v>
      </c>
      <c r="H20" s="16">
        <v>1346.7813517890456</v>
      </c>
      <c r="I20" s="16">
        <v>1384.7907740027842</v>
      </c>
      <c r="J20" s="16">
        <v>1399.8686563282031</v>
      </c>
      <c r="K20" s="16">
        <v>1409.2610188850679</v>
      </c>
      <c r="L20" s="18"/>
    </row>
    <row r="21" spans="2:12" x14ac:dyDescent="0.2">
      <c r="B21" t="s">
        <v>19</v>
      </c>
      <c r="C21" s="2" t="s">
        <v>9</v>
      </c>
      <c r="D21" s="16">
        <v>0</v>
      </c>
      <c r="E21" s="16">
        <v>20.744531110264756</v>
      </c>
      <c r="F21" s="16">
        <v>24.591281048316059</v>
      </c>
      <c r="G21" s="16">
        <v>18.780756721684803</v>
      </c>
      <c r="H21" s="16">
        <v>9.369263920277902</v>
      </c>
      <c r="I21" s="16">
        <v>8.1425085422723154</v>
      </c>
      <c r="J21" s="16">
        <v>5.0670736565657988</v>
      </c>
      <c r="K21" s="16">
        <v>0</v>
      </c>
      <c r="L21" s="18"/>
    </row>
    <row r="22" spans="2:12" x14ac:dyDescent="0.2">
      <c r="B22" t="s">
        <v>12</v>
      </c>
      <c r="C22" s="2" t="s">
        <v>9</v>
      </c>
      <c r="D22" s="16">
        <v>880.04665180802101</v>
      </c>
      <c r="E22" s="16">
        <v>880.68363722446338</v>
      </c>
      <c r="F22" s="16">
        <v>845.6876483736653</v>
      </c>
      <c r="G22" s="16">
        <v>886.67320469546507</v>
      </c>
      <c r="H22" s="16">
        <v>871.86515039625021</v>
      </c>
      <c r="I22" s="16">
        <v>901.86752104729351</v>
      </c>
      <c r="J22" s="16">
        <v>896.14046616809071</v>
      </c>
      <c r="K22" s="16">
        <v>921.54908568482472</v>
      </c>
      <c r="L22" s="18"/>
    </row>
    <row r="23" spans="2:12" x14ac:dyDescent="0.2">
      <c r="B23" t="s">
        <v>13</v>
      </c>
      <c r="C23" s="2" t="s">
        <v>9</v>
      </c>
      <c r="D23" s="16">
        <v>382.17729782372197</v>
      </c>
      <c r="E23" s="16">
        <v>412.51014505489604</v>
      </c>
      <c r="F23" s="16">
        <v>412.56717470379698</v>
      </c>
      <c r="G23" s="16">
        <v>391.1163091710971</v>
      </c>
      <c r="H23" s="16">
        <v>430.24125724778793</v>
      </c>
      <c r="I23" s="16">
        <v>410.96066993789196</v>
      </c>
      <c r="J23" s="16">
        <v>438.50815947313492</v>
      </c>
      <c r="K23" s="16">
        <v>419.12310598799189</v>
      </c>
      <c r="L23" s="18"/>
    </row>
    <row r="24" spans="2:12" x14ac:dyDescent="0.2">
      <c r="B24" t="s">
        <v>15</v>
      </c>
      <c r="C24" s="2" t="s">
        <v>9</v>
      </c>
      <c r="D24" s="16">
        <v>105.60989767350931</v>
      </c>
      <c r="E24" s="16">
        <v>106.74286936942914</v>
      </c>
      <c r="F24" s="16">
        <v>123.82391052384084</v>
      </c>
      <c r="G24" s="16">
        <v>143.44336886607235</v>
      </c>
      <c r="H24" s="16">
        <v>147.57595371326047</v>
      </c>
      <c r="I24" s="16">
        <v>152.42952444877687</v>
      </c>
      <c r="J24" s="16">
        <v>152.15597780685778</v>
      </c>
      <c r="K24" s="16">
        <v>158.46918254021705</v>
      </c>
      <c r="L24" s="18"/>
    </row>
    <row r="25" spans="2:12" x14ac:dyDescent="0.2">
      <c r="B25" t="s">
        <v>16</v>
      </c>
      <c r="C25" s="2" t="s">
        <v>9</v>
      </c>
      <c r="D25" s="16">
        <v>0</v>
      </c>
      <c r="E25" s="16">
        <v>0</v>
      </c>
      <c r="F25" s="16">
        <v>4.7692668875017752</v>
      </c>
      <c r="G25" s="16">
        <v>6.0063838538660645</v>
      </c>
      <c r="H25" s="16">
        <v>6.0610100427707838</v>
      </c>
      <c r="I25" s="16">
        <v>1.6598847912525898</v>
      </c>
      <c r="J25" s="16">
        <v>0</v>
      </c>
      <c r="K25" s="16">
        <v>0</v>
      </c>
      <c r="L25" s="18"/>
    </row>
    <row r="26" spans="2:12" x14ac:dyDescent="0.2">
      <c r="B26" t="s">
        <v>17</v>
      </c>
      <c r="C26" s="2" t="s">
        <v>9</v>
      </c>
      <c r="D26" s="16">
        <v>31.04056082630871</v>
      </c>
      <c r="E26" s="16">
        <v>36.747258888038367</v>
      </c>
      <c r="F26" s="16">
        <v>16.745690919833319</v>
      </c>
      <c r="G26" s="16">
        <v>10.885318123800799</v>
      </c>
      <c r="H26" s="16">
        <v>3.1412922036205182</v>
      </c>
      <c r="I26" s="16">
        <v>0</v>
      </c>
      <c r="J26" s="16">
        <v>0</v>
      </c>
      <c r="K26" s="16">
        <v>0</v>
      </c>
      <c r="L26" s="18"/>
    </row>
    <row r="27" spans="2:12" x14ac:dyDescent="0.2">
      <c r="B27" t="s">
        <v>18</v>
      </c>
      <c r="C27" s="2" t="s">
        <v>9</v>
      </c>
      <c r="D27" s="16">
        <v>55.579874847136352</v>
      </c>
      <c r="E27" s="16">
        <v>64.984783546467114</v>
      </c>
      <c r="F27" s="16">
        <v>52.834415506433423</v>
      </c>
      <c r="G27" s="16">
        <v>39.413836540147166</v>
      </c>
      <c r="H27" s="16">
        <v>30.195467152280621</v>
      </c>
      <c r="I27" s="16">
        <v>17.943578677887313</v>
      </c>
      <c r="J27" s="16">
        <v>10.702862728674825</v>
      </c>
      <c r="K27" s="16">
        <v>5.8291989853597901</v>
      </c>
      <c r="L27" s="18"/>
    </row>
    <row r="28" spans="2:12" x14ac:dyDescent="0.2"/>
    <row r="29" spans="2:12" x14ac:dyDescent="0.2"/>
    <row r="30" spans="2:12" x14ac:dyDescent="0.2">
      <c r="B30" s="13" t="s">
        <v>4</v>
      </c>
      <c r="C30" s="14"/>
      <c r="D30" s="14"/>
      <c r="E30" s="14"/>
      <c r="F30" s="14"/>
      <c r="G30" s="14"/>
      <c r="H30" s="14"/>
      <c r="I30" s="14"/>
      <c r="J30" s="14"/>
      <c r="K30" s="14"/>
    </row>
    <row r="31" spans="2:12" x14ac:dyDescent="0.2">
      <c r="E31" s="19">
        <f>(E33-D33)/D33</f>
        <v>0.11029742547147263</v>
      </c>
      <c r="F31" s="19">
        <f t="shared" ref="F31:K31" si="1">(F33-E33)/E33</f>
        <v>0.10132516343774592</v>
      </c>
      <c r="G31" s="19">
        <f t="shared" si="1"/>
        <v>9.7667695222210846E-2</v>
      </c>
      <c r="H31" s="19">
        <f t="shared" si="1"/>
        <v>0.10075160546489151</v>
      </c>
      <c r="I31" s="19">
        <f t="shared" si="1"/>
        <v>9.8978971905905044E-2</v>
      </c>
      <c r="J31" s="19">
        <f t="shared" si="1"/>
        <v>0.10884035317653092</v>
      </c>
      <c r="K31" s="19">
        <f t="shared" si="1"/>
        <v>0.10947482893706172</v>
      </c>
    </row>
    <row r="32" spans="2:12" x14ac:dyDescent="0.2">
      <c r="B32" s="8" t="s">
        <v>1</v>
      </c>
      <c r="C32" s="9"/>
      <c r="D32" s="9">
        <v>2015</v>
      </c>
      <c r="E32" s="9">
        <v>2016</v>
      </c>
      <c r="F32" s="9">
        <v>2017</v>
      </c>
      <c r="G32" s="9">
        <v>2018</v>
      </c>
      <c r="H32" s="9">
        <v>2019</v>
      </c>
      <c r="I32" s="9">
        <v>2020</v>
      </c>
      <c r="J32" s="9">
        <v>2021</v>
      </c>
      <c r="K32" s="9">
        <v>2022</v>
      </c>
      <c r="L32" t="s">
        <v>72</v>
      </c>
    </row>
    <row r="33" spans="2:12" x14ac:dyDescent="0.2">
      <c r="B33" s="10" t="s">
        <v>0</v>
      </c>
      <c r="C33" s="17"/>
      <c r="D33" s="15">
        <v>1971.0161150096121</v>
      </c>
      <c r="E33" s="15">
        <v>2188.4141180579563</v>
      </c>
      <c r="F33" s="15">
        <v>2410.1555362396493</v>
      </c>
      <c r="G33" s="15">
        <v>2645.5498725912275</v>
      </c>
      <c r="H33" s="15">
        <v>2912.0932695922329</v>
      </c>
      <c r="I33" s="15">
        <v>3200.3292675105777</v>
      </c>
      <c r="J33" s="15">
        <v>3548.6542352676174</v>
      </c>
      <c r="K33" s="15">
        <v>3937.1425506303194</v>
      </c>
      <c r="L33" s="7">
        <f>AVERAGE(E31:K31)</f>
        <v>0.1039051490879741</v>
      </c>
    </row>
    <row r="34" spans="2:12" x14ac:dyDescent="0.2"/>
    <row r="35" spans="2:12" x14ac:dyDescent="0.2">
      <c r="B35" s="8" t="s">
        <v>70</v>
      </c>
      <c r="C35" s="9"/>
      <c r="D35" s="9">
        <v>2015</v>
      </c>
      <c r="E35" s="9">
        <v>2016</v>
      </c>
      <c r="F35" s="9">
        <v>2017</v>
      </c>
      <c r="G35" s="9">
        <v>2018</v>
      </c>
      <c r="H35" s="9">
        <v>2019</v>
      </c>
      <c r="I35" s="9">
        <v>2020</v>
      </c>
      <c r="J35" s="9">
        <v>2021</v>
      </c>
      <c r="K35" s="9">
        <v>2022</v>
      </c>
    </row>
    <row r="36" spans="2:12" x14ac:dyDescent="0.2">
      <c r="B36" t="s">
        <v>21</v>
      </c>
      <c r="C36" s="2" t="s">
        <v>9</v>
      </c>
      <c r="D36" s="16">
        <v>454.6121247860201</v>
      </c>
      <c r="E36" s="16">
        <v>471.44600862124588</v>
      </c>
      <c r="F36" s="16">
        <v>483.58369599445075</v>
      </c>
      <c r="G36" s="16">
        <v>476.46589436520742</v>
      </c>
      <c r="H36" s="16">
        <v>482.01708257148772</v>
      </c>
      <c r="I36" s="16">
        <v>485.0950863779612</v>
      </c>
      <c r="J36" s="16">
        <v>479.99640563122654</v>
      </c>
      <c r="K36" s="16">
        <v>485.59649133048242</v>
      </c>
    </row>
    <row r="37" spans="2:12" x14ac:dyDescent="0.2">
      <c r="B37" t="s">
        <v>23</v>
      </c>
      <c r="C37" s="2" t="s">
        <v>9</v>
      </c>
      <c r="D37" s="16">
        <v>273.23920638020252</v>
      </c>
      <c r="E37" s="16">
        <v>276.93028117648822</v>
      </c>
      <c r="F37" s="16">
        <v>282.01361403718755</v>
      </c>
      <c r="G37" s="16">
        <v>278.42991470845425</v>
      </c>
      <c r="H37" s="16">
        <v>279.99423175678527</v>
      </c>
      <c r="I37" s="16">
        <v>280.84000376435893</v>
      </c>
      <c r="J37" s="16">
        <v>280.76709519967505</v>
      </c>
      <c r="K37" s="16">
        <v>288.55438611234962</v>
      </c>
    </row>
    <row r="38" spans="2:12" x14ac:dyDescent="0.2">
      <c r="B38" t="s">
        <v>28</v>
      </c>
      <c r="C38" s="2" t="s">
        <v>9</v>
      </c>
      <c r="D38" s="16">
        <v>0</v>
      </c>
      <c r="E38" s="16">
        <v>0</v>
      </c>
      <c r="F38" s="16">
        <v>40.750446699519877</v>
      </c>
      <c r="G38" s="16">
        <v>71.593682002915642</v>
      </c>
      <c r="H38" s="16">
        <v>102.8312203718619</v>
      </c>
      <c r="I38" s="16">
        <v>150.5248877242995</v>
      </c>
      <c r="J38" s="16">
        <v>192.87339610685535</v>
      </c>
      <c r="K38" s="16">
        <v>263.81599114617831</v>
      </c>
    </row>
    <row r="39" spans="2:12" x14ac:dyDescent="0.2">
      <c r="B39" t="s">
        <v>29</v>
      </c>
      <c r="C39" s="2" t="s">
        <v>9</v>
      </c>
      <c r="D39" s="16">
        <v>0</v>
      </c>
      <c r="E39" s="16">
        <v>0</v>
      </c>
      <c r="F39" s="16">
        <v>0</v>
      </c>
      <c r="G39" s="16">
        <v>33.800814163765317</v>
      </c>
      <c r="H39" s="16">
        <v>74.065011716715915</v>
      </c>
      <c r="I39" s="16">
        <v>105.77677412102879</v>
      </c>
      <c r="J39" s="16">
        <v>149.06106892294596</v>
      </c>
      <c r="K39" s="16">
        <v>212.19630016891639</v>
      </c>
    </row>
    <row r="40" spans="2:12" x14ac:dyDescent="0.2">
      <c r="B40" t="s">
        <v>22</v>
      </c>
      <c r="C40" s="2" t="s">
        <v>9</v>
      </c>
      <c r="D40" s="16">
        <v>375.84627834063639</v>
      </c>
      <c r="E40" s="16">
        <v>383.19106407820055</v>
      </c>
      <c r="F40" s="16">
        <v>388.44115664748358</v>
      </c>
      <c r="G40" s="16">
        <v>386.84187317410118</v>
      </c>
      <c r="H40" s="16">
        <v>388.91585883480877</v>
      </c>
      <c r="I40" s="16">
        <v>393.92288490166925</v>
      </c>
      <c r="J40" s="16">
        <v>392.46131152174212</v>
      </c>
      <c r="K40" s="16">
        <v>395.64146503342835</v>
      </c>
    </row>
    <row r="41" spans="2:12" x14ac:dyDescent="0.2">
      <c r="B41" t="s">
        <v>27</v>
      </c>
      <c r="C41" s="2" t="s">
        <v>9</v>
      </c>
      <c r="D41" s="16">
        <v>50.820679509407839</v>
      </c>
      <c r="E41" s="16">
        <v>86.703233897415245</v>
      </c>
      <c r="F41" s="16">
        <v>115.96505104853942</v>
      </c>
      <c r="G41" s="16">
        <v>176.06855315423022</v>
      </c>
      <c r="H41" s="16">
        <v>222.8420559858904</v>
      </c>
      <c r="I41" s="16">
        <v>262.07051243111147</v>
      </c>
      <c r="J41" s="16">
        <v>321.93318066254852</v>
      </c>
      <c r="K41" s="16">
        <v>378.86352603036164</v>
      </c>
    </row>
    <row r="42" spans="2:12" x14ac:dyDescent="0.2">
      <c r="B42" t="s">
        <v>20</v>
      </c>
      <c r="C42" s="2" t="s">
        <v>9</v>
      </c>
      <c r="D42" s="16">
        <v>575.34859090967393</v>
      </c>
      <c r="E42" s="16">
        <v>576.83748579607425</v>
      </c>
      <c r="F42" s="16">
        <v>578.87554935794833</v>
      </c>
      <c r="G42" s="16">
        <v>582.02599253004303</v>
      </c>
      <c r="H42" s="16">
        <v>583.06578656369391</v>
      </c>
      <c r="I42" s="16">
        <v>584.05814825778464</v>
      </c>
      <c r="J42" s="16">
        <v>588.31537640146144</v>
      </c>
      <c r="K42" s="16">
        <v>589.16146165090106</v>
      </c>
    </row>
    <row r="43" spans="2:12" x14ac:dyDescent="0.2">
      <c r="B43" t="s">
        <v>26</v>
      </c>
      <c r="C43" s="2" t="s">
        <v>9</v>
      </c>
      <c r="D43" s="16">
        <v>50.995585508437678</v>
      </c>
      <c r="E43" s="16">
        <v>80.130371301665861</v>
      </c>
      <c r="F43" s="16">
        <v>124.62335640268473</v>
      </c>
      <c r="G43" s="16">
        <v>182.35911882843428</v>
      </c>
      <c r="H43" s="16">
        <v>236.31584068186103</v>
      </c>
      <c r="I43" s="16">
        <v>281.0035007980822</v>
      </c>
      <c r="J43" s="16">
        <v>355.76665218665221</v>
      </c>
      <c r="K43" s="16">
        <v>416.08818868713934</v>
      </c>
    </row>
    <row r="44" spans="2:12" x14ac:dyDescent="0.2">
      <c r="B44" t="s">
        <v>25</v>
      </c>
      <c r="C44" s="2" t="s">
        <v>9</v>
      </c>
      <c r="D44" s="16">
        <v>76.186265338949369</v>
      </c>
      <c r="E44" s="16">
        <v>126.49374614690218</v>
      </c>
      <c r="F44" s="16">
        <v>154.43611449089641</v>
      </c>
      <c r="G44" s="16">
        <v>180.54727838281823</v>
      </c>
      <c r="H44" s="16">
        <v>213.10162510024963</v>
      </c>
      <c r="I44" s="16">
        <v>270.05902839702594</v>
      </c>
      <c r="J44" s="16">
        <v>332.98696926299419</v>
      </c>
      <c r="K44" s="16">
        <v>386.75526403815115</v>
      </c>
    </row>
    <row r="45" spans="2:12" x14ac:dyDescent="0.2">
      <c r="B45" t="s">
        <v>24</v>
      </c>
      <c r="C45" s="2" t="s">
        <v>9</v>
      </c>
      <c r="D45" s="16">
        <v>113.96738423628439</v>
      </c>
      <c r="E45" s="16">
        <v>186.68192703996434</v>
      </c>
      <c r="F45" s="16">
        <v>241.46655156093863</v>
      </c>
      <c r="G45" s="16">
        <v>277.41675128125837</v>
      </c>
      <c r="H45" s="16">
        <v>328.94455600887852</v>
      </c>
      <c r="I45" s="16">
        <v>386.97844073725588</v>
      </c>
      <c r="J45" s="16">
        <v>454.49277937151635</v>
      </c>
      <c r="K45" s="16">
        <v>520.46947643241128</v>
      </c>
    </row>
    <row r="46" spans="2:12" x14ac:dyDescent="0.2"/>
    <row r="47" spans="2:12" x14ac:dyDescent="0.2"/>
    <row r="48" spans="2:12" x14ac:dyDescent="0.2">
      <c r="B48" s="13" t="s">
        <v>5</v>
      </c>
      <c r="C48" s="14"/>
      <c r="D48" s="14"/>
      <c r="E48" s="14"/>
      <c r="F48" s="14"/>
      <c r="G48" s="14"/>
      <c r="H48" s="14"/>
      <c r="I48" s="14"/>
      <c r="J48" s="14"/>
      <c r="K48" s="14"/>
    </row>
    <row r="49" spans="2:12" x14ac:dyDescent="0.2">
      <c r="E49" s="18">
        <f>(E51-D51)/D51</f>
        <v>1.7959999999999934E-2</v>
      </c>
      <c r="F49" s="18">
        <f t="shared" ref="F49:K49" si="2">(F51-E51)/E51</f>
        <v>1.5713170399999966E-2</v>
      </c>
      <c r="G49" s="18">
        <f t="shared" si="2"/>
        <v>1.4680308566663382E-2</v>
      </c>
      <c r="H49" s="18">
        <f t="shared" si="2"/>
        <v>1.5605481639467515E-2</v>
      </c>
      <c r="I49" s="18">
        <f t="shared" si="2"/>
        <v>1.5073691571771448E-2</v>
      </c>
      <c r="J49" s="18">
        <f t="shared" si="2"/>
        <v>1.566101599999991E-2</v>
      </c>
      <c r="K49" s="18">
        <f t="shared" si="2"/>
        <v>1.8222448681118483E-2</v>
      </c>
      <c r="L49" t="s">
        <v>72</v>
      </c>
    </row>
    <row r="50" spans="2:12" x14ac:dyDescent="0.2">
      <c r="B50" s="8" t="s">
        <v>1</v>
      </c>
      <c r="C50" s="9"/>
      <c r="D50" s="9">
        <v>2015</v>
      </c>
      <c r="E50" s="9">
        <v>2016</v>
      </c>
      <c r="F50" s="9">
        <v>2017</v>
      </c>
      <c r="G50" s="9">
        <v>2018</v>
      </c>
      <c r="H50" s="9">
        <v>2019</v>
      </c>
      <c r="I50" s="9">
        <v>2020</v>
      </c>
      <c r="J50" s="9">
        <v>2021</v>
      </c>
      <c r="K50" s="9">
        <v>2022</v>
      </c>
    </row>
    <row r="51" spans="2:12" x14ac:dyDescent="0.2">
      <c r="B51" s="10" t="s">
        <v>0</v>
      </c>
      <c r="C51" s="17"/>
      <c r="D51" s="15">
        <v>1341.3314251685715</v>
      </c>
      <c r="E51" s="15">
        <v>1365.421737564599</v>
      </c>
      <c r="F51" s="15">
        <v>1386.8768419948155</v>
      </c>
      <c r="G51" s="15">
        <v>1407.2366219792591</v>
      </c>
      <c r="H51" s="15">
        <v>1429.1972272459427</v>
      </c>
      <c r="I51" s="15">
        <v>1450.740505444679</v>
      </c>
      <c r="J51" s="15">
        <v>1473.4605757122961</v>
      </c>
      <c r="K51" s="15">
        <v>1500.3106354368647</v>
      </c>
      <c r="L51" s="7">
        <f>AVERAGE(E49:K49)</f>
        <v>1.6130873837002947E-2</v>
      </c>
    </row>
    <row r="52" spans="2:12" x14ac:dyDescent="0.2">
      <c r="D52" s="12"/>
      <c r="E52" s="7"/>
    </row>
    <row r="53" spans="2:12" x14ac:dyDescent="0.2">
      <c r="B53" s="8" t="s">
        <v>70</v>
      </c>
      <c r="C53" s="9"/>
      <c r="D53" s="9">
        <v>2015</v>
      </c>
      <c r="E53" s="9">
        <v>2016</v>
      </c>
      <c r="F53" s="9">
        <v>2017</v>
      </c>
      <c r="G53" s="9">
        <v>2018</v>
      </c>
      <c r="H53" s="9">
        <v>2019</v>
      </c>
      <c r="I53" s="9">
        <v>2020</v>
      </c>
      <c r="J53" s="9">
        <v>2021</v>
      </c>
      <c r="K53" s="9">
        <v>2022</v>
      </c>
    </row>
    <row r="54" spans="2:12" x14ac:dyDescent="0.2">
      <c r="B54" t="s">
        <v>33</v>
      </c>
      <c r="C54" s="2" t="s">
        <v>9</v>
      </c>
      <c r="D54" s="16">
        <v>239.10565841205025</v>
      </c>
      <c r="E54" s="16">
        <v>244.00700649553931</v>
      </c>
      <c r="F54" s="16">
        <v>238.51907262388215</v>
      </c>
      <c r="G54" s="16">
        <v>240.45281030158384</v>
      </c>
      <c r="H54" s="16">
        <v>242.63012006422434</v>
      </c>
      <c r="I54" s="16">
        <v>253.13880752686023</v>
      </c>
      <c r="J54" s="16">
        <v>257.15372531154054</v>
      </c>
      <c r="K54" s="16">
        <v>268.0026878517408</v>
      </c>
    </row>
    <row r="55" spans="2:12" x14ac:dyDescent="0.2">
      <c r="B55" t="s">
        <v>35</v>
      </c>
      <c r="C55" s="2" t="s">
        <v>9</v>
      </c>
      <c r="D55" s="16">
        <v>49.824878767468476</v>
      </c>
      <c r="E55" s="16">
        <v>51.498302968549673</v>
      </c>
      <c r="F55" s="16">
        <v>65.234538813543537</v>
      </c>
      <c r="G55" s="16">
        <v>71.563631938836039</v>
      </c>
      <c r="H55" s="16">
        <v>77.3671989389901</v>
      </c>
      <c r="I55" s="16">
        <v>81.264165394744708</v>
      </c>
      <c r="J55" s="16">
        <v>87.325151316997008</v>
      </c>
      <c r="K55" s="16">
        <v>89.554258867269169</v>
      </c>
    </row>
    <row r="56" spans="2:12" x14ac:dyDescent="0.2">
      <c r="B56" t="s">
        <v>32</v>
      </c>
      <c r="C56" s="2" t="s">
        <v>9</v>
      </c>
      <c r="D56" s="16">
        <v>267.9259511383413</v>
      </c>
      <c r="E56" s="16">
        <v>255.15579378843327</v>
      </c>
      <c r="F56" s="16">
        <v>274.49369222448246</v>
      </c>
      <c r="G56" s="16">
        <v>266.17781493726386</v>
      </c>
      <c r="H56" s="16">
        <v>283.83265444959704</v>
      </c>
      <c r="I56" s="16">
        <v>281.73496168684312</v>
      </c>
      <c r="J56" s="16">
        <v>286.657877378227</v>
      </c>
      <c r="K56" s="16">
        <v>289.2775141586344</v>
      </c>
    </row>
    <row r="57" spans="2:12" x14ac:dyDescent="0.2">
      <c r="B57" t="s">
        <v>37</v>
      </c>
      <c r="C57" s="2" t="s">
        <v>9</v>
      </c>
      <c r="D57" s="16">
        <v>12.447355341482801</v>
      </c>
      <c r="E57" s="16">
        <v>14.92959539277834</v>
      </c>
      <c r="F57" s="16">
        <v>6.8287165139091552</v>
      </c>
      <c r="G57" s="16">
        <v>4.5006972408562058</v>
      </c>
      <c r="H57" s="16">
        <v>1.2973722343910681</v>
      </c>
      <c r="I57" s="16">
        <v>0</v>
      </c>
      <c r="J57" s="16">
        <v>0</v>
      </c>
      <c r="K57" s="16">
        <v>0</v>
      </c>
    </row>
    <row r="58" spans="2:12" x14ac:dyDescent="0.2">
      <c r="B58" t="s">
        <v>30</v>
      </c>
      <c r="C58" s="2" t="s">
        <v>9</v>
      </c>
      <c r="D58" s="16">
        <v>290.26944811009861</v>
      </c>
      <c r="E58" s="16">
        <v>299.89146653777999</v>
      </c>
      <c r="F58" s="16">
        <v>311.70665308665275</v>
      </c>
      <c r="G58" s="16">
        <v>312.46920128945771</v>
      </c>
      <c r="H58" s="16">
        <v>318.68037397915526</v>
      </c>
      <c r="I58" s="16">
        <v>330.14642147130178</v>
      </c>
      <c r="J58" s="16">
        <v>329.84098357715055</v>
      </c>
      <c r="K58" s="16">
        <v>337.55451198767298</v>
      </c>
    </row>
    <row r="59" spans="2:12" x14ac:dyDescent="0.2">
      <c r="B59" t="s">
        <v>34</v>
      </c>
      <c r="C59" s="2" t="s">
        <v>9</v>
      </c>
      <c r="D59" s="16">
        <v>192.43956369500893</v>
      </c>
      <c r="E59" s="16">
        <v>193.04667328905069</v>
      </c>
      <c r="F59" s="16">
        <v>187.96337344267479</v>
      </c>
      <c r="G59" s="16">
        <v>203.87149771204437</v>
      </c>
      <c r="H59" s="16">
        <v>206.2833117166152</v>
      </c>
      <c r="I59" s="16">
        <v>196.79282421407379</v>
      </c>
      <c r="J59" s="16">
        <v>201.27472523088107</v>
      </c>
      <c r="K59" s="16">
        <v>206.75740092544035</v>
      </c>
    </row>
    <row r="60" spans="2:12" x14ac:dyDescent="0.2">
      <c r="B60" t="s">
        <v>31</v>
      </c>
      <c r="C60" s="2" t="s">
        <v>9</v>
      </c>
      <c r="D60" s="16">
        <v>257.06692854481861</v>
      </c>
      <c r="E60" s="16">
        <v>266.72502453671331</v>
      </c>
      <c r="F60" s="16">
        <v>260.2425208709455</v>
      </c>
      <c r="G60" s="16">
        <v>272.69587569754896</v>
      </c>
      <c r="H60" s="16">
        <v>272.3959987119718</v>
      </c>
      <c r="I60" s="16">
        <v>284.53770649031458</v>
      </c>
      <c r="J60" s="16">
        <v>286.63247679041109</v>
      </c>
      <c r="K60" s="16">
        <v>291.21089968733253</v>
      </c>
    </row>
    <row r="61" spans="2:12" x14ac:dyDescent="0.2">
      <c r="B61" t="s">
        <v>38</v>
      </c>
      <c r="C61" s="2" t="s">
        <v>9</v>
      </c>
      <c r="D61" s="16">
        <v>17.541940334906808</v>
      </c>
      <c r="E61" s="16">
        <v>23.468897685973822</v>
      </c>
      <c r="F61" s="16">
        <v>20.895764268864493</v>
      </c>
      <c r="G61" s="16">
        <v>13.777214100540068</v>
      </c>
      <c r="H61" s="16">
        <v>12.322738559257289</v>
      </c>
      <c r="I61" s="16">
        <v>3.7881961442708532</v>
      </c>
      <c r="J61" s="16">
        <v>2.5628061991166962</v>
      </c>
      <c r="K61" s="16">
        <v>0</v>
      </c>
    </row>
    <row r="62" spans="2:12" x14ac:dyDescent="0.2">
      <c r="B62" t="s">
        <v>39</v>
      </c>
      <c r="C62" s="2" t="s">
        <v>9</v>
      </c>
      <c r="D62" s="16">
        <v>0</v>
      </c>
      <c r="E62" s="16">
        <v>2.7797706751290501</v>
      </c>
      <c r="F62" s="16">
        <v>3.1724375144192871</v>
      </c>
      <c r="G62" s="16">
        <v>1.9824930823428013</v>
      </c>
      <c r="H62" s="16">
        <v>0.8250340053874099</v>
      </c>
      <c r="I62" s="16">
        <v>0</v>
      </c>
      <c r="J62" s="16">
        <v>0</v>
      </c>
      <c r="K62" s="16">
        <v>0</v>
      </c>
    </row>
    <row r="63" spans="2:12" x14ac:dyDescent="0.2">
      <c r="B63" t="s">
        <v>36</v>
      </c>
      <c r="C63" s="2" t="s">
        <v>9</v>
      </c>
      <c r="D63" s="16">
        <v>14.709700824395449</v>
      </c>
      <c r="E63" s="16">
        <v>13.919206194651567</v>
      </c>
      <c r="F63" s="16">
        <v>17.820072635441669</v>
      </c>
      <c r="G63" s="16">
        <v>19.745385678785311</v>
      </c>
      <c r="H63" s="16">
        <v>13.562424586353149</v>
      </c>
      <c r="I63" s="16">
        <v>19.337422516270017</v>
      </c>
      <c r="J63" s="16">
        <v>22.012829907971987</v>
      </c>
      <c r="K63" s="16">
        <v>17.953361958774561</v>
      </c>
    </row>
    <row r="64" spans="2:12" x14ac:dyDescent="0.2"/>
    <row r="65" spans="2:12" x14ac:dyDescent="0.2"/>
    <row r="66" spans="2:12" x14ac:dyDescent="0.2"/>
    <row r="67" spans="2:12" s="14" customFormat="1" x14ac:dyDescent="0.2">
      <c r="B67" s="13" t="s">
        <v>122</v>
      </c>
    </row>
    <row r="68" spans="2:12" x14ac:dyDescent="0.2"/>
    <row r="69" spans="2:12" x14ac:dyDescent="0.2"/>
    <row r="70" spans="2:12" x14ac:dyDescent="0.2">
      <c r="B70" s="13" t="s">
        <v>3</v>
      </c>
      <c r="C70" s="14"/>
      <c r="D70" s="14"/>
      <c r="E70" s="14"/>
      <c r="F70" s="14"/>
      <c r="G70" s="14"/>
      <c r="H70" s="14"/>
      <c r="I70" s="14"/>
      <c r="J70" s="14"/>
      <c r="K70" s="14"/>
    </row>
    <row r="71" spans="2:12" x14ac:dyDescent="0.2">
      <c r="E71" s="18">
        <f>(E73-D73)/D73</f>
        <v>0.22093000000000002</v>
      </c>
      <c r="F71" s="18">
        <f t="shared" ref="F71:K71" si="3">(F73-E73)/E73</f>
        <v>0.21980658520000024</v>
      </c>
      <c r="G71" s="18">
        <f t="shared" si="3"/>
        <v>0.21929015428333171</v>
      </c>
      <c r="H71" s="18">
        <f t="shared" si="3"/>
        <v>0.22024725918026622</v>
      </c>
      <c r="I71" s="18">
        <f t="shared" si="3"/>
        <v>0.21948684578588579</v>
      </c>
      <c r="J71" s="18">
        <f t="shared" si="3"/>
        <v>0.21978050799999985</v>
      </c>
      <c r="K71" s="18">
        <f t="shared" si="3"/>
        <v>0.2207950000000001</v>
      </c>
      <c r="L71" t="s">
        <v>73</v>
      </c>
    </row>
    <row r="72" spans="2:12" x14ac:dyDescent="0.2">
      <c r="B72" s="8" t="s">
        <v>1</v>
      </c>
      <c r="C72" s="9"/>
      <c r="D72" s="9">
        <v>2015</v>
      </c>
      <c r="E72" s="9">
        <v>2016</v>
      </c>
      <c r="F72" s="9">
        <v>2017</v>
      </c>
      <c r="G72" s="9">
        <v>2018</v>
      </c>
      <c r="H72" s="9">
        <v>2019</v>
      </c>
      <c r="I72" s="9">
        <v>2020</v>
      </c>
      <c r="J72" s="9">
        <v>2021</v>
      </c>
      <c r="K72" s="9">
        <v>2022</v>
      </c>
    </row>
    <row r="73" spans="2:12" x14ac:dyDescent="0.2">
      <c r="B73" s="10" t="s">
        <v>0</v>
      </c>
      <c r="C73" s="17"/>
      <c r="D73" s="15">
        <v>45.5</v>
      </c>
      <c r="E73" s="15">
        <v>55.552315</v>
      </c>
      <c r="F73" s="15">
        <v>67.763079660104751</v>
      </c>
      <c r="G73" s="15">
        <v>82.622855853482818</v>
      </c>
      <c r="H73" s="15">
        <v>100.82031340085862</v>
      </c>
      <c r="I73" s="15">
        <v>122.94904598035755</v>
      </c>
      <c r="J73" s="15">
        <v>149.97084976403588</v>
      </c>
      <c r="K73" s="15">
        <v>183.08366353768619</v>
      </c>
      <c r="L73" s="7">
        <f>AVERAGE(E71:K71)</f>
        <v>0.22004805034992628</v>
      </c>
    </row>
    <row r="74" spans="2:12" x14ac:dyDescent="0.2">
      <c r="C74" s="2"/>
    </row>
    <row r="75" spans="2:12" x14ac:dyDescent="0.2">
      <c r="B75" s="8" t="s">
        <v>70</v>
      </c>
      <c r="C75" s="8"/>
      <c r="D75" s="9">
        <v>2015</v>
      </c>
      <c r="E75" s="9">
        <v>2016</v>
      </c>
      <c r="F75" s="9">
        <v>2017</v>
      </c>
      <c r="G75" s="9">
        <v>2018</v>
      </c>
      <c r="H75" s="9">
        <v>2019</v>
      </c>
      <c r="I75" s="9">
        <v>2020</v>
      </c>
      <c r="J75" s="9">
        <v>2021</v>
      </c>
      <c r="K75" s="9">
        <v>2022</v>
      </c>
    </row>
    <row r="76" spans="2:12" x14ac:dyDescent="0.2">
      <c r="B76" t="s">
        <v>43</v>
      </c>
      <c r="C76" s="2" t="s">
        <v>9</v>
      </c>
      <c r="D76" s="16">
        <v>5.6107415000000005</v>
      </c>
      <c r="E76" s="16">
        <v>5.958590558434671</v>
      </c>
      <c r="F76" s="16">
        <v>6.2437311326470795</v>
      </c>
      <c r="G76" s="16">
        <v>6.1963817949436608</v>
      </c>
      <c r="H76" s="16">
        <v>6.266998779166328</v>
      </c>
      <c r="I76" s="16">
        <v>6.408332001798124</v>
      </c>
      <c r="J76" s="16">
        <v>6.8001852430031375</v>
      </c>
      <c r="K76" s="16">
        <v>6.804416723020478</v>
      </c>
    </row>
    <row r="77" spans="2:12" x14ac:dyDescent="0.2">
      <c r="B77" t="s">
        <v>42</v>
      </c>
      <c r="C77" s="2" t="s">
        <v>9</v>
      </c>
      <c r="D77" s="16">
        <v>8.8161255000000001</v>
      </c>
      <c r="E77" s="16">
        <v>9.0592244383852396</v>
      </c>
      <c r="F77" s="16">
        <v>9.1739767750411509</v>
      </c>
      <c r="G77" s="16">
        <v>9.4266654231927731</v>
      </c>
      <c r="H77" s="16">
        <v>9.2906479774341495</v>
      </c>
      <c r="I77" s="16">
        <v>9.3028001801011744</v>
      </c>
      <c r="J77" s="16">
        <v>9.4819320171047377</v>
      </c>
      <c r="K77" s="16">
        <v>9.717134430276122</v>
      </c>
    </row>
    <row r="78" spans="2:12" x14ac:dyDescent="0.2">
      <c r="B78" t="s">
        <v>40</v>
      </c>
      <c r="C78" s="2" t="s">
        <v>9</v>
      </c>
      <c r="D78" s="16">
        <v>11.771805499999999</v>
      </c>
      <c r="E78" s="16">
        <v>12.253449910960075</v>
      </c>
      <c r="F78" s="16">
        <v>12.519793999731281</v>
      </c>
      <c r="G78" s="16">
        <v>12.206265320228262</v>
      </c>
      <c r="H78" s="16">
        <v>12.447197576702326</v>
      </c>
      <c r="I78" s="16">
        <v>12.641430468466604</v>
      </c>
      <c r="J78" s="16">
        <v>13.123727784782833</v>
      </c>
      <c r="K78" s="16">
        <v>13.293185247171374</v>
      </c>
    </row>
    <row r="79" spans="2:12" x14ac:dyDescent="0.2">
      <c r="B79" t="s">
        <v>41</v>
      </c>
      <c r="C79" s="2" t="s">
        <v>9</v>
      </c>
      <c r="D79" s="16">
        <v>8.9730550000000004</v>
      </c>
      <c r="E79" s="16">
        <v>9.1524954085815189</v>
      </c>
      <c r="F79" s="16">
        <v>9.6441189118912298</v>
      </c>
      <c r="G79" s="16">
        <v>9.3212556150888251</v>
      </c>
      <c r="H79" s="16">
        <v>9.287408358419551</v>
      </c>
      <c r="I79" s="16">
        <v>9.2135676805468147</v>
      </c>
      <c r="J79" s="16">
        <v>9.4655238468031015</v>
      </c>
      <c r="K79" s="16">
        <v>9.5608641653896935</v>
      </c>
    </row>
    <row r="80" spans="2:12" x14ac:dyDescent="0.2">
      <c r="B80" t="s">
        <v>44</v>
      </c>
      <c r="C80" s="2" t="s">
        <v>9</v>
      </c>
      <c r="D80" s="16">
        <v>4.3913506</v>
      </c>
      <c r="E80" s="16">
        <v>7.0816950221807096</v>
      </c>
      <c r="F80" s="16">
        <v>8.6724840625301702</v>
      </c>
      <c r="G80" s="16">
        <v>12.057245341788452</v>
      </c>
      <c r="H80" s="16">
        <v>15.213528267995443</v>
      </c>
      <c r="I80" s="16">
        <v>18.736651481757676</v>
      </c>
      <c r="J80" s="16">
        <v>23.269921044112081</v>
      </c>
      <c r="K80" s="16">
        <v>28.112221195774762</v>
      </c>
    </row>
    <row r="81" spans="2:12" x14ac:dyDescent="0.2">
      <c r="B81" t="s">
        <v>48</v>
      </c>
      <c r="C81" s="2" t="s">
        <v>9</v>
      </c>
      <c r="D81" s="16">
        <v>0</v>
      </c>
      <c r="E81" s="16">
        <v>0</v>
      </c>
      <c r="F81" s="16">
        <v>2.1698964391170605</v>
      </c>
      <c r="G81" s="16">
        <v>4.5168108392241741</v>
      </c>
      <c r="H81" s="16">
        <v>7.3974435773254328</v>
      </c>
      <c r="I81" s="16">
        <v>10.840386691038583</v>
      </c>
      <c r="J81" s="16">
        <v>14.639531448722883</v>
      </c>
      <c r="K81" s="16">
        <v>19.383763941060774</v>
      </c>
    </row>
    <row r="82" spans="2:12" x14ac:dyDescent="0.2">
      <c r="B82" t="s">
        <v>47</v>
      </c>
      <c r="C82" s="2" t="s">
        <v>9</v>
      </c>
      <c r="D82" s="16">
        <v>0</v>
      </c>
      <c r="E82" s="16">
        <v>0</v>
      </c>
      <c r="F82" s="16">
        <v>2.7035105695545938</v>
      </c>
      <c r="G82" s="16">
        <v>5.0712490166967186</v>
      </c>
      <c r="H82" s="16">
        <v>8.0308462756268959</v>
      </c>
      <c r="I82" s="16">
        <v>11.155359810437737</v>
      </c>
      <c r="J82" s="16">
        <v>15.441383510653885</v>
      </c>
      <c r="K82" s="16">
        <v>19.935093234611159</v>
      </c>
    </row>
    <row r="83" spans="2:12" x14ac:dyDescent="0.2">
      <c r="B83" t="s">
        <v>45</v>
      </c>
      <c r="C83" s="2" t="s">
        <v>9</v>
      </c>
      <c r="D83" s="16">
        <v>3.4969798500000042</v>
      </c>
      <c r="E83" s="16">
        <v>5.541452101387069</v>
      </c>
      <c r="F83" s="16">
        <v>7.1355257352155768</v>
      </c>
      <c r="G83" s="16">
        <v>9.5068878386950253</v>
      </c>
      <c r="H83" s="16">
        <v>12.09388426754647</v>
      </c>
      <c r="I83" s="16">
        <v>16.201739808294835</v>
      </c>
      <c r="J83" s="16">
        <v>20.698734294337196</v>
      </c>
      <c r="K83" s="16">
        <v>27.729048363123582</v>
      </c>
    </row>
    <row r="84" spans="2:12" x14ac:dyDescent="0.2">
      <c r="B84" t="s">
        <v>46</v>
      </c>
      <c r="C84" s="2" t="s">
        <v>9</v>
      </c>
      <c r="D84" s="16">
        <v>0</v>
      </c>
      <c r="E84" s="16">
        <v>2.0311969203096192</v>
      </c>
      <c r="F84" s="16">
        <v>3.7290937172447558</v>
      </c>
      <c r="G84" s="16">
        <v>6.4262954161638923</v>
      </c>
      <c r="H84" s="16">
        <v>9.6330575537597021</v>
      </c>
      <c r="I84" s="16">
        <v>12.903930987407058</v>
      </c>
      <c r="J84" s="16">
        <v>17.148766231149086</v>
      </c>
      <c r="K84" s="16">
        <v>22.133349146357407</v>
      </c>
    </row>
    <row r="85" spans="2:12" x14ac:dyDescent="0.2">
      <c r="B85" t="s">
        <v>67</v>
      </c>
      <c r="C85" s="2" t="s">
        <v>9</v>
      </c>
      <c r="D85" s="16">
        <v>2.43994205</v>
      </c>
      <c r="E85" s="16">
        <v>4.4742106397610977</v>
      </c>
      <c r="F85" s="16">
        <v>5.7709483171318618</v>
      </c>
      <c r="G85" s="16">
        <v>7.8937992474610317</v>
      </c>
      <c r="H85" s="16">
        <v>11.159300766882328</v>
      </c>
      <c r="I85" s="16">
        <v>15.544846870508952</v>
      </c>
      <c r="J85" s="16">
        <v>19.901144343366948</v>
      </c>
      <c r="K85" s="16">
        <v>26.414587090900845</v>
      </c>
    </row>
    <row r="86" spans="2:12" x14ac:dyDescent="0.2"/>
    <row r="87" spans="2:12" x14ac:dyDescent="0.2"/>
    <row r="88" spans="2:12" x14ac:dyDescent="0.2">
      <c r="B88" s="13" t="s">
        <v>4</v>
      </c>
      <c r="C88" s="14"/>
      <c r="D88" s="14"/>
      <c r="E88" s="14"/>
      <c r="F88" s="14"/>
      <c r="G88" s="14"/>
      <c r="H88" s="14"/>
      <c r="I88" s="14"/>
      <c r="J88" s="14"/>
      <c r="K88" s="14"/>
    </row>
    <row r="89" spans="2:12" x14ac:dyDescent="0.2">
      <c r="E89" s="18">
        <f>(E91-D91)/D91</f>
        <v>1.5100000000000105E-2</v>
      </c>
      <c r="F89" s="18">
        <f t="shared" ref="F89:K89" si="4">(F91-E91)/E91</f>
        <v>1.1355284000000057E-2</v>
      </c>
      <c r="G89" s="18">
        <f t="shared" si="4"/>
        <v>9.6338476111054311E-3</v>
      </c>
      <c r="H89" s="18">
        <f t="shared" si="4"/>
        <v>1.2824197267554297E-2</v>
      </c>
      <c r="I89" s="18">
        <f t="shared" si="4"/>
        <v>1.0289485952952572E-2</v>
      </c>
      <c r="J89" s="18">
        <f t="shared" si="4"/>
        <v>1.1268360000000052E-2</v>
      </c>
      <c r="K89" s="18">
        <f t="shared" si="4"/>
        <v>1.4650000000000041E-2</v>
      </c>
      <c r="L89" t="s">
        <v>73</v>
      </c>
    </row>
    <row r="90" spans="2:12" x14ac:dyDescent="0.2">
      <c r="B90" s="8" t="s">
        <v>1</v>
      </c>
      <c r="C90" s="9"/>
      <c r="D90" s="9">
        <v>2015</v>
      </c>
      <c r="E90" s="9">
        <v>2016</v>
      </c>
      <c r="F90" s="9">
        <v>2017</v>
      </c>
      <c r="G90" s="9">
        <v>2018</v>
      </c>
      <c r="H90" s="9">
        <v>2019</v>
      </c>
      <c r="I90" s="9">
        <v>2020</v>
      </c>
      <c r="J90" s="9">
        <v>2021</v>
      </c>
      <c r="K90" s="9">
        <v>2022</v>
      </c>
    </row>
    <row r="91" spans="2:12" x14ac:dyDescent="0.2">
      <c r="B91" s="10" t="s">
        <v>0</v>
      </c>
      <c r="C91" s="17"/>
      <c r="D91" s="15">
        <v>278</v>
      </c>
      <c r="E91" s="15">
        <v>282.19780000000003</v>
      </c>
      <c r="F91" s="15">
        <v>285.40223616317525</v>
      </c>
      <c r="G91" s="15">
        <v>288.15175781424</v>
      </c>
      <c r="H91" s="15">
        <v>291.84707279944234</v>
      </c>
      <c r="I91" s="15">
        <v>294.85002915542253</v>
      </c>
      <c r="J91" s="15">
        <v>298.17250542995635</v>
      </c>
      <c r="K91" s="15">
        <v>302.54073263450522</v>
      </c>
      <c r="L91" s="7">
        <f>AVERAGE(E89:K89)</f>
        <v>1.2160167833087506E-2</v>
      </c>
    </row>
    <row r="92" spans="2:12" x14ac:dyDescent="0.2"/>
    <row r="93" spans="2:12" x14ac:dyDescent="0.2">
      <c r="B93" s="8" t="s">
        <v>70</v>
      </c>
      <c r="C93" s="9"/>
      <c r="D93" s="9">
        <v>2015</v>
      </c>
      <c r="E93" s="9">
        <v>2016</v>
      </c>
      <c r="F93" s="9">
        <v>2017</v>
      </c>
      <c r="G93" s="9">
        <v>2018</v>
      </c>
      <c r="H93" s="9">
        <v>2019</v>
      </c>
      <c r="I93" s="9">
        <v>2020</v>
      </c>
      <c r="J93" s="9">
        <v>2021</v>
      </c>
      <c r="K93" s="9">
        <v>2022</v>
      </c>
    </row>
    <row r="94" spans="2:12" x14ac:dyDescent="0.2">
      <c r="B94" t="s">
        <v>49</v>
      </c>
      <c r="C94" s="2" t="s">
        <v>9</v>
      </c>
      <c r="D94" s="16">
        <v>100.88022155831176</v>
      </c>
      <c r="E94" s="16">
        <v>100.10333731225609</v>
      </c>
      <c r="F94" s="16">
        <v>102.54012061074158</v>
      </c>
      <c r="G94" s="16">
        <v>102.64323711479996</v>
      </c>
      <c r="H94" s="16">
        <v>102.07261498886675</v>
      </c>
      <c r="I94" s="16">
        <v>105.61980509919613</v>
      </c>
      <c r="J94" s="16">
        <v>109.11599870615531</v>
      </c>
      <c r="K94" s="16">
        <v>110.22886967988931</v>
      </c>
    </row>
    <row r="95" spans="2:12" x14ac:dyDescent="0.2">
      <c r="B95" t="s">
        <v>50</v>
      </c>
      <c r="C95" s="2" t="s">
        <v>9</v>
      </c>
      <c r="D95" s="16">
        <v>65.321352804414801</v>
      </c>
      <c r="E95" s="16">
        <v>65.233015903568756</v>
      </c>
      <c r="F95" s="16">
        <v>66.43809092132885</v>
      </c>
      <c r="G95" s="16">
        <v>66.325950257151987</v>
      </c>
      <c r="H95" s="16">
        <v>66.285654621205268</v>
      </c>
      <c r="I95" s="16">
        <v>68.319695416999181</v>
      </c>
      <c r="J95" s="16">
        <v>70.689191763616606</v>
      </c>
      <c r="K95" s="16">
        <v>71.782390250918994</v>
      </c>
    </row>
    <row r="96" spans="2:12" x14ac:dyDescent="0.2">
      <c r="B96" t="s">
        <v>51</v>
      </c>
      <c r="C96" s="2" t="s">
        <v>9</v>
      </c>
      <c r="D96" s="16">
        <v>47.397370180499259</v>
      </c>
      <c r="E96" s="16">
        <v>47.656105925206035</v>
      </c>
      <c r="F96" s="16">
        <v>48.24031985837285</v>
      </c>
      <c r="G96" s="16">
        <v>48.019675580939193</v>
      </c>
      <c r="H96" s="16">
        <v>48.24669898872552</v>
      </c>
      <c r="I96" s="16">
        <v>49.518014113777959</v>
      </c>
      <c r="J96" s="16">
        <v>51.31958176006053</v>
      </c>
      <c r="K96" s="16">
        <v>52.402864034690054</v>
      </c>
    </row>
    <row r="97" spans="2:12" x14ac:dyDescent="0.2">
      <c r="B97" t="s">
        <v>52</v>
      </c>
      <c r="C97" s="2" t="s">
        <v>9</v>
      </c>
      <c r="D97" s="16">
        <v>38.435378868541491</v>
      </c>
      <c r="E97" s="16">
        <v>38.867650936024667</v>
      </c>
      <c r="F97" s="16">
        <v>39.141434326894853</v>
      </c>
      <c r="G97" s="16">
        <v>38.866538242832796</v>
      </c>
      <c r="H97" s="16">
        <v>39.227221172485635</v>
      </c>
      <c r="I97" s="16">
        <v>40.117173462167344</v>
      </c>
      <c r="J97" s="16">
        <v>41.634776758282491</v>
      </c>
      <c r="K97" s="16">
        <v>42.713100926575585</v>
      </c>
    </row>
    <row r="98" spans="2:12" x14ac:dyDescent="0.2">
      <c r="B98" t="s">
        <v>53</v>
      </c>
      <c r="C98" s="2" t="s">
        <v>9</v>
      </c>
      <c r="D98" s="16">
        <v>12.127597920536404</v>
      </c>
      <c r="E98" s="16">
        <v>13.069283064556798</v>
      </c>
      <c r="F98" s="16">
        <v>12.431802605459412</v>
      </c>
      <c r="G98" s="16">
        <v>11.997651218068858</v>
      </c>
      <c r="H98" s="16">
        <v>12.750689518362115</v>
      </c>
      <c r="I98" s="16">
        <v>12.521157355826508</v>
      </c>
      <c r="J98" s="16">
        <v>13.205187882095323</v>
      </c>
      <c r="K98" s="16">
        <v>14.268957609207282</v>
      </c>
    </row>
    <row r="99" spans="2:12" x14ac:dyDescent="0.2">
      <c r="B99" t="s">
        <v>55</v>
      </c>
      <c r="C99" s="2" t="s">
        <v>9</v>
      </c>
      <c r="D99" s="16">
        <v>4.2362011760647116</v>
      </c>
      <c r="E99" s="16">
        <v>6.275041911839903</v>
      </c>
      <c r="F99" s="16">
        <v>3.5849608994023332</v>
      </c>
      <c r="G99" s="16">
        <v>3.2843228344094419</v>
      </c>
      <c r="H99" s="16">
        <v>3.5536742595985129</v>
      </c>
      <c r="I99" s="16">
        <v>2.6210756748387376</v>
      </c>
      <c r="J99" s="16">
        <v>0</v>
      </c>
      <c r="K99" s="16">
        <v>0</v>
      </c>
    </row>
    <row r="100" spans="2:12" x14ac:dyDescent="0.2">
      <c r="B100" t="s">
        <v>56</v>
      </c>
      <c r="C100" s="2" t="s">
        <v>9</v>
      </c>
      <c r="D100" s="16">
        <v>0</v>
      </c>
      <c r="E100" s="16">
        <v>0</v>
      </c>
      <c r="F100" s="16">
        <v>1.8843498423254448</v>
      </c>
      <c r="G100" s="16">
        <v>2.936039167657114</v>
      </c>
      <c r="H100" s="16">
        <v>3.2422620367823383</v>
      </c>
      <c r="I100" s="16">
        <v>2.9546760289722616</v>
      </c>
      <c r="J100" s="16">
        <v>0</v>
      </c>
      <c r="K100" s="16">
        <v>0</v>
      </c>
    </row>
    <row r="101" spans="2:12" x14ac:dyDescent="0.2">
      <c r="B101" t="s">
        <v>57</v>
      </c>
      <c r="C101" s="2" t="s">
        <v>9</v>
      </c>
      <c r="D101" s="16">
        <v>0</v>
      </c>
      <c r="E101" s="16">
        <v>0</v>
      </c>
      <c r="F101" s="16">
        <v>0.99157922798671949</v>
      </c>
      <c r="G101" s="16">
        <v>4.8527191178063642</v>
      </c>
      <c r="H101" s="16">
        <v>7.0954195324078055</v>
      </c>
      <c r="I101" s="16">
        <v>3.7037492649800345</v>
      </c>
      <c r="J101" s="16">
        <v>1.4837464917094993</v>
      </c>
      <c r="K101" s="16">
        <v>0</v>
      </c>
    </row>
    <row r="102" spans="2:12" x14ac:dyDescent="0.2">
      <c r="B102" t="s">
        <v>54</v>
      </c>
      <c r="C102" s="2" t="s">
        <v>9</v>
      </c>
      <c r="D102" s="16">
        <v>9.6018774916315568</v>
      </c>
      <c r="E102" s="16">
        <v>6.9265782749410842</v>
      </c>
      <c r="F102" s="16">
        <v>3.2651203973490568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</row>
    <row r="103" spans="2:12" x14ac:dyDescent="0.2">
      <c r="B103" t="s">
        <v>68</v>
      </c>
      <c r="C103" s="2" t="s">
        <v>9</v>
      </c>
      <c r="D103" s="16">
        <v>0</v>
      </c>
      <c r="E103" s="16">
        <v>4.0667866716066658</v>
      </c>
      <c r="F103" s="16">
        <v>6.8844574733141872</v>
      </c>
      <c r="G103" s="16">
        <v>9.2256242805743032</v>
      </c>
      <c r="H103" s="16">
        <v>9.3728376810083756</v>
      </c>
      <c r="I103" s="16">
        <v>9.474682738664395</v>
      </c>
      <c r="J103" s="16">
        <v>10.724022068036579</v>
      </c>
      <c r="K103" s="16">
        <v>11.144550133224001</v>
      </c>
    </row>
    <row r="104" spans="2:12" x14ac:dyDescent="0.2"/>
    <row r="105" spans="2:12" x14ac:dyDescent="0.2"/>
    <row r="106" spans="2:12" x14ac:dyDescent="0.2">
      <c r="B106" s="13" t="s">
        <v>5</v>
      </c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2:12" x14ac:dyDescent="0.2">
      <c r="E107" s="18">
        <f>(E109-D109)/D109</f>
        <v>1.8100000000000019E-2</v>
      </c>
      <c r="F107" s="18">
        <f t="shared" ref="F107:K107" si="5">(F109-E109)/E109</f>
        <v>1.435528399999996E-2</v>
      </c>
      <c r="G107" s="18">
        <f t="shared" si="5"/>
        <v>1.2633847611105512E-2</v>
      </c>
      <c r="H107" s="18">
        <f t="shared" si="5"/>
        <v>1.5824197267554064E-2</v>
      </c>
      <c r="I107" s="18">
        <f t="shared" si="5"/>
        <v>1.3289485952952413E-2</v>
      </c>
      <c r="J107" s="18">
        <f t="shared" si="5"/>
        <v>1.4268360000000041E-2</v>
      </c>
      <c r="K107" s="18">
        <f t="shared" si="5"/>
        <v>1.7649999999999916E-2</v>
      </c>
    </row>
    <row r="108" spans="2:12" x14ac:dyDescent="0.2">
      <c r="B108" s="8" t="s">
        <v>1</v>
      </c>
      <c r="C108" s="9"/>
      <c r="D108" s="9">
        <v>2015</v>
      </c>
      <c r="E108" s="9">
        <v>2016</v>
      </c>
      <c r="F108" s="9">
        <v>2017</v>
      </c>
      <c r="G108" s="9">
        <v>2018</v>
      </c>
      <c r="H108" s="9">
        <v>2019</v>
      </c>
      <c r="I108" s="9">
        <v>2020</v>
      </c>
      <c r="J108" s="9">
        <v>2021</v>
      </c>
      <c r="K108" s="9">
        <v>2022</v>
      </c>
      <c r="L108" t="s">
        <v>73</v>
      </c>
    </row>
    <row r="109" spans="2:12" x14ac:dyDescent="0.2">
      <c r="B109" s="10" t="s">
        <v>0</v>
      </c>
      <c r="C109" s="17"/>
      <c r="D109" s="15">
        <v>124.56529999999999</v>
      </c>
      <c r="E109" s="15">
        <v>126.81993193</v>
      </c>
      <c r="F109" s="15">
        <v>128.64046806971581</v>
      </c>
      <c r="G109" s="15">
        <v>130.26569213992988</v>
      </c>
      <c r="H109" s="15">
        <v>132.3270421495466</v>
      </c>
      <c r="I109" s="15">
        <v>134.08560051738874</v>
      </c>
      <c r="J109" s="15">
        <v>135.99878213638704</v>
      </c>
      <c r="K109" s="15">
        <v>138.39916064109426</v>
      </c>
      <c r="L109" s="7">
        <f>AVERAGE(E107:K107)</f>
        <v>1.5160167833087417E-2</v>
      </c>
    </row>
    <row r="110" spans="2:12" x14ac:dyDescent="0.2"/>
    <row r="111" spans="2:12" x14ac:dyDescent="0.2">
      <c r="B111" s="8" t="s">
        <v>70</v>
      </c>
      <c r="C111" s="9"/>
      <c r="D111" s="9">
        <v>2015</v>
      </c>
      <c r="E111" s="9">
        <v>2016</v>
      </c>
      <c r="F111" s="9">
        <v>2017</v>
      </c>
      <c r="G111" s="9">
        <v>2018</v>
      </c>
      <c r="H111" s="9">
        <v>2019</v>
      </c>
      <c r="I111" s="9">
        <v>2020</v>
      </c>
      <c r="J111" s="9">
        <v>2021</v>
      </c>
      <c r="K111" s="9">
        <v>2022</v>
      </c>
    </row>
    <row r="112" spans="2:12" x14ac:dyDescent="0.2">
      <c r="B112" t="s">
        <v>58</v>
      </c>
      <c r="C112" s="2" t="s">
        <v>9</v>
      </c>
      <c r="D112" s="16">
        <v>35.802384678622261</v>
      </c>
      <c r="E112" s="16">
        <v>35.329152107797007</v>
      </c>
      <c r="F112" s="16">
        <v>36.090290433689525</v>
      </c>
      <c r="G112" s="16">
        <v>36.628649785803681</v>
      </c>
      <c r="H112" s="16">
        <v>36.851156039906463</v>
      </c>
      <c r="I112" s="16">
        <v>38.66111359749592</v>
      </c>
      <c r="J112" s="16">
        <v>39.844709556846425</v>
      </c>
      <c r="K112" s="16">
        <v>40.529199920485688</v>
      </c>
    </row>
    <row r="113" spans="2:11" x14ac:dyDescent="0.2">
      <c r="B113" t="s">
        <v>60</v>
      </c>
      <c r="C113" s="2" t="s">
        <v>9</v>
      </c>
      <c r="D113" s="16">
        <v>21.6842190050304</v>
      </c>
      <c r="E113" s="16">
        <v>21.601823489437169</v>
      </c>
      <c r="F113" s="16">
        <v>21.879240294019183</v>
      </c>
      <c r="G113" s="16">
        <v>22.116184857239841</v>
      </c>
      <c r="H113" s="16">
        <v>22.416405744768493</v>
      </c>
      <c r="I113" s="16">
        <v>23.379463695553476</v>
      </c>
      <c r="J113" s="16">
        <v>24.150421628012996</v>
      </c>
      <c r="K113" s="16">
        <v>24.756293530061395</v>
      </c>
    </row>
    <row r="114" spans="2:11" x14ac:dyDescent="0.2">
      <c r="B114" t="s">
        <v>59</v>
      </c>
      <c r="C114" s="2" t="s">
        <v>9</v>
      </c>
      <c r="D114" s="16">
        <v>26.818097431791074</v>
      </c>
      <c r="E114" s="16">
        <v>26.593579350658928</v>
      </c>
      <c r="F114" s="16">
        <v>27.046894890262944</v>
      </c>
      <c r="G114" s="16">
        <v>27.39344483126305</v>
      </c>
      <c r="H114" s="16">
        <v>27.665405852091386</v>
      </c>
      <c r="I114" s="16">
        <v>28.936427296259815</v>
      </c>
      <c r="J114" s="16">
        <v>29.857435420316058</v>
      </c>
      <c r="K114" s="16">
        <v>30.491895853852043</v>
      </c>
    </row>
    <row r="115" spans="2:11" x14ac:dyDescent="0.2">
      <c r="B115" t="s">
        <v>61</v>
      </c>
      <c r="C115" s="2" t="s">
        <v>9</v>
      </c>
      <c r="D115" s="16">
        <v>19.117279791650059</v>
      </c>
      <c r="E115" s="16">
        <v>19.105945558826285</v>
      </c>
      <c r="F115" s="16">
        <v>19.295412995897301</v>
      </c>
      <c r="G115" s="16">
        <v>19.477554870228229</v>
      </c>
      <c r="H115" s="16">
        <v>19.791905691107043</v>
      </c>
      <c r="I115" s="16">
        <v>20.600981895200302</v>
      </c>
      <c r="J115" s="16">
        <v>21.296914731861467</v>
      </c>
      <c r="K115" s="16">
        <v>21.888492368166069</v>
      </c>
    </row>
    <row r="116" spans="2:11" x14ac:dyDescent="0.2">
      <c r="B116" t="s">
        <v>62</v>
      </c>
      <c r="C116" s="2" t="s">
        <v>9</v>
      </c>
      <c r="D116" s="16">
        <v>13.983401364889387</v>
      </c>
      <c r="E116" s="16">
        <v>14.114189697604528</v>
      </c>
      <c r="F116" s="16">
        <v>14.127758399653542</v>
      </c>
      <c r="G116" s="16">
        <v>14.200294896205019</v>
      </c>
      <c r="H116" s="16">
        <v>14.542905583784149</v>
      </c>
      <c r="I116" s="16">
        <v>15.044018294493958</v>
      </c>
      <c r="J116" s="16">
        <v>15.589900939558403</v>
      </c>
      <c r="K116" s="16">
        <v>16.152890044375418</v>
      </c>
    </row>
    <row r="117" spans="2:11" x14ac:dyDescent="0.2">
      <c r="B117" t="s">
        <v>64</v>
      </c>
      <c r="C117" s="2" t="s">
        <v>9</v>
      </c>
      <c r="D117" s="16">
        <v>1.8806992029945464</v>
      </c>
      <c r="E117" s="16">
        <v>2.7622255439760202</v>
      </c>
      <c r="F117" s="16">
        <v>1.577943330963032</v>
      </c>
      <c r="G117" s="16">
        <v>1.4675268398762453</v>
      </c>
      <c r="H117" s="16">
        <v>1.6027821827710462</v>
      </c>
      <c r="I117" s="16">
        <v>1.2007486948406267</v>
      </c>
      <c r="J117" s="16">
        <v>0</v>
      </c>
      <c r="K117" s="16">
        <v>0</v>
      </c>
    </row>
    <row r="118" spans="2:11" x14ac:dyDescent="0.2">
      <c r="B118" t="s">
        <v>65</v>
      </c>
      <c r="C118" s="2" t="s">
        <v>9</v>
      </c>
      <c r="D118" s="16">
        <v>0</v>
      </c>
      <c r="E118" s="16">
        <v>0</v>
      </c>
      <c r="F118" s="16">
        <v>1.1424521590010799</v>
      </c>
      <c r="G118" s="16">
        <v>1.3119040053927833</v>
      </c>
      <c r="H118" s="16">
        <v>1.4623286899167851</v>
      </c>
      <c r="I118" s="16">
        <v>1.3535753353186226</v>
      </c>
      <c r="J118" s="16">
        <v>0</v>
      </c>
      <c r="K118" s="16">
        <v>0</v>
      </c>
    </row>
    <row r="119" spans="2:11" x14ac:dyDescent="0.2">
      <c r="B119" t="s">
        <v>66</v>
      </c>
      <c r="C119" s="2" t="s">
        <v>9</v>
      </c>
      <c r="D119" s="16">
        <v>0</v>
      </c>
      <c r="E119" s="16">
        <v>0.97129585547653008</v>
      </c>
      <c r="F119" s="16">
        <v>1.707134695869126</v>
      </c>
      <c r="G119" s="16">
        <v>1.4689253137693614</v>
      </c>
      <c r="H119" s="16">
        <v>1.5935964325832315</v>
      </c>
      <c r="I119" s="16">
        <v>0.43405442685117251</v>
      </c>
      <c r="J119" s="16">
        <v>0.67760944184807126</v>
      </c>
      <c r="K119" s="16">
        <v>0</v>
      </c>
    </row>
    <row r="120" spans="2:11" x14ac:dyDescent="0.2">
      <c r="B120" t="s">
        <v>63</v>
      </c>
      <c r="C120" s="2" t="s">
        <v>9</v>
      </c>
      <c r="D120" s="16">
        <v>5.2792185250222694</v>
      </c>
      <c r="E120" s="16">
        <v>5.1008097531707</v>
      </c>
      <c r="F120" s="16">
        <v>4.1926845207340149</v>
      </c>
      <c r="G120" s="16">
        <v>2.8279516885796894</v>
      </c>
      <c r="H120" s="16">
        <v>2.3152027223374465</v>
      </c>
      <c r="I120" s="16">
        <v>0</v>
      </c>
      <c r="J120" s="16">
        <v>0</v>
      </c>
      <c r="K120" s="16">
        <v>0</v>
      </c>
    </row>
    <row r="121" spans="2:11" x14ac:dyDescent="0.2">
      <c r="B121" t="s">
        <v>69</v>
      </c>
      <c r="C121" s="2" t="s">
        <v>9</v>
      </c>
      <c r="D121" s="16">
        <v>0</v>
      </c>
      <c r="E121" s="16">
        <v>1.24091057305284</v>
      </c>
      <c r="F121" s="16">
        <v>1.5806563496260599</v>
      </c>
      <c r="G121" s="16">
        <v>3.3732550515719879</v>
      </c>
      <c r="H121" s="16">
        <v>4.0853532102805641</v>
      </c>
      <c r="I121" s="16">
        <v>4.4752172813748441</v>
      </c>
      <c r="J121" s="16">
        <v>4.581790417943628</v>
      </c>
      <c r="K121" s="16">
        <v>4.5803889241536524</v>
      </c>
    </row>
    <row r="122" spans="2:11" x14ac:dyDescent="0.2">
      <c r="C122" s="2"/>
    </row>
    <row r="123" spans="2:11" x14ac:dyDescent="0.2">
      <c r="C123" s="2"/>
    </row>
    <row r="124" spans="2:11" hidden="1" x14ac:dyDescent="0.2">
      <c r="C124" s="2"/>
    </row>
    <row r="125" spans="2:11" hidden="1" x14ac:dyDescent="0.2">
      <c r="C125" s="2"/>
    </row>
    <row r="126" spans="2:11" hidden="1" x14ac:dyDescent="0.2">
      <c r="C126" s="2"/>
    </row>
    <row r="127" spans="2:11" hidden="1" x14ac:dyDescent="0.2">
      <c r="C127" s="2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040C-DEF4-BC44-B0BE-C339F69E479D}">
  <dimension ref="A1:AC85"/>
  <sheetViews>
    <sheetView topLeftCell="A3" zoomScale="87" workbookViewId="0">
      <selection activeCell="AE49" sqref="AE49"/>
    </sheetView>
  </sheetViews>
  <sheetFormatPr baseColWidth="10" defaultRowHeight="15" x14ac:dyDescent="0.2"/>
  <cols>
    <col min="12" max="12" width="25.33203125" bestFit="1" customWidth="1"/>
    <col min="13" max="13" width="21.1640625" bestFit="1" customWidth="1"/>
    <col min="15" max="15" width="13.33203125" bestFit="1" customWidth="1"/>
    <col min="16" max="16" width="13.83203125" bestFit="1" customWidth="1"/>
    <col min="17" max="17" width="11.33203125" bestFit="1" customWidth="1"/>
  </cols>
  <sheetData>
    <row r="1" spans="1:28" x14ac:dyDescent="0.2">
      <c r="A1" s="14"/>
      <c r="B1" s="13" t="s">
        <v>8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1:28" x14ac:dyDescent="0.2">
      <c r="B3" s="13" t="s">
        <v>3</v>
      </c>
      <c r="C3" s="14"/>
      <c r="D3" s="14"/>
      <c r="E3" s="14"/>
      <c r="F3" s="14"/>
      <c r="G3" s="14"/>
      <c r="H3" s="14"/>
      <c r="I3" s="14"/>
      <c r="J3" s="14"/>
      <c r="K3" s="14"/>
    </row>
    <row r="4" spans="1:28" x14ac:dyDescent="0.2">
      <c r="D4" s="27"/>
      <c r="E4" s="33">
        <f>(E6-D6)/D6</f>
        <v>1.3184613820720795E-2</v>
      </c>
      <c r="F4" s="33">
        <f t="shared" ref="F4:K4" si="0">(F6-E6)/E6</f>
        <v>1.183877451566182E-2</v>
      </c>
      <c r="G4" s="33">
        <f t="shared" si="0"/>
        <v>1.1290154283331693E-2</v>
      </c>
      <c r="H4" s="33">
        <f t="shared" si="0"/>
        <v>1.1752740819733751E-2</v>
      </c>
      <c r="I4" s="33">
        <f t="shared" si="0"/>
        <v>1.1486845785885619E-2</v>
      </c>
      <c r="J4" s="33">
        <f t="shared" si="0"/>
        <v>1.2966052976479653E-2</v>
      </c>
      <c r="K4" s="33">
        <f t="shared" si="0"/>
        <v>1.306122434055915E-2</v>
      </c>
      <c r="M4" t="s">
        <v>114</v>
      </c>
      <c r="N4">
        <f>K5-D5</f>
        <v>7</v>
      </c>
    </row>
    <row r="5" spans="1:28" x14ac:dyDescent="0.2">
      <c r="B5" s="8" t="s">
        <v>1</v>
      </c>
      <c r="C5" s="9"/>
      <c r="D5" s="9">
        <v>2015</v>
      </c>
      <c r="E5" s="9">
        <v>2016</v>
      </c>
      <c r="F5" s="9">
        <v>2017</v>
      </c>
      <c r="G5" s="9">
        <v>2018</v>
      </c>
      <c r="H5" s="9">
        <v>2019</v>
      </c>
      <c r="I5" s="9">
        <v>2020</v>
      </c>
      <c r="J5" s="9">
        <v>2021</v>
      </c>
      <c r="K5" s="9">
        <v>2022</v>
      </c>
      <c r="L5" s="25" t="s">
        <v>72</v>
      </c>
      <c r="M5" s="25" t="s">
        <v>113</v>
      </c>
      <c r="U5">
        <v>2015</v>
      </c>
      <c r="V5">
        <v>2016</v>
      </c>
      <c r="W5">
        <v>2017</v>
      </c>
      <c r="X5">
        <v>2018</v>
      </c>
      <c r="Y5">
        <v>2019</v>
      </c>
      <c r="Z5">
        <v>2020</v>
      </c>
      <c r="AA5">
        <v>2021</v>
      </c>
      <c r="AB5">
        <v>2022</v>
      </c>
    </row>
    <row r="6" spans="1:28" x14ac:dyDescent="0.2">
      <c r="B6" s="10" t="s">
        <v>0</v>
      </c>
      <c r="C6" s="17"/>
      <c r="D6" s="31">
        <v>3863.5425792534634</v>
      </c>
      <c r="E6" s="31">
        <v>3914.4818961408319</v>
      </c>
      <c r="F6" s="31">
        <v>3960.8245646548835</v>
      </c>
      <c r="G6" s="31">
        <v>4005.5428850790472</v>
      </c>
      <c r="H6" s="31">
        <v>4052.6189924497098</v>
      </c>
      <c r="I6" s="31">
        <v>4099.1708018449308</v>
      </c>
      <c r="J6" s="31">
        <v>4152.3208676212907</v>
      </c>
      <c r="K6" s="31">
        <v>4206.5552620072776</v>
      </c>
      <c r="L6" s="35">
        <f>AVERAGE(E4:K4)</f>
        <v>1.2225772363196068E-2</v>
      </c>
      <c r="M6" s="35">
        <f>((K6/D6)^(1/N4)-1)</f>
        <v>1.2225492924254233E-2</v>
      </c>
      <c r="T6" t="s">
        <v>164</v>
      </c>
      <c r="U6" s="31">
        <v>3863.5425792534634</v>
      </c>
      <c r="V6" s="31">
        <v>3914.4818961408319</v>
      </c>
      <c r="W6" s="31">
        <v>3960.8245646548835</v>
      </c>
      <c r="X6" s="31">
        <v>4005.5428850790472</v>
      </c>
      <c r="Y6" s="31">
        <v>4052.6189924497098</v>
      </c>
      <c r="Z6" s="31">
        <v>4099.1708018449308</v>
      </c>
      <c r="AA6" s="31">
        <v>4152.3208676212907</v>
      </c>
      <c r="AB6" s="31">
        <v>4206.5552620072776</v>
      </c>
    </row>
    <row r="7" spans="1:28" x14ac:dyDescent="0.2">
      <c r="C7" s="2"/>
      <c r="T7" t="s">
        <v>150</v>
      </c>
      <c r="U7" s="31">
        <v>1971.0161150096121</v>
      </c>
      <c r="V7" s="31">
        <v>2188.4141180579563</v>
      </c>
      <c r="W7" s="31">
        <v>2410.1555362396493</v>
      </c>
      <c r="X7" s="31">
        <v>2645.5498725912275</v>
      </c>
      <c r="Y7" s="31">
        <v>2912.0932695922329</v>
      </c>
      <c r="Z7" s="31">
        <v>3200.3292675105777</v>
      </c>
      <c r="AA7" s="31">
        <v>3548.6542352676174</v>
      </c>
      <c r="AB7" s="31">
        <v>3937.1425506303194</v>
      </c>
    </row>
    <row r="8" spans="1:28" x14ac:dyDescent="0.2">
      <c r="B8" s="8" t="s">
        <v>70</v>
      </c>
      <c r="C8" s="8"/>
      <c r="D8" s="9">
        <v>2015</v>
      </c>
      <c r="E8" s="9">
        <v>2016</v>
      </c>
      <c r="F8" s="9">
        <v>2017</v>
      </c>
      <c r="G8" s="9">
        <v>2018</v>
      </c>
      <c r="H8" s="9">
        <v>2019</v>
      </c>
      <c r="I8" s="9">
        <v>2020</v>
      </c>
      <c r="J8" s="9">
        <v>2021</v>
      </c>
      <c r="K8" s="9">
        <v>2022</v>
      </c>
      <c r="L8" t="s">
        <v>120</v>
      </c>
      <c r="M8" s="37" t="s">
        <v>118</v>
      </c>
      <c r="T8" t="s">
        <v>152</v>
      </c>
      <c r="U8" s="15">
        <v>1341.3314251685715</v>
      </c>
      <c r="V8" s="15">
        <v>1365.421737564599</v>
      </c>
      <c r="W8" s="15">
        <v>1386.8768419948155</v>
      </c>
      <c r="X8" s="15">
        <v>1407.2366219792591</v>
      </c>
      <c r="Y8" s="15">
        <v>1429.1972272459427</v>
      </c>
      <c r="Z8" s="15">
        <v>1450.740505444679</v>
      </c>
      <c r="AA8" s="15">
        <v>1473.4605757122961</v>
      </c>
      <c r="AB8" s="15">
        <v>1500.3106354368647</v>
      </c>
    </row>
    <row r="9" spans="1:28" x14ac:dyDescent="0.2">
      <c r="B9" t="s">
        <v>11</v>
      </c>
      <c r="C9" s="2" t="s">
        <v>9</v>
      </c>
      <c r="D9" s="16">
        <v>1045.0624669524486</v>
      </c>
      <c r="E9" s="16">
        <v>1047.9991931895536</v>
      </c>
      <c r="F9" s="16">
        <v>1073.8475473309441</v>
      </c>
      <c r="G9" s="16">
        <v>1097.344488981825</v>
      </c>
      <c r="H9" s="16">
        <v>1093.5691408871389</v>
      </c>
      <c r="I9" s="16">
        <v>1107.2084897078109</v>
      </c>
      <c r="J9" s="16">
        <v>1131.4364715570252</v>
      </c>
      <c r="K9" s="16">
        <v>1170.6234512777985</v>
      </c>
      <c r="L9" s="20" t="s">
        <v>116</v>
      </c>
    </row>
    <row r="10" spans="1:28" x14ac:dyDescent="0.2">
      <c r="B10" t="s">
        <v>14</v>
      </c>
      <c r="C10" s="2" t="s">
        <v>9</v>
      </c>
      <c r="D10" s="16">
        <v>54.826166573488422</v>
      </c>
      <c r="E10" s="16">
        <v>59.52766432237383</v>
      </c>
      <c r="F10" s="16">
        <v>94.653033555611998</v>
      </c>
      <c r="G10" s="16">
        <v>108.56747836659581</v>
      </c>
      <c r="H10" s="16">
        <v>113.81910509727703</v>
      </c>
      <c r="I10" s="16">
        <v>114.16785068896107</v>
      </c>
      <c r="J10" s="16">
        <v>118.44119990273848</v>
      </c>
      <c r="K10" s="16">
        <v>121.70021864601766</v>
      </c>
      <c r="L10" s="20" t="s">
        <v>116</v>
      </c>
    </row>
    <row r="11" spans="1:28" x14ac:dyDescent="0.2">
      <c r="B11" t="s">
        <v>10</v>
      </c>
      <c r="C11" s="2" t="s">
        <v>9</v>
      </c>
      <c r="D11" s="16">
        <v>1309.1996627488288</v>
      </c>
      <c r="E11" s="16">
        <v>1284.5418134353463</v>
      </c>
      <c r="F11" s="16">
        <v>1311.3045958049402</v>
      </c>
      <c r="G11" s="16">
        <v>1303.3117397584933</v>
      </c>
      <c r="H11" s="16">
        <v>1346.7813517890456</v>
      </c>
      <c r="I11" s="16">
        <v>1384.7907740027842</v>
      </c>
      <c r="J11" s="16">
        <v>1399.8686563282031</v>
      </c>
      <c r="K11" s="16">
        <v>1409.2610188850679</v>
      </c>
      <c r="L11" s="20" t="s">
        <v>116</v>
      </c>
    </row>
    <row r="12" spans="1:28" x14ac:dyDescent="0.2">
      <c r="B12" t="s">
        <v>19</v>
      </c>
      <c r="C12" s="2" t="s">
        <v>9</v>
      </c>
      <c r="D12" s="16">
        <v>0</v>
      </c>
      <c r="E12" s="16">
        <v>20.744531110264756</v>
      </c>
      <c r="F12" s="16">
        <v>24.591281048316059</v>
      </c>
      <c r="G12" s="16">
        <v>18.780756721684803</v>
      </c>
      <c r="H12" s="16">
        <v>9.369263920277902</v>
      </c>
      <c r="I12" s="16">
        <v>8.1425085422723154</v>
      </c>
      <c r="J12" s="16">
        <v>5.0670736565657988</v>
      </c>
      <c r="K12" s="16">
        <v>0</v>
      </c>
      <c r="L12" s="18" t="s">
        <v>121</v>
      </c>
    </row>
    <row r="13" spans="1:28" x14ac:dyDescent="0.2">
      <c r="B13" t="s">
        <v>12</v>
      </c>
      <c r="C13" s="2" t="s">
        <v>9</v>
      </c>
      <c r="D13" s="16">
        <v>880.04665180802101</v>
      </c>
      <c r="E13" s="16">
        <v>880.68363722446338</v>
      </c>
      <c r="F13" s="16">
        <v>845.6876483736653</v>
      </c>
      <c r="G13" s="16">
        <v>886.67320469546507</v>
      </c>
      <c r="H13" s="16">
        <v>871.86515039625021</v>
      </c>
      <c r="I13" s="16">
        <v>901.86752104729351</v>
      </c>
      <c r="J13" s="16">
        <v>896.14046616809071</v>
      </c>
      <c r="K13" s="16">
        <v>921.54908568482472</v>
      </c>
      <c r="L13" s="18" t="s">
        <v>116</v>
      </c>
    </row>
    <row r="14" spans="1:28" x14ac:dyDescent="0.2">
      <c r="B14" t="s">
        <v>13</v>
      </c>
      <c r="C14" s="2" t="s">
        <v>9</v>
      </c>
      <c r="D14" s="16">
        <v>382.17729782372197</v>
      </c>
      <c r="E14" s="16">
        <v>412.51014505489604</v>
      </c>
      <c r="F14" s="16">
        <v>412.56717470379698</v>
      </c>
      <c r="G14" s="16">
        <v>391.1163091710971</v>
      </c>
      <c r="H14" s="16">
        <v>430.24125724778793</v>
      </c>
      <c r="I14" s="16">
        <v>410.96066993789196</v>
      </c>
      <c r="J14" s="16">
        <v>438.50815947313492</v>
      </c>
      <c r="K14" s="16">
        <v>419.12310598799189</v>
      </c>
      <c r="L14" s="18" t="s">
        <v>116</v>
      </c>
    </row>
    <row r="15" spans="1:28" x14ac:dyDescent="0.2">
      <c r="B15" t="s">
        <v>15</v>
      </c>
      <c r="C15" s="2" t="s">
        <v>9</v>
      </c>
      <c r="D15" s="16">
        <v>105.60989767350931</v>
      </c>
      <c r="E15" s="16">
        <v>106.74286936942914</v>
      </c>
      <c r="F15" s="16">
        <v>123.82391052384084</v>
      </c>
      <c r="G15" s="16">
        <v>143.44336886607235</v>
      </c>
      <c r="H15" s="16">
        <v>147.57595371326047</v>
      </c>
      <c r="I15" s="16">
        <v>152.42952444877687</v>
      </c>
      <c r="J15" s="16">
        <v>152.15597780685778</v>
      </c>
      <c r="K15" s="16">
        <v>158.46918254021705</v>
      </c>
      <c r="L15" s="18" t="s">
        <v>116</v>
      </c>
    </row>
    <row r="16" spans="1:28" x14ac:dyDescent="0.2">
      <c r="B16" t="s">
        <v>16</v>
      </c>
      <c r="C16" s="2" t="s">
        <v>9</v>
      </c>
      <c r="D16" s="16">
        <v>0</v>
      </c>
      <c r="E16" s="16">
        <v>0</v>
      </c>
      <c r="F16" s="16">
        <v>4.7692668875017752</v>
      </c>
      <c r="G16" s="16">
        <v>6.0063838538660645</v>
      </c>
      <c r="H16" s="16">
        <v>6.0610100427707838</v>
      </c>
      <c r="I16" s="16">
        <v>1.6598847912525898</v>
      </c>
      <c r="J16" s="16">
        <v>0</v>
      </c>
      <c r="K16" s="16">
        <v>0</v>
      </c>
      <c r="L16" s="18" t="s">
        <v>121</v>
      </c>
    </row>
    <row r="17" spans="2:22" x14ac:dyDescent="0.2">
      <c r="B17" t="s">
        <v>17</v>
      </c>
      <c r="C17" s="2" t="s">
        <v>9</v>
      </c>
      <c r="D17" s="16">
        <v>31.04056082630871</v>
      </c>
      <c r="E17" s="16">
        <v>36.747258888038367</v>
      </c>
      <c r="F17" s="16">
        <v>16.745690919833319</v>
      </c>
      <c r="G17" s="16">
        <v>10.885318123800799</v>
      </c>
      <c r="H17" s="16">
        <v>3.1412922036205182</v>
      </c>
      <c r="I17" s="16">
        <v>0</v>
      </c>
      <c r="J17" s="16">
        <v>0</v>
      </c>
      <c r="K17" s="16">
        <v>0</v>
      </c>
      <c r="L17" s="18" t="s">
        <v>121</v>
      </c>
    </row>
    <row r="18" spans="2:22" x14ac:dyDescent="0.2">
      <c r="B18" t="s">
        <v>18</v>
      </c>
      <c r="C18" s="2" t="s">
        <v>9</v>
      </c>
      <c r="D18" s="16">
        <v>55.579874847136352</v>
      </c>
      <c r="E18" s="16">
        <v>64.984783546467114</v>
      </c>
      <c r="F18" s="16">
        <v>52.834415506433423</v>
      </c>
      <c r="G18" s="16">
        <v>39.413836540147166</v>
      </c>
      <c r="H18" s="16">
        <v>30.195467152280621</v>
      </c>
      <c r="I18" s="16">
        <v>17.943578677887313</v>
      </c>
      <c r="J18" s="16">
        <v>10.702862728674825</v>
      </c>
      <c r="K18" s="16">
        <v>5.8291989853597901</v>
      </c>
      <c r="L18" s="18" t="s">
        <v>116</v>
      </c>
    </row>
    <row r="19" spans="2:22" x14ac:dyDescent="0.2">
      <c r="B19" t="s">
        <v>91</v>
      </c>
      <c r="C19" s="25" t="s">
        <v>72</v>
      </c>
      <c r="D19" s="24">
        <v>2015</v>
      </c>
      <c r="E19" s="24">
        <v>2016</v>
      </c>
      <c r="F19" s="23">
        <v>2017</v>
      </c>
      <c r="G19" s="23">
        <v>2018</v>
      </c>
      <c r="H19" s="23">
        <v>2019</v>
      </c>
      <c r="I19" s="23">
        <v>2020</v>
      </c>
      <c r="J19" s="23">
        <v>2021</v>
      </c>
      <c r="K19" s="24">
        <v>2022</v>
      </c>
      <c r="L19" s="25" t="s">
        <v>102</v>
      </c>
      <c r="M19" s="25" t="s">
        <v>147</v>
      </c>
    </row>
    <row r="20" spans="2:22" x14ac:dyDescent="0.2">
      <c r="C20" s="27" t="s">
        <v>74</v>
      </c>
      <c r="D20" s="27"/>
      <c r="E20" s="32">
        <v>2.8100963626307069E-3</v>
      </c>
      <c r="F20" s="32">
        <v>2.4664479046707845E-2</v>
      </c>
      <c r="G20" s="32">
        <v>2.1881077727730271E-2</v>
      </c>
      <c r="H20" s="32">
        <v>-3.4404402014074852E-3</v>
      </c>
      <c r="I20" s="32">
        <v>1.2472324163799399E-2</v>
      </c>
      <c r="J20" s="32">
        <v>2.1882041254586114E-2</v>
      </c>
      <c r="K20" s="32">
        <v>3.4634714989208476E-2</v>
      </c>
      <c r="L20" s="29">
        <f>AVERAGE(E20:K20)</f>
        <v>1.6414899049036476E-2</v>
      </c>
      <c r="M20" s="42">
        <f>K9/$K$6</f>
        <v>0.27828552779292437</v>
      </c>
    </row>
    <row r="21" spans="2:22" x14ac:dyDescent="0.2">
      <c r="C21" s="27" t="s">
        <v>75</v>
      </c>
      <c r="D21" s="27"/>
      <c r="E21" s="28">
        <v>8.5752808243187498E-2</v>
      </c>
      <c r="F21" s="28">
        <v>0.59006798995196064</v>
      </c>
      <c r="G21" s="28">
        <v>0.14700474235523134</v>
      </c>
      <c r="H21" s="28">
        <v>4.8372006144862728E-2</v>
      </c>
      <c r="I21" s="28">
        <v>3.0640338578130266E-3</v>
      </c>
      <c r="J21" s="28">
        <v>3.7430407842394459E-2</v>
      </c>
      <c r="K21" s="28">
        <v>2.7515921368201482E-2</v>
      </c>
      <c r="L21" s="29">
        <f t="shared" ref="L21:L29" si="1">AVERAGE(E21:K21)</f>
        <v>0.13417255853766447</v>
      </c>
      <c r="M21" s="42">
        <f t="shared" ref="M21:M29" si="2">K10/$K$6</f>
        <v>2.893108756829809E-2</v>
      </c>
    </row>
    <row r="22" spans="2:22" x14ac:dyDescent="0.2">
      <c r="C22" s="27" t="s">
        <v>76</v>
      </c>
      <c r="D22" s="27"/>
      <c r="E22" s="28">
        <v>-1.8834292442231677E-2</v>
      </c>
      <c r="F22" s="28">
        <v>2.0834496853021987E-2</v>
      </c>
      <c r="G22" s="28">
        <v>-6.0953466280963065E-3</v>
      </c>
      <c r="H22" s="28">
        <v>3.3353196096129169E-2</v>
      </c>
      <c r="I22" s="28">
        <v>2.8222414992045614E-2</v>
      </c>
      <c r="J22" s="28">
        <v>1.088820246963064E-2</v>
      </c>
      <c r="K22" s="28">
        <v>6.7094598585416979E-3</v>
      </c>
      <c r="L22" s="29">
        <f t="shared" si="1"/>
        <v>1.0725447314148732E-2</v>
      </c>
      <c r="M22" s="42">
        <f t="shared" si="2"/>
        <v>0.33501545352636086</v>
      </c>
    </row>
    <row r="23" spans="2:22" x14ac:dyDescent="0.2">
      <c r="C23" s="27" t="s">
        <v>77</v>
      </c>
      <c r="D23" s="27"/>
      <c r="E23" s="27"/>
      <c r="F23" s="28">
        <v>0.18543441245330747</v>
      </c>
      <c r="G23" s="28">
        <v>-0.23628392173693386</v>
      </c>
      <c r="H23" s="28">
        <v>-0.50112425930847182</v>
      </c>
      <c r="I23" s="28">
        <v>-0.13093401877072963</v>
      </c>
      <c r="J23" s="28">
        <v>-0.37770115557634532</v>
      </c>
      <c r="K23" s="28">
        <v>-1</v>
      </c>
      <c r="L23" s="29">
        <f t="shared" si="1"/>
        <v>-0.34343482382319551</v>
      </c>
      <c r="M23" s="42">
        <f t="shared" si="2"/>
        <v>0</v>
      </c>
    </row>
    <row r="24" spans="2:22" x14ac:dyDescent="0.2">
      <c r="C24" s="27" t="s">
        <v>78</v>
      </c>
      <c r="D24" s="27"/>
      <c r="E24" s="28">
        <v>7.2380869256613849E-4</v>
      </c>
      <c r="F24" s="28">
        <v>-3.9737298811512396E-2</v>
      </c>
      <c r="G24" s="28">
        <v>4.8464177525376836E-2</v>
      </c>
      <c r="H24" s="28">
        <v>-1.6700689973258867E-2</v>
      </c>
      <c r="I24" s="28">
        <v>3.4411709927168951E-2</v>
      </c>
      <c r="J24" s="28">
        <v>-6.3502174604893801E-3</v>
      </c>
      <c r="K24" s="28">
        <v>2.8353389313375863E-2</v>
      </c>
      <c r="L24" s="29">
        <f t="shared" si="1"/>
        <v>7.0235541733181623E-3</v>
      </c>
      <c r="M24" s="42">
        <f t="shared" si="2"/>
        <v>0.2190745225691107</v>
      </c>
    </row>
    <row r="25" spans="2:22" x14ac:dyDescent="0.2">
      <c r="C25" s="27" t="s">
        <v>79</v>
      </c>
      <c r="D25" s="27"/>
      <c r="E25" s="28">
        <v>7.9368521897826061E-2</v>
      </c>
      <c r="F25" s="28">
        <v>1.3825029416754622E-4</v>
      </c>
      <c r="G25" s="28">
        <v>-5.1993631214360549E-2</v>
      </c>
      <c r="H25" s="28">
        <v>0.10003404910321777</v>
      </c>
      <c r="I25" s="28">
        <v>-4.4813431964270539E-2</v>
      </c>
      <c r="J25" s="28">
        <v>6.7031936509657192E-2</v>
      </c>
      <c r="K25" s="28">
        <v>-4.4206825041600284E-2</v>
      </c>
      <c r="L25" s="29">
        <f t="shared" si="1"/>
        <v>1.5079838512091029E-2</v>
      </c>
      <c r="M25" s="42">
        <f t="shared" si="2"/>
        <v>9.963570662518656E-2</v>
      </c>
    </row>
    <row r="26" spans="2:22" x14ac:dyDescent="0.2">
      <c r="C26" s="27" t="s">
        <v>80</v>
      </c>
      <c r="D26" s="27"/>
      <c r="E26" s="28">
        <v>1.0727893131971327E-2</v>
      </c>
      <c r="F26" s="28">
        <v>0.16002044216457662</v>
      </c>
      <c r="G26" s="28">
        <v>0.15844644430329161</v>
      </c>
      <c r="H26" s="28">
        <v>2.8809870263480534E-2</v>
      </c>
      <c r="I26" s="28">
        <v>3.2888628624056664E-2</v>
      </c>
      <c r="J26" s="28">
        <v>-1.7945778083892203E-3</v>
      </c>
      <c r="K26" s="28">
        <v>4.1491664174857876E-2</v>
      </c>
      <c r="L26" s="29">
        <f t="shared" si="1"/>
        <v>6.1512909264835061E-2</v>
      </c>
      <c r="M26" s="42">
        <f t="shared" si="2"/>
        <v>3.7671960231089173E-2</v>
      </c>
      <c r="U26" s="46"/>
      <c r="V26" s="12"/>
    </row>
    <row r="27" spans="2:22" x14ac:dyDescent="0.2">
      <c r="C27" s="27" t="s">
        <v>81</v>
      </c>
      <c r="D27" s="27"/>
      <c r="E27" s="27"/>
      <c r="F27" s="27"/>
      <c r="G27" s="28">
        <v>0.25939352851194969</v>
      </c>
      <c r="H27" s="28">
        <v>9.0946882906190914E-3</v>
      </c>
      <c r="I27" s="28">
        <v>-0.7261372643273537</v>
      </c>
      <c r="J27" s="28">
        <v>-1</v>
      </c>
      <c r="K27" s="27"/>
      <c r="L27" s="29">
        <f t="shared" si="1"/>
        <v>-0.36441226188119624</v>
      </c>
      <c r="M27" s="42">
        <f t="shared" si="2"/>
        <v>0</v>
      </c>
      <c r="U27" s="46"/>
      <c r="V27" s="12"/>
    </row>
    <row r="28" spans="2:22" x14ac:dyDescent="0.2">
      <c r="C28" s="27" t="s">
        <v>82</v>
      </c>
      <c r="D28" s="27"/>
      <c r="E28" s="28">
        <v>0.18384648697754499</v>
      </c>
      <c r="F28" s="28">
        <v>-0.54430095123954336</v>
      </c>
      <c r="G28" s="28">
        <v>-0.34996303371941445</v>
      </c>
      <c r="H28" s="28">
        <v>-0.71141934779544314</v>
      </c>
      <c r="I28" s="28">
        <v>-1</v>
      </c>
      <c r="J28" s="27"/>
      <c r="K28" s="27"/>
      <c r="L28" s="29">
        <f t="shared" si="1"/>
        <v>-0.48436736915537121</v>
      </c>
      <c r="M28" s="42">
        <f t="shared" si="2"/>
        <v>0</v>
      </c>
      <c r="U28" s="46"/>
      <c r="V28" s="12"/>
    </row>
    <row r="29" spans="2:22" x14ac:dyDescent="0.2">
      <c r="C29" s="27" t="s">
        <v>83</v>
      </c>
      <c r="D29" s="27"/>
      <c r="E29" s="28">
        <v>0.169214283500952</v>
      </c>
      <c r="F29" s="28">
        <v>-0.18697250920818437</v>
      </c>
      <c r="G29" s="28">
        <v>-0.25401206462958015</v>
      </c>
      <c r="H29" s="28">
        <v>-0.23388662959711268</v>
      </c>
      <c r="I29" s="28">
        <v>-0.40575257248397761</v>
      </c>
      <c r="J29" s="28">
        <v>-0.40352685934024696</v>
      </c>
      <c r="K29" s="28">
        <v>-0.45536076345795268</v>
      </c>
      <c r="L29" s="29">
        <f t="shared" si="1"/>
        <v>-0.25289958788801464</v>
      </c>
      <c r="M29" s="42">
        <f t="shared" si="2"/>
        <v>1.3857416870302144E-3</v>
      </c>
      <c r="U29" s="46"/>
      <c r="V29" s="12"/>
    </row>
    <row r="30" spans="2:22" x14ac:dyDescent="0.2">
      <c r="U30" s="46"/>
      <c r="V30" s="12"/>
    </row>
    <row r="31" spans="2:22" x14ac:dyDescent="0.2">
      <c r="B31" s="13" t="s">
        <v>4</v>
      </c>
      <c r="C31" s="14"/>
      <c r="D31" s="14"/>
      <c r="E31" s="14"/>
      <c r="F31" s="14"/>
      <c r="G31" s="14"/>
      <c r="H31" s="14"/>
      <c r="I31" s="14"/>
      <c r="J31" s="14"/>
      <c r="K31" s="14"/>
      <c r="U31" s="46"/>
      <c r="V31" s="12"/>
    </row>
    <row r="32" spans="2:22" x14ac:dyDescent="0.2">
      <c r="E32" s="33">
        <f>(E34-D34)/D34</f>
        <v>0.11029742547147263</v>
      </c>
      <c r="F32" s="33">
        <f t="shared" ref="F32:K32" si="3">(F34-E34)/E34</f>
        <v>0.10132516343774592</v>
      </c>
      <c r="G32" s="33">
        <f t="shared" si="3"/>
        <v>9.7667695222210846E-2</v>
      </c>
      <c r="H32" s="33">
        <f t="shared" si="3"/>
        <v>0.10075160546489151</v>
      </c>
      <c r="I32" s="33">
        <f t="shared" si="3"/>
        <v>9.8978971905905044E-2</v>
      </c>
      <c r="J32" s="33">
        <f t="shared" si="3"/>
        <v>0.10884035317653092</v>
      </c>
      <c r="K32" s="33">
        <f t="shared" si="3"/>
        <v>0.10947482893706172</v>
      </c>
      <c r="M32" t="s">
        <v>115</v>
      </c>
      <c r="N32">
        <f>K33-D33</f>
        <v>7</v>
      </c>
      <c r="U32" s="46"/>
      <c r="V32" s="12"/>
    </row>
    <row r="33" spans="2:29" x14ac:dyDescent="0.2">
      <c r="B33" s="8" t="s">
        <v>1</v>
      </c>
      <c r="C33" s="9"/>
      <c r="D33" s="9">
        <v>2015</v>
      </c>
      <c r="E33" s="9">
        <v>2016</v>
      </c>
      <c r="F33" s="9">
        <v>2017</v>
      </c>
      <c r="G33" s="9">
        <v>2018</v>
      </c>
      <c r="H33" s="9">
        <v>2019</v>
      </c>
      <c r="I33" s="9">
        <v>2020</v>
      </c>
      <c r="J33" s="9">
        <v>2021</v>
      </c>
      <c r="K33" s="9">
        <v>2022</v>
      </c>
      <c r="L33" s="25" t="s">
        <v>72</v>
      </c>
      <c r="M33" s="25" t="s">
        <v>113</v>
      </c>
      <c r="U33" s="46"/>
      <c r="V33" s="12"/>
    </row>
    <row r="34" spans="2:29" x14ac:dyDescent="0.2">
      <c r="B34" s="10" t="s">
        <v>0</v>
      </c>
      <c r="C34" s="17"/>
      <c r="D34" s="31">
        <v>1971.0161150096121</v>
      </c>
      <c r="E34" s="31">
        <v>2188.4141180579563</v>
      </c>
      <c r="F34" s="31">
        <v>2410.1555362396493</v>
      </c>
      <c r="G34" s="31">
        <v>2645.5498725912275</v>
      </c>
      <c r="H34" s="31">
        <v>2912.0932695922329</v>
      </c>
      <c r="I34" s="31">
        <v>3200.3292675105777</v>
      </c>
      <c r="J34" s="31">
        <v>3548.6542352676174</v>
      </c>
      <c r="K34" s="31">
        <v>3937.1425506303194</v>
      </c>
      <c r="L34" s="29">
        <f>AVERAGE(E32:K32)</f>
        <v>0.1039051490879741</v>
      </c>
      <c r="M34" s="35">
        <f>((K34/D34)^(1/N32)-1)</f>
        <v>0.10389376562386543</v>
      </c>
      <c r="U34" s="46"/>
      <c r="V34" s="12"/>
    </row>
    <row r="35" spans="2:29" x14ac:dyDescent="0.2">
      <c r="M35" s="30"/>
      <c r="U35" s="46"/>
      <c r="V35" s="12"/>
    </row>
    <row r="36" spans="2:29" x14ac:dyDescent="0.2">
      <c r="B36" s="8" t="s">
        <v>70</v>
      </c>
      <c r="C36" s="9"/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t="s">
        <v>117</v>
      </c>
      <c r="M36" s="38" t="s">
        <v>119</v>
      </c>
    </row>
    <row r="37" spans="2:29" x14ac:dyDescent="0.2">
      <c r="B37" t="s">
        <v>21</v>
      </c>
      <c r="C37" s="2" t="s">
        <v>9</v>
      </c>
      <c r="D37" s="16">
        <v>454.6121247860201</v>
      </c>
      <c r="E37" s="16">
        <v>471.44600862124588</v>
      </c>
      <c r="F37" s="16">
        <v>483.58369599445075</v>
      </c>
      <c r="G37" s="16">
        <v>476.46589436520742</v>
      </c>
      <c r="H37" s="16">
        <v>482.01708257148772</v>
      </c>
      <c r="I37" s="16">
        <v>485.0950863779612</v>
      </c>
      <c r="J37" s="16">
        <v>479.99640563122654</v>
      </c>
      <c r="K37" s="16">
        <v>485.59649133048242</v>
      </c>
      <c r="L37" t="s">
        <v>116</v>
      </c>
      <c r="M37" s="30"/>
    </row>
    <row r="38" spans="2:29" x14ac:dyDescent="0.2">
      <c r="B38" t="s">
        <v>23</v>
      </c>
      <c r="C38" s="2" t="s">
        <v>9</v>
      </c>
      <c r="D38" s="16">
        <v>273.23920638020252</v>
      </c>
      <c r="E38" s="16">
        <v>276.93028117648822</v>
      </c>
      <c r="F38" s="16">
        <v>282.01361403718755</v>
      </c>
      <c r="G38" s="16">
        <v>278.42991470845425</v>
      </c>
      <c r="H38" s="16">
        <v>279.99423175678527</v>
      </c>
      <c r="I38" s="16">
        <v>280.84000376435893</v>
      </c>
      <c r="J38" s="16">
        <v>280.76709519967505</v>
      </c>
      <c r="K38" s="16">
        <v>288.55438611234962</v>
      </c>
      <c r="L38" t="s">
        <v>116</v>
      </c>
      <c r="M38" s="30"/>
    </row>
    <row r="39" spans="2:29" x14ac:dyDescent="0.2">
      <c r="B39" t="s">
        <v>28</v>
      </c>
      <c r="C39" s="2" t="s">
        <v>9</v>
      </c>
      <c r="D39" s="16">
        <v>0</v>
      </c>
      <c r="E39" s="16">
        <v>0</v>
      </c>
      <c r="F39" s="16">
        <v>40.750446699519877</v>
      </c>
      <c r="G39" s="16">
        <v>71.593682002915642</v>
      </c>
      <c r="H39" s="16">
        <v>102.8312203718619</v>
      </c>
      <c r="I39" s="16">
        <v>150.5248877242995</v>
      </c>
      <c r="J39" s="16">
        <v>192.87339610685535</v>
      </c>
      <c r="K39" s="16">
        <v>263.81599114617831</v>
      </c>
      <c r="L39" t="s">
        <v>116</v>
      </c>
      <c r="M39" s="30"/>
    </row>
    <row r="40" spans="2:29" x14ac:dyDescent="0.2">
      <c r="B40" t="s">
        <v>29</v>
      </c>
      <c r="C40" s="2" t="s">
        <v>9</v>
      </c>
      <c r="D40" s="16">
        <v>0</v>
      </c>
      <c r="E40" s="16">
        <v>0</v>
      </c>
      <c r="F40" s="16">
        <v>0</v>
      </c>
      <c r="G40" s="16">
        <v>33.800814163765317</v>
      </c>
      <c r="H40" s="16">
        <v>74.065011716715915</v>
      </c>
      <c r="I40" s="16">
        <v>105.77677412102879</v>
      </c>
      <c r="J40" s="16">
        <v>149.06106892294596</v>
      </c>
      <c r="K40" s="16">
        <v>212.19630016891639</v>
      </c>
      <c r="L40" t="s">
        <v>116</v>
      </c>
      <c r="M40" s="30"/>
    </row>
    <row r="41" spans="2:29" x14ac:dyDescent="0.2">
      <c r="B41" t="s">
        <v>22</v>
      </c>
      <c r="C41" s="2" t="s">
        <v>9</v>
      </c>
      <c r="D41" s="16">
        <v>375.84627834063639</v>
      </c>
      <c r="E41" s="16">
        <v>383.19106407820055</v>
      </c>
      <c r="F41" s="16">
        <v>388.44115664748358</v>
      </c>
      <c r="G41" s="16">
        <v>386.84187317410118</v>
      </c>
      <c r="H41" s="16">
        <v>388.91585883480877</v>
      </c>
      <c r="I41" s="16">
        <v>393.92288490166925</v>
      </c>
      <c r="J41" s="16">
        <v>392.46131152174212</v>
      </c>
      <c r="K41" s="16">
        <v>395.64146503342835</v>
      </c>
      <c r="L41" t="s">
        <v>116</v>
      </c>
      <c r="M41" s="30"/>
      <c r="V41" s="9">
        <v>2015</v>
      </c>
      <c r="W41" s="9">
        <v>2016</v>
      </c>
      <c r="X41" s="9">
        <v>2017</v>
      </c>
      <c r="Y41" s="9">
        <v>2018</v>
      </c>
      <c r="Z41" s="9">
        <v>2019</v>
      </c>
      <c r="AA41" s="9">
        <v>2020</v>
      </c>
      <c r="AB41" s="9">
        <v>2021</v>
      </c>
      <c r="AC41" s="9">
        <v>2022</v>
      </c>
    </row>
    <row r="42" spans="2:29" x14ac:dyDescent="0.2">
      <c r="B42" t="s">
        <v>27</v>
      </c>
      <c r="C42" s="2" t="s">
        <v>9</v>
      </c>
      <c r="D42" s="16">
        <v>50.820679509407839</v>
      </c>
      <c r="E42" s="16">
        <v>86.703233897415245</v>
      </c>
      <c r="F42" s="16">
        <v>115.96505104853942</v>
      </c>
      <c r="G42" s="16">
        <v>176.06855315423022</v>
      </c>
      <c r="H42" s="16">
        <v>222.8420559858904</v>
      </c>
      <c r="I42" s="16">
        <v>262.07051243111147</v>
      </c>
      <c r="J42" s="16">
        <v>321.93318066254852</v>
      </c>
      <c r="K42" s="16">
        <v>378.86352603036164</v>
      </c>
      <c r="L42" t="s">
        <v>116</v>
      </c>
      <c r="M42" s="30"/>
      <c r="U42" s="27" t="s">
        <v>92</v>
      </c>
      <c r="V42" s="16">
        <v>454.6121247860201</v>
      </c>
      <c r="W42" s="16">
        <v>471.44600862124588</v>
      </c>
      <c r="X42" s="16">
        <v>483.58369599445075</v>
      </c>
      <c r="Y42" s="16">
        <v>476.46589436520742</v>
      </c>
      <c r="Z42" s="16">
        <v>482.01708257148772</v>
      </c>
      <c r="AA42" s="16">
        <v>485.0950863779612</v>
      </c>
      <c r="AB42" s="16">
        <v>479.99640563122654</v>
      </c>
      <c r="AC42" s="16">
        <v>485.59649133048242</v>
      </c>
    </row>
    <row r="43" spans="2:29" x14ac:dyDescent="0.2">
      <c r="B43" t="s">
        <v>20</v>
      </c>
      <c r="C43" s="2" t="s">
        <v>9</v>
      </c>
      <c r="D43" s="16">
        <v>575.34859090967393</v>
      </c>
      <c r="E43" s="16">
        <v>576.83748579607425</v>
      </c>
      <c r="F43" s="16">
        <v>578.87554935794833</v>
      </c>
      <c r="G43" s="16">
        <v>582.02599253004303</v>
      </c>
      <c r="H43" s="16">
        <v>583.06578656369391</v>
      </c>
      <c r="I43" s="16">
        <v>584.05814825778464</v>
      </c>
      <c r="J43" s="16">
        <v>588.31537640146144</v>
      </c>
      <c r="K43" s="16">
        <v>589.16146165090106</v>
      </c>
      <c r="L43" t="s">
        <v>116</v>
      </c>
      <c r="M43" s="30"/>
      <c r="U43" s="27" t="s">
        <v>93</v>
      </c>
      <c r="V43" s="16">
        <v>273.23920638020252</v>
      </c>
      <c r="W43" s="16">
        <v>276.93028117648822</v>
      </c>
      <c r="X43" s="16">
        <v>282.01361403718755</v>
      </c>
      <c r="Y43" s="16">
        <v>278.42991470845425</v>
      </c>
      <c r="Z43" s="16">
        <v>279.99423175678527</v>
      </c>
      <c r="AA43" s="16">
        <v>280.84000376435893</v>
      </c>
      <c r="AB43" s="16">
        <v>280.76709519967505</v>
      </c>
      <c r="AC43" s="16">
        <v>288.55438611234962</v>
      </c>
    </row>
    <row r="44" spans="2:29" x14ac:dyDescent="0.2">
      <c r="B44" t="s">
        <v>26</v>
      </c>
      <c r="C44" s="2" t="s">
        <v>9</v>
      </c>
      <c r="D44" s="16">
        <v>50.995585508437678</v>
      </c>
      <c r="E44" s="16">
        <v>80.130371301665861</v>
      </c>
      <c r="F44" s="16">
        <v>124.62335640268473</v>
      </c>
      <c r="G44" s="16">
        <v>182.35911882843428</v>
      </c>
      <c r="H44" s="16">
        <v>236.31584068186103</v>
      </c>
      <c r="I44" s="16">
        <v>281.0035007980822</v>
      </c>
      <c r="J44" s="16">
        <v>355.76665218665221</v>
      </c>
      <c r="K44" s="16">
        <v>416.08818868713934</v>
      </c>
      <c r="L44" t="s">
        <v>116</v>
      </c>
      <c r="M44" s="30"/>
      <c r="U44" s="27" t="s">
        <v>94</v>
      </c>
      <c r="V44" s="16">
        <v>0</v>
      </c>
      <c r="W44" s="16">
        <v>0</v>
      </c>
      <c r="X44" s="16">
        <v>40.750446699519877</v>
      </c>
      <c r="Y44" s="16">
        <v>71.593682002915642</v>
      </c>
      <c r="Z44" s="16">
        <v>102.8312203718619</v>
      </c>
      <c r="AA44" s="16">
        <v>150.5248877242995</v>
      </c>
      <c r="AB44" s="16">
        <v>192.87339610685535</v>
      </c>
      <c r="AC44" s="16">
        <v>263.81599114617831</v>
      </c>
    </row>
    <row r="45" spans="2:29" x14ac:dyDescent="0.2">
      <c r="B45" t="s">
        <v>25</v>
      </c>
      <c r="C45" s="2" t="s">
        <v>9</v>
      </c>
      <c r="D45" s="16">
        <v>76.186265338949369</v>
      </c>
      <c r="E45" s="16">
        <v>126.49374614690218</v>
      </c>
      <c r="F45" s="16">
        <v>154.43611449089641</v>
      </c>
      <c r="G45" s="16">
        <v>180.54727838281823</v>
      </c>
      <c r="H45" s="16">
        <v>213.10162510024963</v>
      </c>
      <c r="I45" s="16">
        <v>270.05902839702594</v>
      </c>
      <c r="J45" s="16">
        <v>332.98696926299419</v>
      </c>
      <c r="K45" s="16">
        <v>386.75526403815115</v>
      </c>
      <c r="L45" t="s">
        <v>116</v>
      </c>
      <c r="M45" s="30"/>
      <c r="U45" s="27" t="s">
        <v>95</v>
      </c>
      <c r="V45" s="16">
        <v>0</v>
      </c>
      <c r="W45" s="16">
        <v>0</v>
      </c>
      <c r="X45" s="16">
        <v>0</v>
      </c>
      <c r="Y45" s="16">
        <v>33.800814163765317</v>
      </c>
      <c r="Z45" s="16">
        <v>74.065011716715915</v>
      </c>
      <c r="AA45" s="16">
        <v>105.77677412102879</v>
      </c>
      <c r="AB45" s="16">
        <v>149.06106892294596</v>
      </c>
      <c r="AC45" s="16">
        <v>212.19630016891639</v>
      </c>
    </row>
    <row r="46" spans="2:29" x14ac:dyDescent="0.2">
      <c r="B46" t="s">
        <v>24</v>
      </c>
      <c r="C46" s="2" t="s">
        <v>9</v>
      </c>
      <c r="D46" s="16">
        <v>113.96738423628439</v>
      </c>
      <c r="E46" s="16">
        <v>186.68192703996434</v>
      </c>
      <c r="F46" s="16">
        <v>241.46655156093863</v>
      </c>
      <c r="G46" s="16">
        <v>277.41675128125837</v>
      </c>
      <c r="H46" s="16">
        <v>328.94455600887852</v>
      </c>
      <c r="I46" s="16">
        <v>386.97844073725588</v>
      </c>
      <c r="J46" s="16">
        <v>454.49277937151635</v>
      </c>
      <c r="K46" s="16">
        <v>520.46947643241106</v>
      </c>
      <c r="L46" t="s">
        <v>116</v>
      </c>
      <c r="M46" s="30"/>
      <c r="U46" s="27" t="s">
        <v>96</v>
      </c>
      <c r="V46" s="16">
        <v>375.84627834063639</v>
      </c>
      <c r="W46" s="16">
        <v>383.19106407820055</v>
      </c>
      <c r="X46" s="16">
        <v>388.44115664748358</v>
      </c>
      <c r="Y46" s="16">
        <v>386.84187317410118</v>
      </c>
      <c r="Z46" s="16">
        <v>388.91585883480877</v>
      </c>
      <c r="AA46" s="16">
        <v>393.92288490166925</v>
      </c>
      <c r="AB46" s="16">
        <v>392.46131152174212</v>
      </c>
      <c r="AC46" s="16">
        <v>395.64146503342835</v>
      </c>
    </row>
    <row r="47" spans="2:29" x14ac:dyDescent="0.2">
      <c r="B47" s="40" t="s">
        <v>91</v>
      </c>
      <c r="C47" s="25" t="s">
        <v>72</v>
      </c>
      <c r="D47" s="25">
        <v>2015</v>
      </c>
      <c r="E47" s="25">
        <v>2016</v>
      </c>
      <c r="F47" s="25">
        <v>2017</v>
      </c>
      <c r="G47" s="22">
        <v>2018</v>
      </c>
      <c r="H47" s="22">
        <v>2019</v>
      </c>
      <c r="I47" s="22">
        <v>2020</v>
      </c>
      <c r="J47" s="22">
        <v>2021</v>
      </c>
      <c r="K47" s="25">
        <v>2022</v>
      </c>
      <c r="L47" s="26" t="s">
        <v>102</v>
      </c>
      <c r="M47" s="36" t="s">
        <v>147</v>
      </c>
      <c r="U47" s="27" t="s">
        <v>97</v>
      </c>
      <c r="V47" s="16">
        <v>50.820679509407839</v>
      </c>
      <c r="W47" s="16">
        <v>86.703233897415245</v>
      </c>
      <c r="X47" s="16">
        <v>115.96505104853942</v>
      </c>
      <c r="Y47" s="16">
        <v>176.06855315423022</v>
      </c>
      <c r="Z47" s="16">
        <v>222.8420559858904</v>
      </c>
      <c r="AA47" s="16">
        <v>262.07051243111147</v>
      </c>
      <c r="AB47" s="16">
        <v>321.93318066254852</v>
      </c>
      <c r="AC47" s="16">
        <v>378.86352603036164</v>
      </c>
    </row>
    <row r="48" spans="2:29" x14ac:dyDescent="0.2">
      <c r="C48" s="27" t="s">
        <v>92</v>
      </c>
      <c r="D48" s="27"/>
      <c r="E48" s="28">
        <f>(E37-D37)/D37</f>
        <v>3.7029113209748339E-2</v>
      </c>
      <c r="F48" s="28">
        <f t="shared" ref="F48:K48" si="4">(F37-E37)/E37</f>
        <v>2.5745657299553349E-2</v>
      </c>
      <c r="G48" s="28">
        <f t="shared" si="4"/>
        <v>-1.4718861880994867E-2</v>
      </c>
      <c r="H48" s="28">
        <f t="shared" si="4"/>
        <v>1.165075668989092E-2</v>
      </c>
      <c r="I48" s="28">
        <f t="shared" si="4"/>
        <v>6.3856736986431968E-3</v>
      </c>
      <c r="J48" s="28">
        <f t="shared" si="4"/>
        <v>-1.051068314215417E-2</v>
      </c>
      <c r="K48" s="28">
        <f t="shared" si="4"/>
        <v>1.1666932571904175E-2</v>
      </c>
      <c r="L48" s="29">
        <f>AVERAGE(E48:K48)</f>
        <v>9.6069412066558512E-3</v>
      </c>
      <c r="M48" s="42">
        <f>K37/$K$34</f>
        <v>0.12333728969319145</v>
      </c>
      <c r="U48" s="27" t="s">
        <v>98</v>
      </c>
      <c r="V48" s="16">
        <v>575.34859090967393</v>
      </c>
      <c r="W48" s="16">
        <v>576.83748579607425</v>
      </c>
      <c r="X48" s="16">
        <v>578.87554935794833</v>
      </c>
      <c r="Y48" s="16">
        <v>582.02599253004303</v>
      </c>
      <c r="Z48" s="16">
        <v>583.06578656369391</v>
      </c>
      <c r="AA48" s="16">
        <v>584.05814825778464</v>
      </c>
      <c r="AB48" s="16">
        <v>588.31537640146144</v>
      </c>
      <c r="AC48" s="16">
        <v>589.16146165090106</v>
      </c>
    </row>
    <row r="49" spans="2:29" x14ac:dyDescent="0.2">
      <c r="C49" s="27" t="s">
        <v>93</v>
      </c>
      <c r="D49" s="27"/>
      <c r="E49" s="28">
        <f t="shared" ref="E49:K57" si="5">(E38-D38)/D38</f>
        <v>1.3508584090782736E-2</v>
      </c>
      <c r="F49" s="28">
        <f t="shared" si="5"/>
        <v>1.8356002236749658E-2</v>
      </c>
      <c r="G49" s="28">
        <f t="shared" si="5"/>
        <v>-1.2707540169535009E-2</v>
      </c>
      <c r="H49" s="28">
        <f t="shared" si="5"/>
        <v>5.6183512104618014E-3</v>
      </c>
      <c r="I49" s="28">
        <f t="shared" si="5"/>
        <v>3.020676541323646E-3</v>
      </c>
      <c r="J49" s="28">
        <f t="shared" si="5"/>
        <v>-2.5960890082114412E-4</v>
      </c>
      <c r="K49" s="28">
        <f t="shared" si="5"/>
        <v>2.7735767637359438E-2</v>
      </c>
      <c r="L49" s="29">
        <f t="shared" ref="L49:L57" si="6">AVERAGE(E49:K49)</f>
        <v>7.8960332351887316E-3</v>
      </c>
      <c r="M49" s="42">
        <f t="shared" ref="M49:M57" si="7">K38/$K$34</f>
        <v>7.3290306967969274E-2</v>
      </c>
      <c r="U49" s="27" t="s">
        <v>99</v>
      </c>
      <c r="V49" s="16">
        <v>50.995585508437678</v>
      </c>
      <c r="W49" s="16">
        <v>80.130371301665861</v>
      </c>
      <c r="X49" s="16">
        <v>124.62335640268473</v>
      </c>
      <c r="Y49" s="16">
        <v>182.35911882843428</v>
      </c>
      <c r="Z49" s="16">
        <v>236.31584068186103</v>
      </c>
      <c r="AA49" s="16">
        <v>281.0035007980822</v>
      </c>
      <c r="AB49" s="16">
        <v>355.76665218665221</v>
      </c>
      <c r="AC49" s="16">
        <v>416.08818868713934</v>
      </c>
    </row>
    <row r="50" spans="2:29" x14ac:dyDescent="0.2">
      <c r="C50" s="27" t="s">
        <v>94</v>
      </c>
      <c r="D50" s="27"/>
      <c r="E50" s="28"/>
      <c r="F50" s="28"/>
      <c r="G50" s="28">
        <f t="shared" si="5"/>
        <v>0.7568809130074925</v>
      </c>
      <c r="H50" s="28">
        <f t="shared" si="5"/>
        <v>0.43631696952915644</v>
      </c>
      <c r="I50" s="28">
        <f t="shared" si="5"/>
        <v>0.46380532274114877</v>
      </c>
      <c r="J50" s="28">
        <f t="shared" si="5"/>
        <v>0.28133891360291946</v>
      </c>
      <c r="K50" s="28">
        <f t="shared" si="5"/>
        <v>0.3678194944004588</v>
      </c>
      <c r="L50" s="29">
        <f t="shared" si="6"/>
        <v>0.46123232265623521</v>
      </c>
      <c r="M50" s="42">
        <f t="shared" si="7"/>
        <v>6.7006969586087886E-2</v>
      </c>
      <c r="U50" s="27" t="s">
        <v>100</v>
      </c>
      <c r="V50" s="16">
        <v>76.186265338949369</v>
      </c>
      <c r="W50" s="16">
        <v>126.49374614690218</v>
      </c>
      <c r="X50" s="16">
        <v>154.43611449089641</v>
      </c>
      <c r="Y50" s="16">
        <v>180.54727838281823</v>
      </c>
      <c r="Z50" s="16">
        <v>213.10162510024963</v>
      </c>
      <c r="AA50" s="16">
        <v>270.05902839702594</v>
      </c>
      <c r="AB50" s="16">
        <v>332.98696926299419</v>
      </c>
      <c r="AC50" s="16">
        <v>386.75526403815115</v>
      </c>
    </row>
    <row r="51" spans="2:29" x14ac:dyDescent="0.2">
      <c r="C51" s="27" t="s">
        <v>95</v>
      </c>
      <c r="D51" s="27"/>
      <c r="E51" s="28"/>
      <c r="F51" s="28"/>
      <c r="G51" s="28"/>
      <c r="H51" s="28">
        <f t="shared" si="5"/>
        <v>1.1912197545854997</v>
      </c>
      <c r="I51" s="28">
        <f t="shared" si="5"/>
        <v>0.42816117447741892</v>
      </c>
      <c r="J51" s="28">
        <f t="shared" si="5"/>
        <v>0.40920414865735727</v>
      </c>
      <c r="K51" s="28">
        <f t="shared" si="5"/>
        <v>0.42355278747267594</v>
      </c>
      <c r="L51" s="29">
        <f t="shared" si="6"/>
        <v>0.61303446629823799</v>
      </c>
      <c r="M51" s="42">
        <f t="shared" si="7"/>
        <v>5.3896016575509742E-2</v>
      </c>
      <c r="U51" s="27" t="s">
        <v>101</v>
      </c>
      <c r="V51" s="16">
        <v>113.96738423628439</v>
      </c>
      <c r="W51" s="16">
        <v>186.68192703996434</v>
      </c>
      <c r="X51" s="16">
        <v>241.46655156093863</v>
      </c>
      <c r="Y51" s="16">
        <v>277.41675128125837</v>
      </c>
      <c r="Z51" s="16">
        <v>328.94455600887852</v>
      </c>
      <c r="AA51" s="16">
        <v>386.97844073725588</v>
      </c>
      <c r="AB51" s="16">
        <v>454.49277937151635</v>
      </c>
      <c r="AC51" s="16">
        <v>520.46947643241106</v>
      </c>
    </row>
    <row r="52" spans="2:29" x14ac:dyDescent="0.2">
      <c r="C52" s="27" t="s">
        <v>96</v>
      </c>
      <c r="D52" s="27"/>
      <c r="E52" s="28">
        <f t="shared" si="5"/>
        <v>1.954199405669637E-2</v>
      </c>
      <c r="F52" s="28">
        <f t="shared" si="5"/>
        <v>1.3700978601660717E-2</v>
      </c>
      <c r="G52" s="28">
        <f t="shared" si="5"/>
        <v>-4.1171833777484462E-3</v>
      </c>
      <c r="H52" s="28">
        <f t="shared" si="5"/>
        <v>5.3613266932304891E-3</v>
      </c>
      <c r="I52" s="28">
        <f t="shared" si="5"/>
        <v>1.2874317035724687E-2</v>
      </c>
      <c r="J52" s="28">
        <f t="shared" si="5"/>
        <v>-3.710303300332419E-3</v>
      </c>
      <c r="K52" s="28">
        <f t="shared" si="5"/>
        <v>8.1031006581397756E-3</v>
      </c>
      <c r="L52" s="29">
        <f t="shared" si="6"/>
        <v>7.3934614810530251E-3</v>
      </c>
      <c r="M52" s="42">
        <f t="shared" si="7"/>
        <v>0.10048949458791831</v>
      </c>
    </row>
    <row r="53" spans="2:29" x14ac:dyDescent="0.2">
      <c r="C53" s="27" t="s">
        <v>97</v>
      </c>
      <c r="D53" s="27"/>
      <c r="E53" s="28">
        <f t="shared" si="5"/>
        <v>0.70606207422639611</v>
      </c>
      <c r="F53" s="28">
        <f t="shared" si="5"/>
        <v>0.33749395305999674</v>
      </c>
      <c r="G53" s="28">
        <f t="shared" si="5"/>
        <v>0.51828979129697716</v>
      </c>
      <c r="H53" s="28">
        <f t="shared" si="5"/>
        <v>0.26565506442645748</v>
      </c>
      <c r="I53" s="28">
        <f t="shared" si="5"/>
        <v>0.17603704234224479</v>
      </c>
      <c r="J53" s="28">
        <f t="shared" si="5"/>
        <v>0.22842199099821545</v>
      </c>
      <c r="K53" s="28">
        <f t="shared" si="5"/>
        <v>0.17683901128379712</v>
      </c>
      <c r="L53" s="29">
        <f t="shared" si="6"/>
        <v>0.34411413251915496</v>
      </c>
      <c r="M53" s="42">
        <f t="shared" si="7"/>
        <v>9.622804385624982E-2</v>
      </c>
    </row>
    <row r="54" spans="2:29" x14ac:dyDescent="0.2">
      <c r="C54" s="27" t="s">
        <v>98</v>
      </c>
      <c r="D54" s="27"/>
      <c r="E54" s="28">
        <f t="shared" si="5"/>
        <v>2.5878135619420745E-3</v>
      </c>
      <c r="F54" s="28">
        <f t="shared" si="5"/>
        <v>3.5331676807748005E-3</v>
      </c>
      <c r="G54" s="28">
        <f t="shared" si="5"/>
        <v>5.4423496994975284E-3</v>
      </c>
      <c r="H54" s="28">
        <f t="shared" si="5"/>
        <v>1.7865078999838759E-3</v>
      </c>
      <c r="I54" s="28">
        <f t="shared" si="5"/>
        <v>1.7019720878140173E-3</v>
      </c>
      <c r="J54" s="28">
        <f t="shared" si="5"/>
        <v>7.28904845583593E-3</v>
      </c>
      <c r="K54" s="28">
        <f t="shared" si="5"/>
        <v>1.4381491345931837E-3</v>
      </c>
      <c r="L54" s="29">
        <f t="shared" si="6"/>
        <v>3.3970012172059158E-3</v>
      </c>
      <c r="M54" s="42">
        <f t="shared" si="7"/>
        <v>0.14964189233041075</v>
      </c>
    </row>
    <row r="55" spans="2:29" x14ac:dyDescent="0.2">
      <c r="C55" s="27" t="s">
        <v>99</v>
      </c>
      <c r="D55" s="27"/>
      <c r="E55" s="28">
        <f t="shared" si="5"/>
        <v>0.57131976234310655</v>
      </c>
      <c r="F55" s="28">
        <f t="shared" si="5"/>
        <v>0.55525744331717442</v>
      </c>
      <c r="G55" s="28">
        <f t="shared" si="5"/>
        <v>0.46328203711022625</v>
      </c>
      <c r="H55" s="28">
        <f t="shared" si="5"/>
        <v>0.29588167677093191</v>
      </c>
      <c r="I55" s="28">
        <f t="shared" si="5"/>
        <v>0.18910141608484762</v>
      </c>
      <c r="J55" s="28">
        <f t="shared" si="5"/>
        <v>0.26605772232813496</v>
      </c>
      <c r="K55" s="28">
        <f t="shared" si="5"/>
        <v>0.16955365582955079</v>
      </c>
      <c r="L55" s="29">
        <f t="shared" si="6"/>
        <v>0.35863624482628176</v>
      </c>
      <c r="M55" s="42">
        <f t="shared" si="7"/>
        <v>0.10568278474461774</v>
      </c>
    </row>
    <row r="56" spans="2:29" x14ac:dyDescent="0.2">
      <c r="C56" s="27" t="s">
        <v>100</v>
      </c>
      <c r="D56" s="27"/>
      <c r="E56" s="28">
        <f t="shared" si="5"/>
        <v>0.66032217991178632</v>
      </c>
      <c r="F56" s="28">
        <f t="shared" si="5"/>
        <v>0.2208992080252225</v>
      </c>
      <c r="G56" s="28">
        <f t="shared" si="5"/>
        <v>0.16907420895687583</v>
      </c>
      <c r="H56" s="28">
        <f t="shared" si="5"/>
        <v>0.18030926308623565</v>
      </c>
      <c r="I56" s="28">
        <f t="shared" si="5"/>
        <v>0.2672781273722421</v>
      </c>
      <c r="J56" s="28">
        <f t="shared" si="5"/>
        <v>0.23301550494159023</v>
      </c>
      <c r="K56" s="28">
        <f t="shared" si="5"/>
        <v>0.16147266931845186</v>
      </c>
      <c r="L56" s="29">
        <f t="shared" si="6"/>
        <v>0.27033873737320063</v>
      </c>
      <c r="M56" s="42">
        <f t="shared" si="7"/>
        <v>9.8232476742868585E-2</v>
      </c>
      <c r="N56" s="20"/>
    </row>
    <row r="57" spans="2:29" x14ac:dyDescent="0.2">
      <c r="C57" s="27" t="s">
        <v>101</v>
      </c>
      <c r="D57" s="27"/>
      <c r="E57" s="28">
        <f t="shared" si="5"/>
        <v>0.63802940894847215</v>
      </c>
      <c r="F57" s="28">
        <f t="shared" si="5"/>
        <v>0.29346506857756055</v>
      </c>
      <c r="G57" s="28">
        <f t="shared" si="5"/>
        <v>0.1488827313262352</v>
      </c>
      <c r="H57" s="28">
        <f t="shared" si="5"/>
        <v>0.18574150439595769</v>
      </c>
      <c r="I57" s="28">
        <f t="shared" si="5"/>
        <v>0.17642451795679198</v>
      </c>
      <c r="J57" s="28">
        <f t="shared" si="5"/>
        <v>0.17446537462302769</v>
      </c>
      <c r="K57" s="28">
        <f t="shared" si="5"/>
        <v>0.14516555609998663</v>
      </c>
      <c r="L57" s="29">
        <f t="shared" si="6"/>
        <v>0.25173916598971885</v>
      </c>
      <c r="M57" s="42">
        <f t="shared" si="7"/>
        <v>0.13219472491517639</v>
      </c>
    </row>
    <row r="58" spans="2:29" x14ac:dyDescent="0.2">
      <c r="M58" s="30"/>
    </row>
    <row r="59" spans="2:29" x14ac:dyDescent="0.2">
      <c r="B59" s="13" t="s">
        <v>5</v>
      </c>
      <c r="C59" s="14"/>
      <c r="D59" s="14"/>
      <c r="E59" s="14"/>
      <c r="F59" s="14"/>
      <c r="G59" s="14"/>
      <c r="H59" s="14"/>
      <c r="I59" s="14"/>
      <c r="J59" s="14"/>
      <c r="K59" s="14"/>
      <c r="M59" s="30"/>
    </row>
    <row r="60" spans="2:29" x14ac:dyDescent="0.2">
      <c r="E60" s="34">
        <f>(E62-D62)/D62</f>
        <v>1.7959999999999934E-2</v>
      </c>
      <c r="F60" s="34">
        <f t="shared" ref="F60:K60" si="8">(F62-E62)/E62</f>
        <v>1.5713170399999966E-2</v>
      </c>
      <c r="G60" s="34">
        <f t="shared" si="8"/>
        <v>1.4680308566663382E-2</v>
      </c>
      <c r="H60" s="34">
        <f t="shared" si="8"/>
        <v>1.5605481639467515E-2</v>
      </c>
      <c r="I60" s="34">
        <f t="shared" si="8"/>
        <v>1.5073691571771448E-2</v>
      </c>
      <c r="J60" s="34">
        <f t="shared" si="8"/>
        <v>1.566101599999991E-2</v>
      </c>
      <c r="K60" s="34">
        <f t="shared" si="8"/>
        <v>1.8222448681118483E-2</v>
      </c>
      <c r="M60" s="30" t="s">
        <v>115</v>
      </c>
      <c r="N60">
        <v>7</v>
      </c>
    </row>
    <row r="61" spans="2:29" x14ac:dyDescent="0.2">
      <c r="B61" s="8" t="s">
        <v>1</v>
      </c>
      <c r="C61" s="9"/>
      <c r="D61" s="9">
        <v>2015</v>
      </c>
      <c r="E61" s="9">
        <v>2016</v>
      </c>
      <c r="F61" s="9">
        <v>2017</v>
      </c>
      <c r="G61" s="9">
        <v>2018</v>
      </c>
      <c r="H61" s="9">
        <v>2019</v>
      </c>
      <c r="I61" s="9">
        <v>2020</v>
      </c>
      <c r="J61" s="9">
        <v>2021</v>
      </c>
      <c r="K61" s="9">
        <v>2022</v>
      </c>
      <c r="L61" s="25" t="s">
        <v>72</v>
      </c>
      <c r="M61" s="36" t="s">
        <v>113</v>
      </c>
    </row>
    <row r="62" spans="2:29" x14ac:dyDescent="0.2">
      <c r="B62" s="10" t="s">
        <v>0</v>
      </c>
      <c r="C62" s="17"/>
      <c r="D62" s="15">
        <v>1341.3314251685715</v>
      </c>
      <c r="E62" s="15">
        <v>1365.421737564599</v>
      </c>
      <c r="F62" s="15">
        <v>1386.8768419948155</v>
      </c>
      <c r="G62" s="15">
        <v>1407.2366219792591</v>
      </c>
      <c r="H62" s="15">
        <v>1429.1972272459427</v>
      </c>
      <c r="I62" s="15">
        <v>1450.740505444679</v>
      </c>
      <c r="J62" s="15">
        <v>1473.4605757122961</v>
      </c>
      <c r="K62" s="15">
        <v>1500.3106354368647</v>
      </c>
      <c r="L62" s="29">
        <f>AVERAGE(E60:K60)</f>
        <v>1.6130873837002947E-2</v>
      </c>
      <c r="M62" s="35">
        <f>((K62/D62)^(1/N60)-1)</f>
        <v>1.6130057967361333E-2</v>
      </c>
    </row>
    <row r="63" spans="2:29" x14ac:dyDescent="0.2">
      <c r="D63" s="12"/>
      <c r="E63" s="7"/>
    </row>
    <row r="64" spans="2:29" x14ac:dyDescent="0.2">
      <c r="B64" s="8" t="s">
        <v>70</v>
      </c>
      <c r="C64" s="9"/>
      <c r="D64" s="9">
        <v>2015</v>
      </c>
      <c r="E64" s="9">
        <v>2016</v>
      </c>
      <c r="F64" s="9">
        <v>2017</v>
      </c>
      <c r="G64" s="9">
        <v>2018</v>
      </c>
      <c r="H64" s="9">
        <v>2019</v>
      </c>
      <c r="I64" s="9">
        <v>2020</v>
      </c>
      <c r="J64" s="9">
        <v>2021</v>
      </c>
      <c r="K64" s="9">
        <v>2022</v>
      </c>
      <c r="L64" t="s">
        <v>117</v>
      </c>
      <c r="M64" s="37" t="s">
        <v>118</v>
      </c>
    </row>
    <row r="65" spans="2:13" x14ac:dyDescent="0.2">
      <c r="B65" t="s">
        <v>33</v>
      </c>
      <c r="C65" s="2" t="s">
        <v>9</v>
      </c>
      <c r="D65" s="16">
        <v>239.10565841205025</v>
      </c>
      <c r="E65" s="16">
        <v>244.00700649553931</v>
      </c>
      <c r="F65" s="16">
        <v>238.51907262388215</v>
      </c>
      <c r="G65" s="16">
        <v>240.45281030158384</v>
      </c>
      <c r="H65" s="16">
        <v>242.63012006422434</v>
      </c>
      <c r="I65" s="16">
        <v>253.13880752686023</v>
      </c>
      <c r="J65" s="16">
        <v>257.15372531154054</v>
      </c>
      <c r="K65" s="16">
        <v>268.0026878517408</v>
      </c>
      <c r="L65" t="s">
        <v>116</v>
      </c>
    </row>
    <row r="66" spans="2:13" x14ac:dyDescent="0.2">
      <c r="B66" t="s">
        <v>35</v>
      </c>
      <c r="C66" s="2" t="s">
        <v>9</v>
      </c>
      <c r="D66" s="16">
        <v>49.824878767468476</v>
      </c>
      <c r="E66" s="16">
        <v>51.498302968549673</v>
      </c>
      <c r="F66" s="16">
        <v>65.234538813543537</v>
      </c>
      <c r="G66" s="16">
        <v>71.563631938836039</v>
      </c>
      <c r="H66" s="16">
        <v>77.3671989389901</v>
      </c>
      <c r="I66" s="16">
        <v>81.264165394744708</v>
      </c>
      <c r="J66" s="16">
        <v>87.325151316997008</v>
      </c>
      <c r="K66" s="16">
        <v>89.554258867269169</v>
      </c>
      <c r="L66" t="s">
        <v>116</v>
      </c>
    </row>
    <row r="67" spans="2:13" x14ac:dyDescent="0.2">
      <c r="B67" t="s">
        <v>32</v>
      </c>
      <c r="C67" s="2" t="s">
        <v>9</v>
      </c>
      <c r="D67" s="16">
        <v>267.9259511383413</v>
      </c>
      <c r="E67" s="16">
        <v>255.15579378843327</v>
      </c>
      <c r="F67" s="16">
        <v>274.49369222448246</v>
      </c>
      <c r="G67" s="16">
        <v>266.17781493726386</v>
      </c>
      <c r="H67" s="16">
        <v>283.83265444959704</v>
      </c>
      <c r="I67" s="16">
        <v>281.73496168684312</v>
      </c>
      <c r="J67" s="16">
        <v>286.657877378227</v>
      </c>
      <c r="K67" s="16">
        <v>289.2775141586344</v>
      </c>
      <c r="L67" t="s">
        <v>116</v>
      </c>
    </row>
    <row r="68" spans="2:13" x14ac:dyDescent="0.2">
      <c r="B68" t="s">
        <v>37</v>
      </c>
      <c r="C68" s="2" t="s">
        <v>9</v>
      </c>
      <c r="D68" s="16">
        <v>12.447355341482801</v>
      </c>
      <c r="E68" s="16">
        <v>14.92959539277834</v>
      </c>
      <c r="F68" s="16">
        <v>6.8287165139091552</v>
      </c>
      <c r="G68" s="16">
        <v>4.5006972408562058</v>
      </c>
      <c r="H68" s="16">
        <v>1.2973722343910681</v>
      </c>
      <c r="I68" s="16">
        <v>0</v>
      </c>
      <c r="J68" s="16">
        <v>0</v>
      </c>
      <c r="K68" s="16">
        <v>0</v>
      </c>
      <c r="L68" t="s">
        <v>121</v>
      </c>
    </row>
    <row r="69" spans="2:13" x14ac:dyDescent="0.2">
      <c r="B69" t="s">
        <v>30</v>
      </c>
      <c r="C69" s="2" t="s">
        <v>9</v>
      </c>
      <c r="D69" s="16">
        <v>290.26944811009861</v>
      </c>
      <c r="E69" s="16">
        <v>299.89146653777999</v>
      </c>
      <c r="F69" s="16">
        <v>311.70665308665275</v>
      </c>
      <c r="G69" s="16">
        <v>312.46920128945771</v>
      </c>
      <c r="H69" s="16">
        <v>318.68037397915526</v>
      </c>
      <c r="I69" s="16">
        <v>330.14642147130178</v>
      </c>
      <c r="J69" s="16">
        <v>329.84098357715055</v>
      </c>
      <c r="K69" s="16">
        <v>337.55451198767298</v>
      </c>
      <c r="L69" t="s">
        <v>116</v>
      </c>
    </row>
    <row r="70" spans="2:13" x14ac:dyDescent="0.2">
      <c r="B70" t="s">
        <v>34</v>
      </c>
      <c r="C70" s="2" t="s">
        <v>9</v>
      </c>
      <c r="D70" s="16">
        <v>192.43956369500893</v>
      </c>
      <c r="E70" s="16">
        <v>193.04667328905069</v>
      </c>
      <c r="F70" s="16">
        <v>187.96337344267479</v>
      </c>
      <c r="G70" s="16">
        <v>203.87149771204437</v>
      </c>
      <c r="H70" s="16">
        <v>206.2833117166152</v>
      </c>
      <c r="I70" s="16">
        <v>196.79282421407379</v>
      </c>
      <c r="J70" s="16">
        <v>201.27472523088107</v>
      </c>
      <c r="K70" s="16">
        <v>206.75740092544035</v>
      </c>
      <c r="L70" t="s">
        <v>116</v>
      </c>
    </row>
    <row r="71" spans="2:13" x14ac:dyDescent="0.2">
      <c r="B71" t="s">
        <v>31</v>
      </c>
      <c r="C71" s="2" t="s">
        <v>9</v>
      </c>
      <c r="D71" s="16">
        <v>257.06692854481861</v>
      </c>
      <c r="E71" s="16">
        <v>266.72502453671331</v>
      </c>
      <c r="F71" s="16">
        <v>260.2425208709455</v>
      </c>
      <c r="G71" s="16">
        <v>272.69587569754896</v>
      </c>
      <c r="H71" s="16">
        <v>272.3959987119718</v>
      </c>
      <c r="I71" s="16">
        <v>284.53770649031458</v>
      </c>
      <c r="J71" s="16">
        <v>286.63247679041109</v>
      </c>
      <c r="K71" s="16">
        <v>291.21089968733253</v>
      </c>
      <c r="L71" t="s">
        <v>116</v>
      </c>
    </row>
    <row r="72" spans="2:13" x14ac:dyDescent="0.2">
      <c r="B72" t="s">
        <v>38</v>
      </c>
      <c r="C72" s="2" t="s">
        <v>9</v>
      </c>
      <c r="D72" s="16">
        <v>17.541940334906808</v>
      </c>
      <c r="E72" s="16">
        <v>23.468897685973822</v>
      </c>
      <c r="F72" s="16">
        <v>20.895764268864493</v>
      </c>
      <c r="G72" s="16">
        <v>13.777214100540068</v>
      </c>
      <c r="H72" s="16">
        <v>12.322738559257289</v>
      </c>
      <c r="I72" s="16">
        <v>3.7881961442708532</v>
      </c>
      <c r="J72" s="16">
        <v>2.5628061991166962</v>
      </c>
      <c r="K72" s="16">
        <v>0</v>
      </c>
      <c r="L72" t="s">
        <v>121</v>
      </c>
    </row>
    <row r="73" spans="2:13" x14ac:dyDescent="0.2">
      <c r="B73" t="s">
        <v>39</v>
      </c>
      <c r="C73" s="2" t="s">
        <v>9</v>
      </c>
      <c r="D73" s="16">
        <v>0</v>
      </c>
      <c r="E73" s="16">
        <v>2.7797706751290501</v>
      </c>
      <c r="F73" s="16">
        <v>3.1724375144192871</v>
      </c>
      <c r="G73" s="16">
        <v>1.9824930823428013</v>
      </c>
      <c r="H73" s="16">
        <v>0.8250340053874099</v>
      </c>
      <c r="I73" s="16">
        <v>0</v>
      </c>
      <c r="J73" s="16">
        <v>0</v>
      </c>
      <c r="K73" s="16">
        <v>0</v>
      </c>
      <c r="L73" t="s">
        <v>121</v>
      </c>
    </row>
    <row r="74" spans="2:13" x14ac:dyDescent="0.2">
      <c r="B74" t="s">
        <v>36</v>
      </c>
      <c r="C74" s="2" t="s">
        <v>9</v>
      </c>
      <c r="D74" s="16">
        <v>14.709700824395449</v>
      </c>
      <c r="E74" s="16">
        <v>13.919206194651567</v>
      </c>
      <c r="F74" s="16">
        <v>17.820072635441669</v>
      </c>
      <c r="G74" s="16">
        <v>19.745385678785311</v>
      </c>
      <c r="H74" s="16">
        <v>13.562424586353149</v>
      </c>
      <c r="I74" s="16">
        <v>19.337422516270017</v>
      </c>
      <c r="J74" s="16">
        <v>22.012829907971987</v>
      </c>
      <c r="K74" s="16">
        <v>17.953361958774561</v>
      </c>
      <c r="L74" t="s">
        <v>116</v>
      </c>
    </row>
    <row r="75" spans="2:13" x14ac:dyDescent="0.2">
      <c r="B75" s="40" t="s">
        <v>91</v>
      </c>
      <c r="C75" s="25" t="s">
        <v>72</v>
      </c>
      <c r="D75" s="25">
        <v>2015</v>
      </c>
      <c r="E75" s="25">
        <v>2016</v>
      </c>
      <c r="F75" s="25">
        <v>2017</v>
      </c>
      <c r="G75" s="22">
        <v>2018</v>
      </c>
      <c r="H75" s="22">
        <v>2019</v>
      </c>
      <c r="I75" s="22">
        <v>2020</v>
      </c>
      <c r="J75" s="22">
        <v>2021</v>
      </c>
      <c r="K75" s="25">
        <v>2022</v>
      </c>
      <c r="L75" s="26" t="s">
        <v>102</v>
      </c>
      <c r="M75" s="25" t="s">
        <v>147</v>
      </c>
    </row>
    <row r="76" spans="2:13" x14ac:dyDescent="0.2">
      <c r="C76" s="27" t="s">
        <v>103</v>
      </c>
      <c r="D76" s="27"/>
      <c r="E76" s="28">
        <f>(E65-D65)/D65</f>
        <v>2.049867040387052E-2</v>
      </c>
      <c r="F76" s="28">
        <f t="shared" ref="F76:J76" si="9">(F65-E65)/E65</f>
        <v>-2.2490886431810256E-2</v>
      </c>
      <c r="G76" s="28">
        <f t="shared" si="9"/>
        <v>8.1072664606195808E-3</v>
      </c>
      <c r="H76" s="28">
        <f t="shared" si="9"/>
        <v>9.0550397806108025E-3</v>
      </c>
      <c r="I76" s="28">
        <f t="shared" si="9"/>
        <v>4.3311553651517933E-2</v>
      </c>
      <c r="J76" s="28">
        <f t="shared" si="9"/>
        <v>1.5860538429115771E-2</v>
      </c>
      <c r="K76" s="28">
        <f>(K65-J65)/J65</f>
        <v>4.2188626772008818E-2</v>
      </c>
      <c r="L76" s="29">
        <f>AVERAGE(E76:K76)</f>
        <v>1.6647258437990451E-2</v>
      </c>
      <c r="M76" s="42">
        <f>K65/$K$62</f>
        <v>0.1786314657255649</v>
      </c>
    </row>
    <row r="77" spans="2:13" x14ac:dyDescent="0.2">
      <c r="C77" s="27" t="s">
        <v>104</v>
      </c>
      <c r="D77" s="27"/>
      <c r="E77" s="28">
        <f t="shared" ref="E77:K85" si="10">(E66-D66)/D66</f>
        <v>3.3586116865251751E-2</v>
      </c>
      <c r="F77" s="28">
        <f t="shared" si="10"/>
        <v>0.26673181548103958</v>
      </c>
      <c r="G77" s="28">
        <f t="shared" si="10"/>
        <v>9.702058511339548E-2</v>
      </c>
      <c r="H77" s="28">
        <f t="shared" si="10"/>
        <v>8.1096596733858481E-2</v>
      </c>
      <c r="I77" s="28">
        <f t="shared" si="10"/>
        <v>5.0369749831936678E-2</v>
      </c>
      <c r="J77" s="28">
        <f t="shared" si="10"/>
        <v>7.4583746634334591E-2</v>
      </c>
      <c r="K77" s="28">
        <f t="shared" si="10"/>
        <v>2.5526523763816103E-2</v>
      </c>
      <c r="L77" s="29">
        <f t="shared" ref="L77:L85" si="11">AVERAGE(E77:K77)</f>
        <v>8.9845019203376092E-2</v>
      </c>
      <c r="M77" s="42">
        <f t="shared" ref="M77:M85" si="12">K66/$K$62</f>
        <v>5.9690477926387896E-2</v>
      </c>
    </row>
    <row r="78" spans="2:13" x14ac:dyDescent="0.2">
      <c r="C78" s="27" t="s">
        <v>105</v>
      </c>
      <c r="D78" s="27"/>
      <c r="E78" s="28">
        <f t="shared" si="10"/>
        <v>-4.7663010229696899E-2</v>
      </c>
      <c r="F78" s="28">
        <f t="shared" si="10"/>
        <v>7.5788592329921897E-2</v>
      </c>
      <c r="G78" s="28">
        <f t="shared" si="10"/>
        <v>-3.0295331086944714E-2</v>
      </c>
      <c r="H78" s="28">
        <f t="shared" si="10"/>
        <v>6.6327238866598623E-2</v>
      </c>
      <c r="I78" s="28">
        <f t="shared" si="10"/>
        <v>-7.3905969939284432E-3</v>
      </c>
      <c r="J78" s="28">
        <f t="shared" si="10"/>
        <v>1.7473570414934327E-2</v>
      </c>
      <c r="K78" s="28">
        <f t="shared" si="10"/>
        <v>9.1385480293323974E-3</v>
      </c>
      <c r="L78" s="29">
        <f t="shared" si="11"/>
        <v>1.1911287332888168E-2</v>
      </c>
      <c r="M78" s="42">
        <f t="shared" si="12"/>
        <v>0.19281174666498432</v>
      </c>
    </row>
    <row r="79" spans="2:13" x14ac:dyDescent="0.2">
      <c r="C79" s="27" t="s">
        <v>106</v>
      </c>
      <c r="D79" s="27"/>
      <c r="E79" s="28">
        <f t="shared" si="10"/>
        <v>0.19941907201950584</v>
      </c>
      <c r="F79" s="28">
        <f t="shared" si="10"/>
        <v>-0.54260538653228985</v>
      </c>
      <c r="G79" s="28">
        <f t="shared" si="10"/>
        <v>-0.34091608112755811</v>
      </c>
      <c r="H79" s="28">
        <f t="shared" si="10"/>
        <v>-0.71173972276698672</v>
      </c>
      <c r="I79" s="28">
        <f t="shared" si="10"/>
        <v>-1</v>
      </c>
      <c r="J79" s="28"/>
      <c r="K79" s="28"/>
      <c r="L79" s="29">
        <f t="shared" si="11"/>
        <v>-0.47916842368146578</v>
      </c>
      <c r="M79" s="42">
        <f t="shared" si="12"/>
        <v>0</v>
      </c>
    </row>
    <row r="80" spans="2:13" x14ac:dyDescent="0.2">
      <c r="C80" s="27" t="s">
        <v>107</v>
      </c>
      <c r="D80" s="27"/>
      <c r="E80" s="28">
        <f t="shared" si="10"/>
        <v>3.3148574506648633E-2</v>
      </c>
      <c r="F80" s="28">
        <f t="shared" si="10"/>
        <v>3.9398208576182661E-2</v>
      </c>
      <c r="G80" s="28">
        <f t="shared" si="10"/>
        <v>2.4463648602103477E-3</v>
      </c>
      <c r="H80" s="28">
        <f t="shared" si="10"/>
        <v>1.9877711672273875E-2</v>
      </c>
      <c r="I80" s="28">
        <f t="shared" si="10"/>
        <v>3.5979772927266944E-2</v>
      </c>
      <c r="J80" s="28">
        <f t="shared" si="10"/>
        <v>-9.2515888189863618E-4</v>
      </c>
      <c r="K80" s="28">
        <f t="shared" si="10"/>
        <v>2.3385597286512509E-2</v>
      </c>
      <c r="L80" s="29">
        <f t="shared" si="11"/>
        <v>2.1901581563885192E-2</v>
      </c>
      <c r="M80" s="42">
        <f t="shared" si="12"/>
        <v>0.22498974813264783</v>
      </c>
    </row>
    <row r="81" spans="3:14" x14ac:dyDescent="0.2">
      <c r="C81" s="27" t="s">
        <v>108</v>
      </c>
      <c r="D81" s="27"/>
      <c r="E81" s="28">
        <f t="shared" si="10"/>
        <v>3.1548065396985988E-3</v>
      </c>
      <c r="F81" s="28">
        <f t="shared" si="10"/>
        <v>-2.6331973298315371E-2</v>
      </c>
      <c r="G81" s="28">
        <f t="shared" si="10"/>
        <v>8.4634170891922475E-2</v>
      </c>
      <c r="H81" s="28">
        <f t="shared" si="10"/>
        <v>1.1830069586173168E-2</v>
      </c>
      <c r="I81" s="28">
        <f t="shared" si="10"/>
        <v>-4.6007054199222436E-2</v>
      </c>
      <c r="J81" s="28">
        <f t="shared" si="10"/>
        <v>2.2774717699725753E-2</v>
      </c>
      <c r="K81" s="28">
        <f t="shared" si="10"/>
        <v>2.7239762410656034E-2</v>
      </c>
      <c r="L81" s="29">
        <f t="shared" si="11"/>
        <v>1.104207137580546E-2</v>
      </c>
      <c r="M81" s="42">
        <f t="shared" si="12"/>
        <v>0.13780972822687226</v>
      </c>
    </row>
    <row r="82" spans="3:14" x14ac:dyDescent="0.2">
      <c r="C82" s="27" t="s">
        <v>109</v>
      </c>
      <c r="D82" s="27"/>
      <c r="E82" s="28">
        <f t="shared" si="10"/>
        <v>3.7570355885785778E-2</v>
      </c>
      <c r="F82" s="28">
        <f t="shared" si="10"/>
        <v>-2.4304069995035375E-2</v>
      </c>
      <c r="G82" s="28">
        <f t="shared" si="10"/>
        <v>4.7852882706969663E-2</v>
      </c>
      <c r="H82" s="28">
        <f t="shared" si="10"/>
        <v>-1.0996755444506797E-3</v>
      </c>
      <c r="I82" s="28">
        <f t="shared" si="10"/>
        <v>4.4573737631077581E-2</v>
      </c>
      <c r="J82" s="28">
        <f t="shared" si="10"/>
        <v>7.3620130208219611E-3</v>
      </c>
      <c r="K82" s="28">
        <f t="shared" si="10"/>
        <v>1.5973147733252965E-2</v>
      </c>
      <c r="L82" s="29">
        <f t="shared" si="11"/>
        <v>1.8275484491203125E-2</v>
      </c>
      <c r="M82" s="42">
        <f t="shared" si="12"/>
        <v>0.19410040348246743</v>
      </c>
    </row>
    <row r="83" spans="3:14" x14ac:dyDescent="0.2">
      <c r="C83" s="27" t="s">
        <v>110</v>
      </c>
      <c r="D83" s="27"/>
      <c r="E83" s="28">
        <f t="shared" si="10"/>
        <v>0.33787353268286557</v>
      </c>
      <c r="F83" s="28">
        <f t="shared" si="10"/>
        <v>-0.10964014806060367</v>
      </c>
      <c r="G83" s="28">
        <f t="shared" si="10"/>
        <v>-0.34066952884472113</v>
      </c>
      <c r="H83" s="28">
        <f t="shared" si="10"/>
        <v>-0.10557109228822709</v>
      </c>
      <c r="I83" s="28">
        <f t="shared" si="10"/>
        <v>-0.69258488070210478</v>
      </c>
      <c r="J83" s="28">
        <f t="shared" si="10"/>
        <v>-0.3234758440392263</v>
      </c>
      <c r="K83" s="28">
        <f t="shared" si="10"/>
        <v>-1</v>
      </c>
      <c r="L83" s="29">
        <f t="shared" si="11"/>
        <v>-0.31915256589314528</v>
      </c>
      <c r="M83" s="42">
        <f t="shared" si="12"/>
        <v>0</v>
      </c>
      <c r="N83" s="39"/>
    </row>
    <row r="84" spans="3:14" x14ac:dyDescent="0.2">
      <c r="C84" s="27" t="s">
        <v>111</v>
      </c>
      <c r="D84" s="27"/>
      <c r="E84" s="28"/>
      <c r="F84" s="28">
        <f t="shared" si="10"/>
        <v>0.14125871706017892</v>
      </c>
      <c r="G84" s="28">
        <f t="shared" si="10"/>
        <v>-0.37508837500123449</v>
      </c>
      <c r="H84" s="28">
        <f t="shared" si="10"/>
        <v>-0.58384015927438693</v>
      </c>
      <c r="I84" s="28">
        <f t="shared" si="10"/>
        <v>-1</v>
      </c>
      <c r="J84" s="28"/>
      <c r="K84" s="28"/>
      <c r="L84" s="29">
        <f t="shared" si="11"/>
        <v>-0.4544174543038606</v>
      </c>
      <c r="M84" s="42">
        <f t="shared" si="12"/>
        <v>0</v>
      </c>
    </row>
    <row r="85" spans="3:14" x14ac:dyDescent="0.2">
      <c r="C85" s="27" t="s">
        <v>112</v>
      </c>
      <c r="D85" s="27"/>
      <c r="E85" s="28">
        <f t="shared" si="10"/>
        <v>-5.3739680988812426E-2</v>
      </c>
      <c r="F85" s="28">
        <f t="shared" si="10"/>
        <v>0.28025063974474373</v>
      </c>
      <c r="G85" s="28">
        <f t="shared" si="10"/>
        <v>0.10804181793930852</v>
      </c>
      <c r="H85" s="28">
        <f t="shared" si="10"/>
        <v>-0.31313448078531142</v>
      </c>
      <c r="I85" s="28">
        <f t="shared" si="10"/>
        <v>0.42580866666921896</v>
      </c>
      <c r="J85" s="28">
        <f t="shared" si="10"/>
        <v>0.13835387779581018</v>
      </c>
      <c r="K85" s="28">
        <f t="shared" si="10"/>
        <v>-0.18441372445835699</v>
      </c>
      <c r="L85" s="29">
        <f t="shared" si="11"/>
        <v>5.7309587988085782E-2</v>
      </c>
      <c r="M85" s="42">
        <f t="shared" si="12"/>
        <v>1.1966429841075446E-2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4ABA-6E06-A249-AFFC-0F64CA27D607}">
  <dimension ref="B1:AD86"/>
  <sheetViews>
    <sheetView topLeftCell="L69" workbookViewId="0">
      <selection activeCell="Y32" sqref="Y32"/>
    </sheetView>
  </sheetViews>
  <sheetFormatPr baseColWidth="10" defaultRowHeight="15" x14ac:dyDescent="0.2"/>
  <cols>
    <col min="12" max="12" width="25.33203125" bestFit="1" customWidth="1"/>
    <col min="13" max="13" width="15.33203125" bestFit="1" customWidth="1"/>
  </cols>
  <sheetData>
    <row r="1" spans="2:30" x14ac:dyDescent="0.2">
      <c r="B1" s="13" t="s">
        <v>122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4" spans="2:30" x14ac:dyDescent="0.2">
      <c r="B4" s="13" t="s">
        <v>3</v>
      </c>
      <c r="C4" s="14"/>
      <c r="D4" s="14"/>
      <c r="E4" s="14"/>
      <c r="F4" s="14"/>
      <c r="G4" s="14"/>
      <c r="H4" s="14"/>
      <c r="I4" s="14"/>
      <c r="J4" s="14"/>
      <c r="K4" s="14"/>
    </row>
    <row r="5" spans="2:30" x14ac:dyDescent="0.2">
      <c r="E5" s="34">
        <f>(E7-D7)/D7</f>
        <v>0.22093000000000002</v>
      </c>
      <c r="F5" s="34">
        <f t="shared" ref="F5:K5" si="0">(F7-E7)/E7</f>
        <v>0.21980658520000024</v>
      </c>
      <c r="G5" s="34">
        <f t="shared" si="0"/>
        <v>0.21929015428333171</v>
      </c>
      <c r="H5" s="34">
        <f t="shared" si="0"/>
        <v>0.22024725918026622</v>
      </c>
      <c r="I5" s="34">
        <f t="shared" si="0"/>
        <v>0.21948684578588579</v>
      </c>
      <c r="J5" s="34">
        <f t="shared" si="0"/>
        <v>0.21978050799999985</v>
      </c>
      <c r="K5" s="34">
        <f t="shared" si="0"/>
        <v>0.2207950000000001</v>
      </c>
      <c r="L5" s="25"/>
      <c r="M5" t="s">
        <v>115</v>
      </c>
      <c r="N5">
        <f>K6-D6</f>
        <v>7</v>
      </c>
      <c r="W5" s="9">
        <v>2015</v>
      </c>
      <c r="X5" s="9">
        <v>2016</v>
      </c>
      <c r="Y5" s="9">
        <v>2017</v>
      </c>
      <c r="Z5" s="9">
        <v>2018</v>
      </c>
      <c r="AA5" s="9">
        <v>2019</v>
      </c>
      <c r="AB5" s="9">
        <v>2020</v>
      </c>
      <c r="AC5" s="9">
        <v>2021</v>
      </c>
      <c r="AD5" s="9">
        <v>2022</v>
      </c>
    </row>
    <row r="6" spans="2:30" x14ac:dyDescent="0.2">
      <c r="B6" s="8" t="s">
        <v>1</v>
      </c>
      <c r="C6" s="9"/>
      <c r="D6" s="9">
        <v>2015</v>
      </c>
      <c r="E6" s="9">
        <v>2016</v>
      </c>
      <c r="F6" s="9">
        <v>2017</v>
      </c>
      <c r="G6" s="9">
        <v>2018</v>
      </c>
      <c r="H6" s="9">
        <v>2019</v>
      </c>
      <c r="I6" s="9">
        <v>2020</v>
      </c>
      <c r="J6" s="9">
        <v>2021</v>
      </c>
      <c r="K6" s="9">
        <v>2022</v>
      </c>
      <c r="L6" s="25" t="s">
        <v>72</v>
      </c>
      <c r="M6" s="25" t="s">
        <v>113</v>
      </c>
      <c r="V6" t="s">
        <v>164</v>
      </c>
      <c r="W6" s="15">
        <v>45.5</v>
      </c>
      <c r="X6" s="15">
        <v>55.552315</v>
      </c>
      <c r="Y6" s="15">
        <v>67.763079660104751</v>
      </c>
      <c r="Z6" s="15">
        <v>82.622855853482818</v>
      </c>
      <c r="AA6" s="15">
        <v>100.82031340085862</v>
      </c>
      <c r="AB6" s="15">
        <v>122.94904598035755</v>
      </c>
      <c r="AC6" s="15">
        <v>149.97084976403588</v>
      </c>
      <c r="AD6" s="15">
        <v>183.08366353768619</v>
      </c>
    </row>
    <row r="7" spans="2:30" x14ac:dyDescent="0.2">
      <c r="B7" s="10" t="s">
        <v>0</v>
      </c>
      <c r="C7" s="17"/>
      <c r="D7" s="15">
        <v>45.5</v>
      </c>
      <c r="E7" s="15">
        <v>55.552315</v>
      </c>
      <c r="F7" s="15">
        <v>67.763079660104751</v>
      </c>
      <c r="G7" s="15">
        <v>82.622855853482818</v>
      </c>
      <c r="H7" s="15">
        <v>100.82031340085862</v>
      </c>
      <c r="I7" s="15">
        <v>122.94904598035755</v>
      </c>
      <c r="J7" s="15">
        <v>149.97084976403588</v>
      </c>
      <c r="K7" s="15">
        <v>183.08366353768619</v>
      </c>
      <c r="L7" s="29">
        <f>AVERAGE(E5:K5)</f>
        <v>0.22004805034992628</v>
      </c>
      <c r="M7" s="35">
        <f>((K7/D7)^(1/N5)-1)</f>
        <v>0.22004791016572245</v>
      </c>
      <c r="V7" t="s">
        <v>150</v>
      </c>
      <c r="W7" s="15">
        <v>278</v>
      </c>
      <c r="X7" s="15">
        <v>282.19780000000003</v>
      </c>
      <c r="Y7" s="15">
        <v>285.40223616317525</v>
      </c>
      <c r="Z7" s="15">
        <v>288.15175781424</v>
      </c>
      <c r="AA7" s="15">
        <v>291.84707279944234</v>
      </c>
      <c r="AB7" s="15">
        <v>294.85002915542253</v>
      </c>
      <c r="AC7" s="15">
        <v>298.17250542995635</v>
      </c>
      <c r="AD7" s="15">
        <v>302.54073263450522</v>
      </c>
    </row>
    <row r="8" spans="2:30" x14ac:dyDescent="0.2">
      <c r="C8" s="2"/>
      <c r="V8" t="s">
        <v>152</v>
      </c>
      <c r="W8" s="15">
        <v>124.56529999999999</v>
      </c>
      <c r="X8" s="15">
        <v>126.81993193</v>
      </c>
      <c r="Y8" s="15">
        <v>128.64046806971581</v>
      </c>
      <c r="Z8" s="15">
        <v>130.26569213992988</v>
      </c>
      <c r="AA8" s="15">
        <v>132.3270421495466</v>
      </c>
      <c r="AB8" s="15">
        <v>134.08560051738874</v>
      </c>
      <c r="AC8" s="15">
        <v>135.99878213638704</v>
      </c>
      <c r="AD8" s="15">
        <v>138.39916064109426</v>
      </c>
    </row>
    <row r="9" spans="2:30" x14ac:dyDescent="0.2">
      <c r="B9" s="8" t="s">
        <v>70</v>
      </c>
      <c r="C9" s="8"/>
      <c r="D9" s="9">
        <v>2015</v>
      </c>
      <c r="E9" s="9">
        <v>2016</v>
      </c>
      <c r="F9" s="9">
        <v>2017</v>
      </c>
      <c r="G9" s="9">
        <v>2018</v>
      </c>
      <c r="H9" s="9">
        <v>2019</v>
      </c>
      <c r="I9" s="9">
        <v>2020</v>
      </c>
      <c r="J9" s="9">
        <v>2021</v>
      </c>
      <c r="K9" s="9">
        <v>2022</v>
      </c>
      <c r="L9" t="s">
        <v>117</v>
      </c>
      <c r="M9" s="37" t="s">
        <v>119</v>
      </c>
    </row>
    <row r="10" spans="2:30" x14ac:dyDescent="0.2">
      <c r="B10" t="s">
        <v>43</v>
      </c>
      <c r="C10" s="2" t="s">
        <v>9</v>
      </c>
      <c r="D10" s="16">
        <v>5.6107415000000005</v>
      </c>
      <c r="E10" s="16">
        <v>5.958590558434671</v>
      </c>
      <c r="F10" s="16">
        <v>6.2437311326470795</v>
      </c>
      <c r="G10" s="16">
        <v>6.1963817949436608</v>
      </c>
      <c r="H10" s="16">
        <v>6.266998779166328</v>
      </c>
      <c r="I10" s="16">
        <v>6.408332001798124</v>
      </c>
      <c r="J10" s="16">
        <v>6.8001852430031375</v>
      </c>
      <c r="K10" s="16">
        <v>6.804416723020478</v>
      </c>
      <c r="L10" t="s">
        <v>116</v>
      </c>
    </row>
    <row r="11" spans="2:30" x14ac:dyDescent="0.2">
      <c r="B11" t="s">
        <v>42</v>
      </c>
      <c r="C11" s="2" t="s">
        <v>9</v>
      </c>
      <c r="D11" s="16">
        <v>8.8161255000000001</v>
      </c>
      <c r="E11" s="16">
        <v>9.0592244383852396</v>
      </c>
      <c r="F11" s="16">
        <v>9.1739767750411509</v>
      </c>
      <c r="G11" s="16">
        <v>9.4266654231927731</v>
      </c>
      <c r="H11" s="16">
        <v>9.2906479774341495</v>
      </c>
      <c r="I11" s="16">
        <v>9.3028001801011744</v>
      </c>
      <c r="J11" s="16">
        <v>9.4819320171047377</v>
      </c>
      <c r="K11" s="16">
        <v>9.717134430276122</v>
      </c>
      <c r="L11" t="s">
        <v>116</v>
      </c>
    </row>
    <row r="12" spans="2:30" x14ac:dyDescent="0.2">
      <c r="B12" t="s">
        <v>40</v>
      </c>
      <c r="C12" s="2" t="s">
        <v>9</v>
      </c>
      <c r="D12" s="16">
        <v>11.771805499999999</v>
      </c>
      <c r="E12" s="16">
        <v>12.253449910960075</v>
      </c>
      <c r="F12" s="16">
        <v>12.519793999731281</v>
      </c>
      <c r="G12" s="16">
        <v>12.206265320228262</v>
      </c>
      <c r="H12" s="16">
        <v>12.447197576702326</v>
      </c>
      <c r="I12" s="16">
        <v>12.641430468466604</v>
      </c>
      <c r="J12" s="16">
        <v>13.123727784782833</v>
      </c>
      <c r="K12" s="16">
        <v>13.293185247171374</v>
      </c>
      <c r="L12" t="s">
        <v>116</v>
      </c>
    </row>
    <row r="13" spans="2:30" x14ac:dyDescent="0.2">
      <c r="B13" t="s">
        <v>41</v>
      </c>
      <c r="C13" s="2" t="s">
        <v>9</v>
      </c>
      <c r="D13" s="16">
        <v>8.9730550000000004</v>
      </c>
      <c r="E13" s="16">
        <v>9.1524954085815189</v>
      </c>
      <c r="F13" s="16">
        <v>9.6441189118912298</v>
      </c>
      <c r="G13" s="16">
        <v>9.3212556150888251</v>
      </c>
      <c r="H13" s="16">
        <v>9.287408358419551</v>
      </c>
      <c r="I13" s="16">
        <v>9.2135676805468147</v>
      </c>
      <c r="J13" s="16">
        <v>9.4655238468031015</v>
      </c>
      <c r="K13" s="16">
        <v>9.5608641653896935</v>
      </c>
      <c r="L13" t="s">
        <v>116</v>
      </c>
    </row>
    <row r="14" spans="2:30" x14ac:dyDescent="0.2">
      <c r="B14" t="s">
        <v>44</v>
      </c>
      <c r="C14" s="2" t="s">
        <v>9</v>
      </c>
      <c r="D14" s="16">
        <v>4.3913506</v>
      </c>
      <c r="E14" s="16">
        <v>7.0816950221807096</v>
      </c>
      <c r="F14" s="16">
        <v>8.6724840625301702</v>
      </c>
      <c r="G14" s="16">
        <v>12.057245341788452</v>
      </c>
      <c r="H14" s="16">
        <v>15.213528267995443</v>
      </c>
      <c r="I14" s="16">
        <v>18.736651481757676</v>
      </c>
      <c r="J14" s="16">
        <v>23.269921044112081</v>
      </c>
      <c r="K14" s="16">
        <v>28.112221195774762</v>
      </c>
      <c r="L14" t="s">
        <v>116</v>
      </c>
    </row>
    <row r="15" spans="2:30" x14ac:dyDescent="0.2">
      <c r="B15" t="s">
        <v>48</v>
      </c>
      <c r="C15" s="2" t="s">
        <v>9</v>
      </c>
      <c r="D15" s="16">
        <v>0</v>
      </c>
      <c r="E15" s="16">
        <v>0</v>
      </c>
      <c r="F15" s="16">
        <v>2.1698964391170605</v>
      </c>
      <c r="G15" s="16">
        <v>4.5168108392241741</v>
      </c>
      <c r="H15" s="16">
        <v>7.3974435773254328</v>
      </c>
      <c r="I15" s="16">
        <v>10.840386691038583</v>
      </c>
      <c r="J15" s="16">
        <v>14.639531448722883</v>
      </c>
      <c r="K15" s="16">
        <v>19.383763941060774</v>
      </c>
      <c r="L15" t="s">
        <v>116</v>
      </c>
    </row>
    <row r="16" spans="2:30" x14ac:dyDescent="0.2">
      <c r="B16" t="s">
        <v>47</v>
      </c>
      <c r="C16" s="2" t="s">
        <v>9</v>
      </c>
      <c r="D16" s="16">
        <v>0</v>
      </c>
      <c r="E16" s="16">
        <v>0</v>
      </c>
      <c r="F16" s="16">
        <v>2.7035105695545938</v>
      </c>
      <c r="G16" s="16">
        <v>5.0712490166967186</v>
      </c>
      <c r="H16" s="16">
        <v>8.0308462756268959</v>
      </c>
      <c r="I16" s="16">
        <v>11.155359810437737</v>
      </c>
      <c r="J16" s="16">
        <v>15.441383510653885</v>
      </c>
      <c r="K16" s="16">
        <v>19.935093234611159</v>
      </c>
      <c r="L16" t="s">
        <v>116</v>
      </c>
    </row>
    <row r="17" spans="2:15" x14ac:dyDescent="0.2">
      <c r="B17" t="s">
        <v>45</v>
      </c>
      <c r="C17" s="2" t="s">
        <v>9</v>
      </c>
      <c r="D17" s="16">
        <v>3.4969798500000042</v>
      </c>
      <c r="E17" s="16">
        <v>5.541452101387069</v>
      </c>
      <c r="F17" s="16">
        <v>7.1355257352155768</v>
      </c>
      <c r="G17" s="16">
        <v>9.5068878386950253</v>
      </c>
      <c r="H17" s="16">
        <v>12.09388426754647</v>
      </c>
      <c r="I17" s="16">
        <v>16.201739808294835</v>
      </c>
      <c r="J17" s="16">
        <v>20.698734294337196</v>
      </c>
      <c r="K17" s="16">
        <v>27.729048363123582</v>
      </c>
      <c r="L17" t="s">
        <v>116</v>
      </c>
    </row>
    <row r="18" spans="2:15" x14ac:dyDescent="0.2">
      <c r="B18" t="s">
        <v>46</v>
      </c>
      <c r="C18" s="2" t="s">
        <v>9</v>
      </c>
      <c r="D18" s="16">
        <v>0</v>
      </c>
      <c r="E18" s="16">
        <v>2.0311969203096192</v>
      </c>
      <c r="F18" s="16">
        <v>3.7290937172447558</v>
      </c>
      <c r="G18" s="16">
        <v>6.4262954161638923</v>
      </c>
      <c r="H18" s="16">
        <v>9.6330575537597021</v>
      </c>
      <c r="I18" s="16">
        <v>12.903930987407058</v>
      </c>
      <c r="J18" s="16">
        <v>17.148766231149086</v>
      </c>
      <c r="K18" s="16">
        <v>22.133349146357407</v>
      </c>
      <c r="L18" t="s">
        <v>116</v>
      </c>
    </row>
    <row r="19" spans="2:15" x14ac:dyDescent="0.2">
      <c r="B19" t="s">
        <v>67</v>
      </c>
      <c r="C19" s="2" t="s">
        <v>9</v>
      </c>
      <c r="D19" s="16">
        <v>2.43994205</v>
      </c>
      <c r="E19" s="16">
        <v>4.4742106397610977</v>
      </c>
      <c r="F19" s="16">
        <v>5.7709483171318618</v>
      </c>
      <c r="G19" s="16">
        <v>7.8937992474610317</v>
      </c>
      <c r="H19" s="16">
        <v>11.159300766882328</v>
      </c>
      <c r="I19" s="16">
        <v>15.544846870508952</v>
      </c>
      <c r="J19" s="16">
        <v>19.901144343366948</v>
      </c>
      <c r="K19" s="16">
        <v>26.414587090900845</v>
      </c>
      <c r="L19" t="s">
        <v>116</v>
      </c>
    </row>
    <row r="20" spans="2:15" x14ac:dyDescent="0.2">
      <c r="B20" t="s">
        <v>91</v>
      </c>
      <c r="C20" s="25" t="s">
        <v>72</v>
      </c>
      <c r="D20" s="24">
        <v>2015</v>
      </c>
      <c r="E20" s="24">
        <v>2016</v>
      </c>
      <c r="F20" s="23">
        <v>2017</v>
      </c>
      <c r="G20" s="23">
        <v>2018</v>
      </c>
      <c r="H20" s="23">
        <v>2019</v>
      </c>
      <c r="I20" s="23">
        <v>2020</v>
      </c>
      <c r="J20" s="23">
        <v>2021</v>
      </c>
      <c r="K20" s="24">
        <v>2022</v>
      </c>
      <c r="L20" s="25" t="s">
        <v>102</v>
      </c>
      <c r="M20" s="25" t="s">
        <v>147</v>
      </c>
    </row>
    <row r="21" spans="2:15" x14ac:dyDescent="0.2">
      <c r="C21" s="27" t="s">
        <v>84</v>
      </c>
      <c r="D21" s="27"/>
      <c r="E21" s="28">
        <f>(E10-D10)/D10</f>
        <v>6.1996985324430022E-2</v>
      </c>
      <c r="F21" s="28">
        <f t="shared" ref="F21:K21" si="1">(F10-E10)/E10</f>
        <v>4.7853694832040154E-2</v>
      </c>
      <c r="G21" s="28">
        <f t="shared" si="1"/>
        <v>-7.5835004258654748E-3</v>
      </c>
      <c r="H21" s="28">
        <f t="shared" si="1"/>
        <v>1.1396486943443617E-2</v>
      </c>
      <c r="I21" s="28">
        <f t="shared" si="1"/>
        <v>2.2551978644329174E-2</v>
      </c>
      <c r="J21" s="28">
        <f t="shared" si="1"/>
        <v>6.1147462568272491E-2</v>
      </c>
      <c r="K21" s="28">
        <f t="shared" si="1"/>
        <v>6.2225952178203978E-4</v>
      </c>
      <c r="L21" s="29">
        <f>AVERAGE(E21:K21)</f>
        <v>2.8283623915490292E-2</v>
      </c>
      <c r="M21" s="42">
        <f>K10/$K$7</f>
        <v>3.7165613750239641E-2</v>
      </c>
    </row>
    <row r="22" spans="2:15" x14ac:dyDescent="0.2">
      <c r="C22" s="27" t="s">
        <v>85</v>
      </c>
      <c r="D22" s="27"/>
      <c r="E22" s="28">
        <f t="shared" ref="E22:K30" si="2">(E11-D11)/D11</f>
        <v>2.7574350930603193E-2</v>
      </c>
      <c r="F22" s="28">
        <f t="shared" si="2"/>
        <v>1.2666905145841088E-2</v>
      </c>
      <c r="G22" s="28">
        <f t="shared" si="2"/>
        <v>2.7544068875243986E-2</v>
      </c>
      <c r="H22" s="28">
        <f t="shared" si="2"/>
        <v>-1.4429009586356473E-2</v>
      </c>
      <c r="I22" s="28">
        <f t="shared" si="2"/>
        <v>1.3080037793425279E-3</v>
      </c>
      <c r="J22" s="28">
        <f t="shared" si="2"/>
        <v>1.9255690064882709E-2</v>
      </c>
      <c r="K22" s="28">
        <f t="shared" si="2"/>
        <v>2.4805325828860168E-2</v>
      </c>
      <c r="L22" s="29">
        <f t="shared" ref="L22:L30" si="3">AVERAGE(E22:K22)</f>
        <v>1.4103619291202458E-2</v>
      </c>
      <c r="M22" s="42">
        <f t="shared" ref="M22:M30" si="4">K11/$K$7</f>
        <v>5.3074830613032462E-2</v>
      </c>
    </row>
    <row r="23" spans="2:15" x14ac:dyDescent="0.2">
      <c r="C23" s="27" t="s">
        <v>86</v>
      </c>
      <c r="D23" s="27"/>
      <c r="E23" s="28">
        <f t="shared" si="2"/>
        <v>4.0915084008147772E-2</v>
      </c>
      <c r="F23" s="28">
        <f t="shared" si="2"/>
        <v>2.1736253112927376E-2</v>
      </c>
      <c r="G23" s="28">
        <f t="shared" si="2"/>
        <v>-2.5042638841321865E-2</v>
      </c>
      <c r="H23" s="28">
        <f t="shared" si="2"/>
        <v>1.9738408936170709E-2</v>
      </c>
      <c r="I23" s="28">
        <f t="shared" si="2"/>
        <v>1.5604547976954075E-2</v>
      </c>
      <c r="J23" s="28">
        <f t="shared" si="2"/>
        <v>3.8152115578952477E-2</v>
      </c>
      <c r="K23" s="28">
        <f t="shared" si="2"/>
        <v>1.2912296351119823E-2</v>
      </c>
      <c r="L23" s="29">
        <f t="shared" si="3"/>
        <v>1.7716581017564337E-2</v>
      </c>
      <c r="M23" s="42">
        <f t="shared" si="4"/>
        <v>7.2607162159146366E-2</v>
      </c>
    </row>
    <row r="24" spans="2:15" x14ac:dyDescent="0.2">
      <c r="C24" s="27" t="s">
        <v>87</v>
      </c>
      <c r="D24" s="27"/>
      <c r="E24" s="28">
        <f t="shared" si="2"/>
        <v>1.9997694049743196E-2</v>
      </c>
      <c r="F24" s="28">
        <f t="shared" si="2"/>
        <v>5.3714695431451104E-2</v>
      </c>
      <c r="G24" s="28">
        <f t="shared" si="2"/>
        <v>-3.3477739102149941E-2</v>
      </c>
      <c r="H24" s="28">
        <f t="shared" si="2"/>
        <v>-3.631190696506983E-3</v>
      </c>
      <c r="I24" s="28">
        <f t="shared" si="2"/>
        <v>-7.9506225012487605E-3</v>
      </c>
      <c r="J24" s="28">
        <f t="shared" si="2"/>
        <v>2.7346211043552403E-2</v>
      </c>
      <c r="K24" s="28">
        <f t="shared" si="2"/>
        <v>1.0072376355461017E-2</v>
      </c>
      <c r="L24" s="29">
        <f t="shared" si="3"/>
        <v>9.438774940043148E-3</v>
      </c>
      <c r="M24" s="42">
        <f t="shared" si="4"/>
        <v>5.2221284961460647E-2</v>
      </c>
      <c r="O24" s="18"/>
    </row>
    <row r="25" spans="2:15" x14ac:dyDescent="0.2">
      <c r="C25" s="27" t="s">
        <v>88</v>
      </c>
      <c r="D25" s="27"/>
      <c r="E25" s="28">
        <f t="shared" si="2"/>
        <v>0.61264623739692059</v>
      </c>
      <c r="F25" s="28">
        <f t="shared" si="2"/>
        <v>0.22463393797204209</v>
      </c>
      <c r="G25" s="28">
        <f t="shared" si="2"/>
        <v>0.39028740264652478</v>
      </c>
      <c r="H25" s="28">
        <f t="shared" si="2"/>
        <v>0.26177479488352351</v>
      </c>
      <c r="I25" s="28">
        <f t="shared" si="2"/>
        <v>0.23157831317629285</v>
      </c>
      <c r="J25" s="28">
        <f t="shared" si="2"/>
        <v>0.24194662353452398</v>
      </c>
      <c r="K25" s="28">
        <f t="shared" si="2"/>
        <v>0.20809267648494723</v>
      </c>
      <c r="L25" s="29">
        <f t="shared" si="3"/>
        <v>0.31013714087068217</v>
      </c>
      <c r="M25" s="42">
        <f t="shared" si="4"/>
        <v>0.15354849609500032</v>
      </c>
    </row>
    <row r="26" spans="2:15" x14ac:dyDescent="0.2">
      <c r="C26" s="27" t="s">
        <v>89</v>
      </c>
      <c r="D26" s="27"/>
      <c r="E26" s="28"/>
      <c r="F26" s="28"/>
      <c r="G26" s="28">
        <f t="shared" si="2"/>
        <v>1.0815789904987734</v>
      </c>
      <c r="H26" s="28">
        <f t="shared" si="2"/>
        <v>0.63775810868272886</v>
      </c>
      <c r="I26" s="28">
        <f t="shared" si="2"/>
        <v>0.46542336926589395</v>
      </c>
      <c r="J26" s="28">
        <f t="shared" si="2"/>
        <v>0.35046210674614925</v>
      </c>
      <c r="K26" s="28">
        <f t="shared" si="2"/>
        <v>0.32406996828793772</v>
      </c>
      <c r="L26" s="29">
        <f t="shared" si="3"/>
        <v>0.57185850869629662</v>
      </c>
      <c r="M26" s="42">
        <f t="shared" si="4"/>
        <v>0.10587380417516494</v>
      </c>
    </row>
    <row r="27" spans="2:15" x14ac:dyDescent="0.2">
      <c r="C27" s="27" t="s">
        <v>90</v>
      </c>
      <c r="D27" s="27"/>
      <c r="E27" s="28"/>
      <c r="F27" s="28"/>
      <c r="G27" s="28">
        <f t="shared" si="2"/>
        <v>0.8758014389905685</v>
      </c>
      <c r="H27" s="28">
        <f t="shared" si="2"/>
        <v>0.58360322066337478</v>
      </c>
      <c r="I27" s="28">
        <f t="shared" si="2"/>
        <v>0.38906404475622197</v>
      </c>
      <c r="J27" s="28">
        <f t="shared" si="2"/>
        <v>0.3842120534925143</v>
      </c>
      <c r="K27" s="28">
        <f t="shared" si="2"/>
        <v>0.29101729912069141</v>
      </c>
      <c r="L27" s="29">
        <f t="shared" si="3"/>
        <v>0.50473961140467416</v>
      </c>
      <c r="M27" s="42">
        <f t="shared" si="4"/>
        <v>0.10888515583209145</v>
      </c>
    </row>
    <row r="28" spans="2:15" x14ac:dyDescent="0.2">
      <c r="C28" s="27" t="s">
        <v>123</v>
      </c>
      <c r="D28" s="27"/>
      <c r="E28" s="28">
        <f t="shared" si="2"/>
        <v>0.58463941431834743</v>
      </c>
      <c r="F28" s="28">
        <f t="shared" si="2"/>
        <v>0.28766352296530701</v>
      </c>
      <c r="G28" s="28">
        <f t="shared" si="2"/>
        <v>0.33233179887169245</v>
      </c>
      <c r="H28" s="28">
        <f t="shared" si="2"/>
        <v>0.27211811822601156</v>
      </c>
      <c r="I28" s="28">
        <f t="shared" si="2"/>
        <v>0.33966387058719072</v>
      </c>
      <c r="J28" s="28">
        <f t="shared" si="2"/>
        <v>0.2775624432469917</v>
      </c>
      <c r="K28" s="28">
        <f t="shared" si="2"/>
        <v>0.33964946691014597</v>
      </c>
      <c r="L28" s="29">
        <f t="shared" si="3"/>
        <v>0.34766123358938383</v>
      </c>
      <c r="M28" s="42">
        <f t="shared" si="4"/>
        <v>0.15145561229943269</v>
      </c>
    </row>
    <row r="29" spans="2:15" x14ac:dyDescent="0.2">
      <c r="C29" s="27" t="s">
        <v>124</v>
      </c>
      <c r="D29" s="27"/>
      <c r="E29" s="28"/>
      <c r="F29" s="28">
        <f t="shared" si="2"/>
        <v>0.83590949747812882</v>
      </c>
      <c r="G29" s="28">
        <f t="shared" si="2"/>
        <v>0.72328611277486654</v>
      </c>
      <c r="H29" s="28">
        <f t="shared" si="2"/>
        <v>0.4990063372327897</v>
      </c>
      <c r="I29" s="28">
        <f t="shared" si="2"/>
        <v>0.33954675505605814</v>
      </c>
      <c r="J29" s="28">
        <f t="shared" si="2"/>
        <v>0.32895675340208813</v>
      </c>
      <c r="K29" s="28">
        <f t="shared" si="2"/>
        <v>0.29066714468089871</v>
      </c>
      <c r="L29" s="29">
        <f t="shared" si="3"/>
        <v>0.50289543343747167</v>
      </c>
      <c r="M29" s="42">
        <f t="shared" si="4"/>
        <v>0.12089199395882445</v>
      </c>
    </row>
    <row r="30" spans="2:15" x14ac:dyDescent="0.2">
      <c r="C30" s="27" t="s">
        <v>125</v>
      </c>
      <c r="D30" s="27"/>
      <c r="E30" s="28">
        <f t="shared" si="2"/>
        <v>0.83373643638835504</v>
      </c>
      <c r="F30" s="28">
        <f t="shared" si="2"/>
        <v>0.289824905838587</v>
      </c>
      <c r="G30" s="28">
        <f t="shared" si="2"/>
        <v>0.36785131553287209</v>
      </c>
      <c r="H30" s="28">
        <f t="shared" si="2"/>
        <v>0.41367932183879841</v>
      </c>
      <c r="I30" s="28">
        <f t="shared" si="2"/>
        <v>0.39299470417014776</v>
      </c>
      <c r="J30" s="28">
        <f t="shared" si="2"/>
        <v>0.28024061665879679</v>
      </c>
      <c r="K30" s="28">
        <f t="shared" si="2"/>
        <v>0.32728986007806271</v>
      </c>
      <c r="L30" s="29">
        <f t="shared" si="3"/>
        <v>0.41508816578651714</v>
      </c>
      <c r="M30" s="42">
        <f t="shared" si="4"/>
        <v>0.14427604615560705</v>
      </c>
      <c r="N30" s="7"/>
    </row>
    <row r="32" spans="2:15" x14ac:dyDescent="0.2">
      <c r="B32" s="13" t="s">
        <v>4</v>
      </c>
      <c r="C32" s="14"/>
      <c r="D32" s="14"/>
      <c r="E32" s="14"/>
      <c r="F32" s="14"/>
      <c r="G32" s="14"/>
      <c r="H32" s="14"/>
      <c r="I32" s="14"/>
      <c r="J32" s="14"/>
      <c r="K32" s="14"/>
    </row>
    <row r="33" spans="2:14" x14ac:dyDescent="0.2">
      <c r="E33" s="34">
        <f>(E35-D35)/D35</f>
        <v>1.5100000000000105E-2</v>
      </c>
      <c r="F33" s="34">
        <f t="shared" ref="F33:K33" si="5">(F35-E35)/E35</f>
        <v>1.1355284000000057E-2</v>
      </c>
      <c r="G33" s="43">
        <f t="shared" si="5"/>
        <v>9.6338476111054311E-3</v>
      </c>
      <c r="H33" s="34">
        <f t="shared" si="5"/>
        <v>1.2824197267554297E-2</v>
      </c>
      <c r="I33" s="34">
        <f t="shared" si="5"/>
        <v>1.0289485952952572E-2</v>
      </c>
      <c r="J33" s="34">
        <f t="shared" si="5"/>
        <v>1.1268360000000052E-2</v>
      </c>
      <c r="K33" s="34">
        <f t="shared" si="5"/>
        <v>1.4650000000000041E-2</v>
      </c>
      <c r="M33" t="s">
        <v>115</v>
      </c>
      <c r="N33">
        <f>K34-D34</f>
        <v>7</v>
      </c>
    </row>
    <row r="34" spans="2:14" x14ac:dyDescent="0.2">
      <c r="B34" s="8" t="s">
        <v>1</v>
      </c>
      <c r="C34" s="9"/>
      <c r="D34" s="9">
        <v>2015</v>
      </c>
      <c r="E34" s="9">
        <v>2016</v>
      </c>
      <c r="F34" s="9">
        <v>2017</v>
      </c>
      <c r="G34" s="9">
        <v>2018</v>
      </c>
      <c r="H34" s="9">
        <v>2019</v>
      </c>
      <c r="I34" s="9">
        <v>2020</v>
      </c>
      <c r="J34" s="9">
        <v>2021</v>
      </c>
      <c r="K34" s="9">
        <v>2022</v>
      </c>
      <c r="L34" s="25" t="s">
        <v>72</v>
      </c>
      <c r="M34" s="25" t="s">
        <v>113</v>
      </c>
    </row>
    <row r="35" spans="2:14" x14ac:dyDescent="0.2">
      <c r="B35" s="10" t="s">
        <v>0</v>
      </c>
      <c r="C35" s="17"/>
      <c r="D35" s="15">
        <v>278</v>
      </c>
      <c r="E35" s="15">
        <v>282.19780000000003</v>
      </c>
      <c r="F35" s="15">
        <v>285.40223616317525</v>
      </c>
      <c r="G35" s="15">
        <v>288.15175781424</v>
      </c>
      <c r="H35" s="15">
        <v>291.84707279944234</v>
      </c>
      <c r="I35" s="15">
        <v>294.85002915542253</v>
      </c>
      <c r="J35" s="15">
        <v>298.17250542995635</v>
      </c>
      <c r="K35" s="15">
        <v>302.54073263450522</v>
      </c>
      <c r="L35" s="29">
        <f>AVERAGE(E33:K33)</f>
        <v>1.2160167833087506E-2</v>
      </c>
      <c r="M35" s="35">
        <f>((K35/D35)^(1/N33)-1)</f>
        <v>1.2158290912383851E-2</v>
      </c>
    </row>
    <row r="37" spans="2:14" x14ac:dyDescent="0.2">
      <c r="B37" s="8" t="s">
        <v>70</v>
      </c>
      <c r="C37" s="9"/>
      <c r="D37" s="9">
        <v>2015</v>
      </c>
      <c r="E37" s="9">
        <v>2016</v>
      </c>
      <c r="F37" s="9">
        <v>2017</v>
      </c>
      <c r="G37" s="9">
        <v>2018</v>
      </c>
      <c r="H37" s="9">
        <v>2019</v>
      </c>
      <c r="I37" s="9">
        <v>2020</v>
      </c>
      <c r="J37" s="9">
        <v>2021</v>
      </c>
      <c r="K37" s="9">
        <v>2022</v>
      </c>
      <c r="L37" t="s">
        <v>117</v>
      </c>
      <c r="M37" s="37" t="s">
        <v>136</v>
      </c>
    </row>
    <row r="38" spans="2:14" x14ac:dyDescent="0.2">
      <c r="B38" t="s">
        <v>49</v>
      </c>
      <c r="C38" s="2" t="s">
        <v>9</v>
      </c>
      <c r="D38" s="16">
        <v>100.88022155831176</v>
      </c>
      <c r="E38" s="16">
        <v>100.10333731225609</v>
      </c>
      <c r="F38" s="16">
        <v>102.54012061074158</v>
      </c>
      <c r="G38" s="16">
        <v>102.64323711479996</v>
      </c>
      <c r="H38" s="16">
        <v>102.07261498886675</v>
      </c>
      <c r="I38" s="16">
        <v>105.61980509919613</v>
      </c>
      <c r="J38" s="16">
        <v>109.11599870615531</v>
      </c>
      <c r="K38" s="16">
        <v>110.22886967988931</v>
      </c>
      <c r="L38" t="s">
        <v>116</v>
      </c>
    </row>
    <row r="39" spans="2:14" x14ac:dyDescent="0.2">
      <c r="B39" t="s">
        <v>50</v>
      </c>
      <c r="C39" s="2" t="s">
        <v>9</v>
      </c>
      <c r="D39" s="16">
        <v>65.321352804414801</v>
      </c>
      <c r="E39" s="16">
        <v>65.233015903568756</v>
      </c>
      <c r="F39" s="16">
        <v>66.43809092132885</v>
      </c>
      <c r="G39" s="16">
        <v>66.325950257151987</v>
      </c>
      <c r="H39" s="16">
        <v>66.285654621205268</v>
      </c>
      <c r="I39" s="16">
        <v>68.319695416999181</v>
      </c>
      <c r="J39" s="16">
        <v>70.689191763616606</v>
      </c>
      <c r="K39" s="16">
        <v>71.782390250918994</v>
      </c>
      <c r="L39" t="s">
        <v>116</v>
      </c>
    </row>
    <row r="40" spans="2:14" x14ac:dyDescent="0.2">
      <c r="B40" t="s">
        <v>51</v>
      </c>
      <c r="C40" s="2" t="s">
        <v>9</v>
      </c>
      <c r="D40" s="16">
        <v>47.397370180499259</v>
      </c>
      <c r="E40" s="16">
        <v>47.656105925206035</v>
      </c>
      <c r="F40" s="16">
        <v>48.24031985837285</v>
      </c>
      <c r="G40" s="16">
        <v>48.019675580939193</v>
      </c>
      <c r="H40" s="16">
        <v>48.24669898872552</v>
      </c>
      <c r="I40" s="16">
        <v>49.518014113777959</v>
      </c>
      <c r="J40" s="16">
        <v>51.31958176006053</v>
      </c>
      <c r="K40" s="16">
        <v>52.402864034690054</v>
      </c>
      <c r="L40" t="s">
        <v>116</v>
      </c>
    </row>
    <row r="41" spans="2:14" x14ac:dyDescent="0.2">
      <c r="B41" t="s">
        <v>52</v>
      </c>
      <c r="C41" s="2" t="s">
        <v>9</v>
      </c>
      <c r="D41" s="16">
        <v>38.435378868541491</v>
      </c>
      <c r="E41" s="16">
        <v>38.867650936024667</v>
      </c>
      <c r="F41" s="16">
        <v>39.141434326894853</v>
      </c>
      <c r="G41" s="16">
        <v>38.866538242832796</v>
      </c>
      <c r="H41" s="16">
        <v>39.227221172485635</v>
      </c>
      <c r="I41" s="16">
        <v>40.117173462167344</v>
      </c>
      <c r="J41" s="16">
        <v>41.634776758282491</v>
      </c>
      <c r="K41" s="16">
        <v>42.713100926575585</v>
      </c>
      <c r="L41" t="s">
        <v>116</v>
      </c>
    </row>
    <row r="42" spans="2:14" x14ac:dyDescent="0.2">
      <c r="B42" t="s">
        <v>53</v>
      </c>
      <c r="C42" s="2" t="s">
        <v>9</v>
      </c>
      <c r="D42" s="16">
        <v>12.127597920536404</v>
      </c>
      <c r="E42" s="16">
        <v>13.069283064556798</v>
      </c>
      <c r="F42" s="16">
        <v>12.431802605459412</v>
      </c>
      <c r="G42" s="16">
        <v>11.997651218068858</v>
      </c>
      <c r="H42" s="16">
        <v>12.750689518362115</v>
      </c>
      <c r="I42" s="16">
        <v>12.521157355826508</v>
      </c>
      <c r="J42" s="16">
        <v>13.205187882095323</v>
      </c>
      <c r="K42" s="16">
        <v>14.268957609207282</v>
      </c>
      <c r="L42" t="s">
        <v>116</v>
      </c>
    </row>
    <row r="43" spans="2:14" x14ac:dyDescent="0.2">
      <c r="B43" t="s">
        <v>55</v>
      </c>
      <c r="C43" s="2" t="s">
        <v>9</v>
      </c>
      <c r="D43" s="16">
        <v>4.2362011760647116</v>
      </c>
      <c r="E43" s="16">
        <v>6.275041911839903</v>
      </c>
      <c r="F43" s="16">
        <v>3.5849608994023332</v>
      </c>
      <c r="G43" s="16">
        <v>3.2843228344094419</v>
      </c>
      <c r="H43" s="16">
        <v>3.5536742595985129</v>
      </c>
      <c r="I43" s="16">
        <v>2.6210756748387376</v>
      </c>
      <c r="J43" s="16">
        <v>0</v>
      </c>
      <c r="K43" s="16">
        <v>0</v>
      </c>
      <c r="L43" t="s">
        <v>121</v>
      </c>
    </row>
    <row r="44" spans="2:14" x14ac:dyDescent="0.2">
      <c r="B44" t="s">
        <v>56</v>
      </c>
      <c r="C44" s="2" t="s">
        <v>9</v>
      </c>
      <c r="D44" s="16">
        <v>0</v>
      </c>
      <c r="E44" s="16">
        <v>0</v>
      </c>
      <c r="F44" s="16">
        <v>1.8843498423254448</v>
      </c>
      <c r="G44" s="16">
        <v>2.936039167657114</v>
      </c>
      <c r="H44" s="16">
        <v>3.2422620367823383</v>
      </c>
      <c r="I44" s="16">
        <v>2.9546760289722616</v>
      </c>
      <c r="J44" s="16">
        <v>0</v>
      </c>
      <c r="K44" s="16">
        <v>0</v>
      </c>
      <c r="L44" t="s">
        <v>121</v>
      </c>
    </row>
    <row r="45" spans="2:14" x14ac:dyDescent="0.2">
      <c r="B45" t="s">
        <v>57</v>
      </c>
      <c r="C45" s="2" t="s">
        <v>9</v>
      </c>
      <c r="D45" s="16">
        <v>0</v>
      </c>
      <c r="E45" s="16">
        <v>0</v>
      </c>
      <c r="F45" s="16">
        <v>0.99157922798671949</v>
      </c>
      <c r="G45" s="16">
        <v>4.8527191178063642</v>
      </c>
      <c r="H45" s="16">
        <v>7.0954195324078055</v>
      </c>
      <c r="I45" s="16">
        <v>3.7037492649800345</v>
      </c>
      <c r="J45" s="16">
        <v>1.4837464917094993</v>
      </c>
      <c r="K45" s="16">
        <v>0</v>
      </c>
      <c r="L45" t="s">
        <v>121</v>
      </c>
    </row>
    <row r="46" spans="2:14" x14ac:dyDescent="0.2">
      <c r="B46" t="s">
        <v>54</v>
      </c>
      <c r="C46" s="2" t="s">
        <v>9</v>
      </c>
      <c r="D46" s="16">
        <v>9.6018774916315568</v>
      </c>
      <c r="E46" s="16">
        <v>6.9265782749410842</v>
      </c>
      <c r="F46" s="16">
        <v>3.2651203973490568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t="s">
        <v>121</v>
      </c>
    </row>
    <row r="47" spans="2:14" x14ac:dyDescent="0.2">
      <c r="B47" t="s">
        <v>68</v>
      </c>
      <c r="C47" s="2" t="s">
        <v>9</v>
      </c>
      <c r="D47" s="16">
        <v>0</v>
      </c>
      <c r="E47" s="16">
        <v>4.0667866716066658</v>
      </c>
      <c r="F47" s="16">
        <v>6.8844574733141872</v>
      </c>
      <c r="G47" s="16">
        <v>9.2256242805743032</v>
      </c>
      <c r="H47" s="16">
        <v>9.3728376810083756</v>
      </c>
      <c r="I47" s="16">
        <v>9.474682738664395</v>
      </c>
      <c r="J47" s="16">
        <v>10.724022068036579</v>
      </c>
      <c r="K47" s="16">
        <v>11.144550133224001</v>
      </c>
      <c r="L47" t="s">
        <v>116</v>
      </c>
    </row>
    <row r="48" spans="2:14" x14ac:dyDescent="0.2">
      <c r="B48" t="s">
        <v>91</v>
      </c>
      <c r="C48" s="25" t="s">
        <v>72</v>
      </c>
      <c r="D48" s="24">
        <v>2015</v>
      </c>
      <c r="E48" s="24">
        <v>2016</v>
      </c>
      <c r="F48" s="23">
        <v>2017</v>
      </c>
      <c r="G48" s="23">
        <v>2018</v>
      </c>
      <c r="H48" s="23">
        <v>2019</v>
      </c>
      <c r="I48" s="23">
        <v>2020</v>
      </c>
      <c r="J48" s="23">
        <v>2021</v>
      </c>
      <c r="K48" s="24">
        <v>2022</v>
      </c>
      <c r="L48" s="25" t="s">
        <v>102</v>
      </c>
      <c r="M48" s="25" t="s">
        <v>147</v>
      </c>
    </row>
    <row r="49" spans="2:14" x14ac:dyDescent="0.2">
      <c r="C49" s="27" t="s">
        <v>126</v>
      </c>
      <c r="D49" s="27"/>
      <c r="E49" s="28">
        <f>(E38-D38)/D38</f>
        <v>-7.7010561045071707E-3</v>
      </c>
      <c r="F49" s="28">
        <f t="shared" ref="F49:K49" si="6">(F38-E38)/E38</f>
        <v>2.4342677915765634E-2</v>
      </c>
      <c r="G49" s="28">
        <f t="shared" si="6"/>
        <v>1.0056210529517876E-3</v>
      </c>
      <c r="H49" s="28">
        <f t="shared" si="6"/>
        <v>-5.5592764021560213E-3</v>
      </c>
      <c r="I49" s="28">
        <f t="shared" si="6"/>
        <v>3.4751633537715092E-2</v>
      </c>
      <c r="J49" s="28">
        <f t="shared" si="6"/>
        <v>3.3101685840791151E-2</v>
      </c>
      <c r="K49" s="28">
        <f t="shared" si="6"/>
        <v>1.0198971616718811E-2</v>
      </c>
      <c r="L49" s="29">
        <f>AVERAGE(E49:K49)</f>
        <v>1.2877179636754183E-2</v>
      </c>
      <c r="M49" s="42">
        <f>K38/$K$35</f>
        <v>0.36434389749777962</v>
      </c>
    </row>
    <row r="50" spans="2:14" x14ac:dyDescent="0.2">
      <c r="C50" s="27" t="s">
        <v>127</v>
      </c>
      <c r="D50" s="27"/>
      <c r="E50" s="28">
        <f t="shared" ref="E50:K58" si="7">(E39-D39)/D39</f>
        <v>-1.3523434076839038E-3</v>
      </c>
      <c r="F50" s="28">
        <f t="shared" si="7"/>
        <v>1.8473391135885954E-2</v>
      </c>
      <c r="G50" s="28">
        <f t="shared" si="7"/>
        <v>-1.6878971478824065E-3</v>
      </c>
      <c r="H50" s="28">
        <f t="shared" si="7"/>
        <v>-6.075395194564074E-4</v>
      </c>
      <c r="I50" s="28">
        <f t="shared" si="7"/>
        <v>3.0685987902172862E-2</v>
      </c>
      <c r="J50" s="28">
        <f t="shared" si="7"/>
        <v>3.4682478195414361E-2</v>
      </c>
      <c r="K50" s="28">
        <f t="shared" si="7"/>
        <v>1.5464860469165133E-2</v>
      </c>
      <c r="L50" s="29">
        <f t="shared" ref="L50:L58" si="8">AVERAGE(E50:K50)</f>
        <v>1.3665562518230798E-2</v>
      </c>
      <c r="M50" s="42">
        <f t="shared" ref="M50:M58" si="9">K39/$K$35</f>
        <v>0.23726520930204195</v>
      </c>
    </row>
    <row r="51" spans="2:14" x14ac:dyDescent="0.2">
      <c r="C51" s="27" t="s">
        <v>128</v>
      </c>
      <c r="D51" s="27"/>
      <c r="E51" s="28">
        <f t="shared" si="7"/>
        <v>5.4588628803972725E-3</v>
      </c>
      <c r="F51" s="28">
        <f t="shared" si="7"/>
        <v>1.2258952380282826E-2</v>
      </c>
      <c r="G51" s="28">
        <f t="shared" si="7"/>
        <v>-4.5738560208854074E-3</v>
      </c>
      <c r="H51" s="28">
        <f t="shared" si="7"/>
        <v>4.727716400409014E-3</v>
      </c>
      <c r="I51" s="28">
        <f t="shared" si="7"/>
        <v>2.6350302750236344E-2</v>
      </c>
      <c r="J51" s="28">
        <f t="shared" si="7"/>
        <v>3.6382065769905346E-2</v>
      </c>
      <c r="K51" s="28">
        <f t="shared" si="7"/>
        <v>2.1108556178308327E-2</v>
      </c>
      <c r="L51" s="29">
        <f t="shared" si="8"/>
        <v>1.4530371476950531E-2</v>
      </c>
      <c r="M51" s="42">
        <f t="shared" si="9"/>
        <v>0.17320928517085712</v>
      </c>
    </row>
    <row r="52" spans="2:14" x14ac:dyDescent="0.2">
      <c r="C52" s="27" t="s">
        <v>129</v>
      </c>
      <c r="D52" s="27"/>
      <c r="E52" s="28">
        <f t="shared" si="7"/>
        <v>1.1246723206805198E-2</v>
      </c>
      <c r="F52" s="28">
        <f t="shared" si="7"/>
        <v>7.043991192594262E-3</v>
      </c>
      <c r="G52" s="28">
        <f t="shared" si="7"/>
        <v>-7.0231479451219386E-3</v>
      </c>
      <c r="H52" s="28">
        <f t="shared" si="7"/>
        <v>9.2800374296095386E-3</v>
      </c>
      <c r="I52" s="28">
        <f t="shared" si="7"/>
        <v>2.2687110202593966E-2</v>
      </c>
      <c r="J52" s="28">
        <f t="shared" si="7"/>
        <v>3.7829267746052185E-2</v>
      </c>
      <c r="K52" s="28">
        <f t="shared" si="7"/>
        <v>2.5899602501857542E-2</v>
      </c>
      <c r="L52" s="29">
        <f t="shared" si="8"/>
        <v>1.5280512047770109E-2</v>
      </c>
      <c r="M52" s="42">
        <f t="shared" si="9"/>
        <v>0.14118132310526471</v>
      </c>
    </row>
    <row r="53" spans="2:14" x14ac:dyDescent="0.2">
      <c r="C53" s="27" t="s">
        <v>130</v>
      </c>
      <c r="D53" s="27"/>
      <c r="E53" s="28">
        <f t="shared" si="7"/>
        <v>7.7648117144927795E-2</v>
      </c>
      <c r="F53" s="28">
        <f t="shared" si="7"/>
        <v>-4.877700298849591E-2</v>
      </c>
      <c r="G53" s="28">
        <f t="shared" si="7"/>
        <v>-3.49226416448968E-2</v>
      </c>
      <c r="H53" s="28">
        <f t="shared" si="7"/>
        <v>6.2765476892606822E-2</v>
      </c>
      <c r="I53" s="28">
        <f t="shared" si="7"/>
        <v>-1.8001549030353264E-2</v>
      </c>
      <c r="J53" s="28">
        <f t="shared" si="7"/>
        <v>5.4629976034165334E-2</v>
      </c>
      <c r="K53" s="28">
        <f t="shared" si="7"/>
        <v>8.0556955085380119E-2</v>
      </c>
      <c r="L53" s="29">
        <f t="shared" si="8"/>
        <v>2.4842761641904871E-2</v>
      </c>
      <c r="M53" s="42">
        <f t="shared" si="9"/>
        <v>4.7163757041751429E-2</v>
      </c>
    </row>
    <row r="54" spans="2:14" x14ac:dyDescent="0.2">
      <c r="C54" s="27" t="s">
        <v>131</v>
      </c>
      <c r="D54" s="27"/>
      <c r="E54" s="28">
        <f t="shared" si="7"/>
        <v>0.48128987530030526</v>
      </c>
      <c r="F54" s="28">
        <f t="shared" si="7"/>
        <v>-0.42869530598064359</v>
      </c>
      <c r="G54" s="28">
        <f t="shared" si="7"/>
        <v>-8.3860904882675877E-2</v>
      </c>
      <c r="H54" s="28">
        <f t="shared" si="7"/>
        <v>8.2011251259197046E-2</v>
      </c>
      <c r="I54" s="28">
        <f t="shared" si="7"/>
        <v>-0.26243220864737854</v>
      </c>
      <c r="J54" s="28">
        <f t="shared" si="7"/>
        <v>-1</v>
      </c>
      <c r="K54" s="28"/>
      <c r="L54" s="29">
        <f t="shared" si="8"/>
        <v>-0.20194788215853263</v>
      </c>
      <c r="M54" s="42">
        <f t="shared" si="9"/>
        <v>0</v>
      </c>
    </row>
    <row r="55" spans="2:14" x14ac:dyDescent="0.2">
      <c r="C55" s="27" t="s">
        <v>132</v>
      </c>
      <c r="D55" s="27"/>
      <c r="E55" s="28"/>
      <c r="F55" s="28"/>
      <c r="G55" s="28">
        <f t="shared" si="7"/>
        <v>0.5581178726524566</v>
      </c>
      <c r="H55" s="28">
        <f t="shared" si="7"/>
        <v>0.1042979509600965</v>
      </c>
      <c r="I55" s="28">
        <f t="shared" si="7"/>
        <v>-8.8699187341280003E-2</v>
      </c>
      <c r="J55" s="28">
        <f t="shared" si="7"/>
        <v>-1</v>
      </c>
      <c r="K55" s="28"/>
      <c r="L55" s="29">
        <f t="shared" si="8"/>
        <v>-0.10657084093218172</v>
      </c>
      <c r="M55" s="42">
        <f t="shared" si="9"/>
        <v>0</v>
      </c>
    </row>
    <row r="56" spans="2:14" x14ac:dyDescent="0.2">
      <c r="C56" s="27" t="s">
        <v>133</v>
      </c>
      <c r="D56" s="27"/>
      <c r="E56" s="28"/>
      <c r="F56" s="28"/>
      <c r="G56" s="28">
        <f t="shared" si="7"/>
        <v>3.8939297847729399</v>
      </c>
      <c r="H56" s="28">
        <f t="shared" si="7"/>
        <v>0.46215335364706572</v>
      </c>
      <c r="I56" s="28">
        <f t="shared" si="7"/>
        <v>-0.47800841823891699</v>
      </c>
      <c r="J56" s="28">
        <f t="shared" si="7"/>
        <v>-0.59939337531869952</v>
      </c>
      <c r="K56" s="28">
        <f t="shared" si="7"/>
        <v>-1</v>
      </c>
      <c r="L56" s="29">
        <f t="shared" si="8"/>
        <v>0.45573626897247799</v>
      </c>
      <c r="M56" s="42">
        <f>K45/$K$35</f>
        <v>0</v>
      </c>
    </row>
    <row r="57" spans="2:14" x14ac:dyDescent="0.2">
      <c r="C57" s="27" t="s">
        <v>134</v>
      </c>
      <c r="D57" s="27"/>
      <c r="E57" s="28">
        <f t="shared" si="7"/>
        <v>-0.27862251096435142</v>
      </c>
      <c r="F57" s="28">
        <f t="shared" si="7"/>
        <v>-0.52860990409051156</v>
      </c>
      <c r="G57" s="28">
        <f t="shared" si="7"/>
        <v>-1</v>
      </c>
      <c r="H57" s="28"/>
      <c r="I57" s="28"/>
      <c r="J57" s="28"/>
      <c r="K57" s="28"/>
      <c r="L57" s="29">
        <f t="shared" si="8"/>
        <v>-0.60241080501828759</v>
      </c>
      <c r="M57" s="42">
        <f t="shared" si="9"/>
        <v>0</v>
      </c>
    </row>
    <row r="58" spans="2:14" x14ac:dyDescent="0.2">
      <c r="C58" s="27" t="s">
        <v>135</v>
      </c>
      <c r="D58" s="27"/>
      <c r="E58" s="28"/>
      <c r="F58" s="28">
        <f t="shared" si="7"/>
        <v>0.69284942369360714</v>
      </c>
      <c r="G58" s="28">
        <f t="shared" si="7"/>
        <v>0.34006554856864779</v>
      </c>
      <c r="H58" s="28">
        <f t="shared" si="7"/>
        <v>1.5957012334010659E-2</v>
      </c>
      <c r="I58" s="28">
        <f t="shared" si="7"/>
        <v>1.0865979026008533E-2</v>
      </c>
      <c r="J58" s="28">
        <f t="shared" si="7"/>
        <v>0.13186080883467108</v>
      </c>
      <c r="K58" s="28">
        <f t="shared" si="7"/>
        <v>3.9213651605662495E-2</v>
      </c>
      <c r="L58" s="29">
        <f t="shared" si="8"/>
        <v>0.20513540401043465</v>
      </c>
      <c r="M58" s="42">
        <f t="shared" si="9"/>
        <v>3.6836527882305223E-2</v>
      </c>
      <c r="N58" s="39"/>
    </row>
    <row r="60" spans="2:14" x14ac:dyDescent="0.2">
      <c r="B60" s="13" t="s">
        <v>5</v>
      </c>
      <c r="C60" s="14"/>
      <c r="D60" s="14"/>
      <c r="E60" s="14"/>
      <c r="F60" s="14"/>
      <c r="G60" s="14"/>
      <c r="H60" s="14"/>
      <c r="I60" s="14"/>
      <c r="J60" s="14"/>
      <c r="K60" s="14"/>
    </row>
    <row r="61" spans="2:14" x14ac:dyDescent="0.2">
      <c r="E61" s="34">
        <f>(E63-D63)/D63</f>
        <v>1.8100000000000019E-2</v>
      </c>
      <c r="F61" s="34">
        <f t="shared" ref="F61:K61" si="10">(F63-E63)/E63</f>
        <v>1.435528399999996E-2</v>
      </c>
      <c r="G61" s="34">
        <f t="shared" si="10"/>
        <v>1.2633847611105512E-2</v>
      </c>
      <c r="H61" s="34">
        <f t="shared" si="10"/>
        <v>1.5824197267554064E-2</v>
      </c>
      <c r="I61" s="34">
        <f t="shared" si="10"/>
        <v>1.3289485952952413E-2</v>
      </c>
      <c r="J61" s="34">
        <f t="shared" si="10"/>
        <v>1.4268360000000041E-2</v>
      </c>
      <c r="K61" s="34">
        <f t="shared" si="10"/>
        <v>1.7649999999999916E-2</v>
      </c>
      <c r="M61" t="s">
        <v>115</v>
      </c>
      <c r="N61">
        <f>K62-D62</f>
        <v>7</v>
      </c>
    </row>
    <row r="62" spans="2:14" x14ac:dyDescent="0.2">
      <c r="B62" s="8" t="s">
        <v>1</v>
      </c>
      <c r="C62" s="9"/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25" t="s">
        <v>72</v>
      </c>
      <c r="M62" s="25" t="s">
        <v>113</v>
      </c>
    </row>
    <row r="63" spans="2:14" x14ac:dyDescent="0.2">
      <c r="B63" s="10" t="s">
        <v>0</v>
      </c>
      <c r="C63" s="17"/>
      <c r="D63" s="15">
        <v>124.56529999999999</v>
      </c>
      <c r="E63" s="15">
        <v>126.81993193</v>
      </c>
      <c r="F63" s="15">
        <v>128.64046806971581</v>
      </c>
      <c r="G63" s="15">
        <v>130.26569213992988</v>
      </c>
      <c r="H63" s="15">
        <v>132.3270421495466</v>
      </c>
      <c r="I63" s="15">
        <v>134.08560051738874</v>
      </c>
      <c r="J63" s="15">
        <v>135.99878213638704</v>
      </c>
      <c r="K63" s="15">
        <v>138.39916064109426</v>
      </c>
      <c r="L63" s="29">
        <f>AVERAGE(E61:K61)</f>
        <v>1.5160167833087417E-2</v>
      </c>
      <c r="M63" s="35">
        <f>((K63/D63)^(1/N61)-1)</f>
        <v>1.515829645672051E-2</v>
      </c>
    </row>
    <row r="65" spans="2:13" x14ac:dyDescent="0.2">
      <c r="B65" s="8" t="s">
        <v>70</v>
      </c>
      <c r="C65" s="9"/>
      <c r="D65" s="9">
        <v>2015</v>
      </c>
      <c r="E65" s="9">
        <v>2016</v>
      </c>
      <c r="F65" s="9">
        <v>2017</v>
      </c>
      <c r="G65" s="9">
        <v>2018</v>
      </c>
      <c r="H65" s="9">
        <v>2019</v>
      </c>
      <c r="I65" s="9">
        <v>2020</v>
      </c>
      <c r="J65" s="9">
        <v>2021</v>
      </c>
      <c r="K65" s="9">
        <v>2022</v>
      </c>
      <c r="L65" t="s">
        <v>117</v>
      </c>
      <c r="M65" s="37" t="s">
        <v>136</v>
      </c>
    </row>
    <row r="66" spans="2:13" x14ac:dyDescent="0.2">
      <c r="B66" t="s">
        <v>58</v>
      </c>
      <c r="C66" s="2" t="s">
        <v>9</v>
      </c>
      <c r="D66" s="16">
        <v>35.802384678622261</v>
      </c>
      <c r="E66" s="16">
        <v>35.329152107797007</v>
      </c>
      <c r="F66" s="16">
        <v>36.090290433689525</v>
      </c>
      <c r="G66" s="16">
        <v>36.628649785803681</v>
      </c>
      <c r="H66" s="16">
        <v>36.851156039906463</v>
      </c>
      <c r="I66" s="16">
        <v>38.66111359749592</v>
      </c>
      <c r="J66" s="16">
        <v>39.844709556846425</v>
      </c>
      <c r="K66" s="16">
        <v>40.529199920485688</v>
      </c>
      <c r="L66" t="s">
        <v>116</v>
      </c>
    </row>
    <row r="67" spans="2:13" x14ac:dyDescent="0.2">
      <c r="B67" t="s">
        <v>60</v>
      </c>
      <c r="C67" s="2" t="s">
        <v>9</v>
      </c>
      <c r="D67" s="16">
        <v>21.6842190050304</v>
      </c>
      <c r="E67" s="16">
        <v>21.601823489437169</v>
      </c>
      <c r="F67" s="16">
        <v>21.879240294019183</v>
      </c>
      <c r="G67" s="16">
        <v>22.116184857239841</v>
      </c>
      <c r="H67" s="16">
        <v>22.416405744768493</v>
      </c>
      <c r="I67" s="16">
        <v>23.379463695553476</v>
      </c>
      <c r="J67" s="16">
        <v>24.150421628012996</v>
      </c>
      <c r="K67" s="16">
        <v>24.756293530061395</v>
      </c>
      <c r="L67" t="s">
        <v>116</v>
      </c>
    </row>
    <row r="68" spans="2:13" x14ac:dyDescent="0.2">
      <c r="B68" t="s">
        <v>59</v>
      </c>
      <c r="C68" s="2" t="s">
        <v>9</v>
      </c>
      <c r="D68" s="16">
        <v>26.818097431791074</v>
      </c>
      <c r="E68" s="16">
        <v>26.593579350658928</v>
      </c>
      <c r="F68" s="16">
        <v>27.046894890262944</v>
      </c>
      <c r="G68" s="16">
        <v>27.39344483126305</v>
      </c>
      <c r="H68" s="16">
        <v>27.665405852091386</v>
      </c>
      <c r="I68" s="16">
        <v>28.936427296259815</v>
      </c>
      <c r="J68" s="16">
        <v>29.857435420316058</v>
      </c>
      <c r="K68" s="16">
        <v>30.491895853852043</v>
      </c>
      <c r="L68" t="s">
        <v>116</v>
      </c>
    </row>
    <row r="69" spans="2:13" x14ac:dyDescent="0.2">
      <c r="B69" t="s">
        <v>61</v>
      </c>
      <c r="C69" s="2" t="s">
        <v>9</v>
      </c>
      <c r="D69" s="16">
        <v>19.117279791650059</v>
      </c>
      <c r="E69" s="16">
        <v>19.105945558826285</v>
      </c>
      <c r="F69" s="16">
        <v>19.295412995897301</v>
      </c>
      <c r="G69" s="16">
        <v>19.477554870228229</v>
      </c>
      <c r="H69" s="16">
        <v>19.791905691107043</v>
      </c>
      <c r="I69" s="16">
        <v>20.600981895200302</v>
      </c>
      <c r="J69" s="16">
        <v>21.296914731861467</v>
      </c>
      <c r="K69" s="16">
        <v>21.888492368166069</v>
      </c>
      <c r="L69" t="s">
        <v>116</v>
      </c>
    </row>
    <row r="70" spans="2:13" x14ac:dyDescent="0.2">
      <c r="B70" t="s">
        <v>62</v>
      </c>
      <c r="C70" s="2" t="s">
        <v>9</v>
      </c>
      <c r="D70" s="16">
        <v>13.983401364889387</v>
      </c>
      <c r="E70" s="16">
        <v>14.114189697604528</v>
      </c>
      <c r="F70" s="16">
        <v>14.127758399653542</v>
      </c>
      <c r="G70" s="16">
        <v>14.200294896205019</v>
      </c>
      <c r="H70" s="16">
        <v>14.542905583784149</v>
      </c>
      <c r="I70" s="16">
        <v>15.044018294493958</v>
      </c>
      <c r="J70" s="16">
        <v>15.589900939558403</v>
      </c>
      <c r="K70" s="16">
        <v>16.152890044375418</v>
      </c>
      <c r="L70" t="s">
        <v>116</v>
      </c>
    </row>
    <row r="71" spans="2:13" x14ac:dyDescent="0.2">
      <c r="B71" t="s">
        <v>64</v>
      </c>
      <c r="C71" s="2" t="s">
        <v>9</v>
      </c>
      <c r="D71" s="16">
        <v>1.8806992029945464</v>
      </c>
      <c r="E71" s="16">
        <v>2.7622255439760202</v>
      </c>
      <c r="F71" s="16">
        <v>1.577943330963032</v>
      </c>
      <c r="G71" s="16">
        <v>1.4675268398762453</v>
      </c>
      <c r="H71" s="16">
        <v>1.6027821827710462</v>
      </c>
      <c r="I71" s="16">
        <v>1.2007486948406267</v>
      </c>
      <c r="J71" s="16">
        <v>0</v>
      </c>
      <c r="K71" s="16">
        <v>0</v>
      </c>
      <c r="L71" t="s">
        <v>121</v>
      </c>
    </row>
    <row r="72" spans="2:13" x14ac:dyDescent="0.2">
      <c r="B72" t="s">
        <v>65</v>
      </c>
      <c r="C72" s="2" t="s">
        <v>9</v>
      </c>
      <c r="D72" s="16">
        <v>0</v>
      </c>
      <c r="E72" s="16">
        <v>0</v>
      </c>
      <c r="F72" s="16">
        <v>1.1424521590010799</v>
      </c>
      <c r="G72" s="16">
        <v>1.3119040053927833</v>
      </c>
      <c r="H72" s="16">
        <v>1.4623286899167851</v>
      </c>
      <c r="I72" s="16">
        <v>1.3535753353186226</v>
      </c>
      <c r="J72" s="16">
        <v>0</v>
      </c>
      <c r="K72" s="16">
        <v>0</v>
      </c>
      <c r="L72" t="s">
        <v>121</v>
      </c>
    </row>
    <row r="73" spans="2:13" x14ac:dyDescent="0.2">
      <c r="B73" t="s">
        <v>66</v>
      </c>
      <c r="C73" s="2" t="s">
        <v>9</v>
      </c>
      <c r="D73" s="16">
        <v>0</v>
      </c>
      <c r="E73" s="16">
        <v>0.97129585547653008</v>
      </c>
      <c r="F73" s="16">
        <v>1.707134695869126</v>
      </c>
      <c r="G73" s="16">
        <v>1.4689253137693614</v>
      </c>
      <c r="H73" s="16">
        <v>1.5935964325832315</v>
      </c>
      <c r="I73" s="16">
        <v>0.43405442685117251</v>
      </c>
      <c r="J73" s="16">
        <v>0.67760944184807126</v>
      </c>
      <c r="K73" s="16">
        <v>0</v>
      </c>
      <c r="L73" t="s">
        <v>121</v>
      </c>
    </row>
    <row r="74" spans="2:13" x14ac:dyDescent="0.2">
      <c r="B74" t="s">
        <v>63</v>
      </c>
      <c r="C74" s="2" t="s">
        <v>9</v>
      </c>
      <c r="D74" s="16">
        <v>5.2792185250222694</v>
      </c>
      <c r="E74" s="16">
        <v>5.1008097531707</v>
      </c>
      <c r="F74" s="16">
        <v>4.1926845207340149</v>
      </c>
      <c r="G74" s="16">
        <v>2.8279516885796894</v>
      </c>
      <c r="H74" s="16">
        <v>2.3152027223374465</v>
      </c>
      <c r="I74" s="16">
        <v>0</v>
      </c>
      <c r="J74" s="16">
        <v>0</v>
      </c>
      <c r="K74" s="16">
        <v>0</v>
      </c>
      <c r="L74" t="s">
        <v>121</v>
      </c>
    </row>
    <row r="75" spans="2:13" x14ac:dyDescent="0.2">
      <c r="B75" t="s">
        <v>69</v>
      </c>
      <c r="C75" s="2" t="s">
        <v>9</v>
      </c>
      <c r="D75" s="16">
        <v>0</v>
      </c>
      <c r="E75" s="16">
        <v>1.24091057305284</v>
      </c>
      <c r="F75" s="16">
        <v>1.5806563496260599</v>
      </c>
      <c r="G75" s="16">
        <v>3.3732550515719879</v>
      </c>
      <c r="H75" s="16">
        <v>4.0853532102805641</v>
      </c>
      <c r="I75" s="16">
        <v>4.4752172813748441</v>
      </c>
      <c r="J75" s="16">
        <v>4.581790417943628</v>
      </c>
      <c r="K75" s="16">
        <v>4.5803889241536524</v>
      </c>
      <c r="L75" t="s">
        <v>116</v>
      </c>
    </row>
    <row r="76" spans="2:13" x14ac:dyDescent="0.2">
      <c r="B76" t="s">
        <v>91</v>
      </c>
      <c r="C76" s="25" t="s">
        <v>72</v>
      </c>
      <c r="D76" s="24">
        <v>2015</v>
      </c>
      <c r="E76" s="24">
        <v>2016</v>
      </c>
      <c r="F76" s="23">
        <v>2017</v>
      </c>
      <c r="G76" s="23">
        <v>2018</v>
      </c>
      <c r="H76" s="23">
        <v>2019</v>
      </c>
      <c r="I76" s="23">
        <v>2020</v>
      </c>
      <c r="J76" s="23">
        <v>2021</v>
      </c>
      <c r="K76" s="24">
        <v>2022</v>
      </c>
      <c r="L76" s="25" t="s">
        <v>102</v>
      </c>
      <c r="M76" s="25" t="s">
        <v>147</v>
      </c>
    </row>
    <row r="77" spans="2:13" x14ac:dyDescent="0.2">
      <c r="C77" s="27" t="s">
        <v>137</v>
      </c>
      <c r="D77" s="27"/>
      <c r="E77" s="28">
        <f>(E66-D66)/D66</f>
        <v>-1.3217906434814162E-2</v>
      </c>
      <c r="F77" s="28">
        <f t="shared" ref="F77:K77" si="11">(F66-E66)/E66</f>
        <v>2.1544200199600516E-2</v>
      </c>
      <c r="G77" s="28">
        <f t="shared" si="11"/>
        <v>1.4917013569156794E-2</v>
      </c>
      <c r="H77" s="28">
        <f t="shared" si="11"/>
        <v>6.0746507284311678E-3</v>
      </c>
      <c r="I77" s="28">
        <f t="shared" si="11"/>
        <v>4.9115353549002268E-2</v>
      </c>
      <c r="J77" s="28">
        <f t="shared" si="11"/>
        <v>3.0614637014159021E-2</v>
      </c>
      <c r="K77" s="28">
        <f t="shared" si="11"/>
        <v>1.717895226874978E-2</v>
      </c>
      <c r="L77" s="29">
        <f>AVERAGE(E77:K77)</f>
        <v>1.8032414413469339E-2</v>
      </c>
      <c r="M77" s="42">
        <f>K66/$K$63</f>
        <v>0.29284281590109246</v>
      </c>
    </row>
    <row r="78" spans="2:13" x14ac:dyDescent="0.2">
      <c r="C78" s="27" t="s">
        <v>138</v>
      </c>
      <c r="D78" s="27"/>
      <c r="E78" s="28">
        <f t="shared" ref="E78:K86" si="12">(E67-D67)/D67</f>
        <v>-3.7997917090818838E-3</v>
      </c>
      <c r="F78" s="28">
        <f t="shared" si="12"/>
        <v>1.2842286426313266E-2</v>
      </c>
      <c r="G78" s="28">
        <f t="shared" si="12"/>
        <v>1.0829652219936869E-2</v>
      </c>
      <c r="H78" s="28">
        <f t="shared" si="12"/>
        <v>1.3574714150138511E-2</v>
      </c>
      <c r="I78" s="28">
        <f t="shared" si="12"/>
        <v>4.2962193036220328E-2</v>
      </c>
      <c r="J78" s="28">
        <f t="shared" si="12"/>
        <v>3.2975860460227255E-2</v>
      </c>
      <c r="K78" s="28">
        <f t="shared" si="12"/>
        <v>2.5087425444598663E-2</v>
      </c>
      <c r="L78" s="29">
        <f t="shared" ref="L78:L86" si="13">AVERAGE(E78:K78)</f>
        <v>1.9210334289764715E-2</v>
      </c>
      <c r="M78" s="42">
        <f t="shared" ref="M78:M85" si="14">K67/$K$63</f>
        <v>0.17887603808711697</v>
      </c>
    </row>
    <row r="79" spans="2:13" x14ac:dyDescent="0.2">
      <c r="C79" s="27" t="s">
        <v>139</v>
      </c>
      <c r="D79" s="27"/>
      <c r="E79" s="28">
        <f t="shared" si="12"/>
        <v>-8.3718869954583289E-3</v>
      </c>
      <c r="F79" s="28">
        <f t="shared" si="12"/>
        <v>1.7046052117568159E-2</v>
      </c>
      <c r="G79" s="28">
        <f t="shared" si="12"/>
        <v>1.2812928892804845E-2</v>
      </c>
      <c r="H79" s="28">
        <f t="shared" si="12"/>
        <v>9.927959864250345E-3</v>
      </c>
      <c r="I79" s="28">
        <f t="shared" si="12"/>
        <v>4.5942627806139544E-2</v>
      </c>
      <c r="J79" s="28">
        <f t="shared" si="12"/>
        <v>3.1828674446457608E-2</v>
      </c>
      <c r="K79" s="28">
        <f t="shared" si="12"/>
        <v>2.1249662759189134E-2</v>
      </c>
      <c r="L79" s="29">
        <f t="shared" si="13"/>
        <v>1.8633716984421615E-2</v>
      </c>
      <c r="M79" s="42">
        <f t="shared" si="14"/>
        <v>0.22031850274674439</v>
      </c>
    </row>
    <row r="80" spans="2:13" x14ac:dyDescent="0.2">
      <c r="C80" s="27" t="s">
        <v>140</v>
      </c>
      <c r="D80" s="27"/>
      <c r="E80" s="28">
        <f t="shared" si="12"/>
        <v>-5.9287895282699788E-4</v>
      </c>
      <c r="F80" s="28">
        <f t="shared" si="12"/>
        <v>9.9166741833140483E-3</v>
      </c>
      <c r="G80" s="28">
        <f t="shared" si="12"/>
        <v>9.4396463226599676E-3</v>
      </c>
      <c r="H80" s="28">
        <f t="shared" si="12"/>
        <v>1.6139131578538402E-2</v>
      </c>
      <c r="I80" s="28">
        <f t="shared" si="12"/>
        <v>4.0879146087321717E-2</v>
      </c>
      <c r="J80" s="28">
        <f t="shared" si="12"/>
        <v>3.3781537219995592E-2</v>
      </c>
      <c r="K80" s="28">
        <f t="shared" si="12"/>
        <v>2.7777621488974037E-2</v>
      </c>
      <c r="L80" s="29">
        <f t="shared" si="13"/>
        <v>1.9620125418282397E-2</v>
      </c>
      <c r="M80" s="42">
        <f t="shared" si="14"/>
        <v>0.15815480575730323</v>
      </c>
    </row>
    <row r="81" spans="3:14" x14ac:dyDescent="0.2">
      <c r="C81" s="27" t="s">
        <v>141</v>
      </c>
      <c r="D81" s="27"/>
      <c r="E81" s="28">
        <f t="shared" si="12"/>
        <v>9.3531129731808382E-3</v>
      </c>
      <c r="F81" s="28">
        <f t="shared" si="12"/>
        <v>9.6135182675890541E-4</v>
      </c>
      <c r="G81" s="28">
        <f t="shared" si="12"/>
        <v>5.1343245332717176E-3</v>
      </c>
      <c r="H81" s="28">
        <f t="shared" si="12"/>
        <v>2.4127012155972318E-2</v>
      </c>
      <c r="I81" s="28">
        <f t="shared" si="12"/>
        <v>3.4457537238539636E-2</v>
      </c>
      <c r="J81" s="28">
        <f t="shared" si="12"/>
        <v>3.6285694046532486E-2</v>
      </c>
      <c r="K81" s="28">
        <f t="shared" si="12"/>
        <v>3.6112423484902699E-2</v>
      </c>
      <c r="L81" s="29">
        <f t="shared" si="13"/>
        <v>2.0918779465594086E-2</v>
      </c>
      <c r="M81" s="42">
        <f t="shared" si="14"/>
        <v>0.11671234109767578</v>
      </c>
    </row>
    <row r="82" spans="3:14" x14ac:dyDescent="0.2">
      <c r="C82" s="27" t="s">
        <v>142</v>
      </c>
      <c r="D82" s="27"/>
      <c r="E82" s="28">
        <f t="shared" si="12"/>
        <v>0.4687226641973698</v>
      </c>
      <c r="F82" s="28">
        <f t="shared" si="12"/>
        <v>-0.42874203940214861</v>
      </c>
      <c r="G82" s="28">
        <f t="shared" si="12"/>
        <v>-6.9974940747332501E-2</v>
      </c>
      <c r="H82" s="28">
        <f t="shared" si="12"/>
        <v>9.2165498592316583E-2</v>
      </c>
      <c r="I82" s="28">
        <f t="shared" si="12"/>
        <v>-0.25083476236012603</v>
      </c>
      <c r="J82" s="28">
        <f t="shared" si="12"/>
        <v>-1</v>
      </c>
      <c r="K82" s="28"/>
      <c r="L82" s="29">
        <f t="shared" si="13"/>
        <v>-0.19811059661998678</v>
      </c>
      <c r="M82" s="42">
        <f t="shared" si="14"/>
        <v>0</v>
      </c>
    </row>
    <row r="83" spans="3:14" x14ac:dyDescent="0.2">
      <c r="C83" s="27" t="s">
        <v>143</v>
      </c>
      <c r="D83" s="27"/>
      <c r="E83" s="28"/>
      <c r="F83" s="28"/>
      <c r="G83" s="28">
        <f t="shared" si="12"/>
        <v>0.14832292543423978</v>
      </c>
      <c r="H83" s="28">
        <f t="shared" si="12"/>
        <v>0.11466135014883559</v>
      </c>
      <c r="I83" s="28">
        <f t="shared" si="12"/>
        <v>-7.436997943625874E-2</v>
      </c>
      <c r="J83" s="28">
        <f t="shared" si="12"/>
        <v>-1</v>
      </c>
      <c r="K83" s="28"/>
      <c r="L83" s="29">
        <f t="shared" si="13"/>
        <v>-0.20284642596329583</v>
      </c>
      <c r="M83" s="42">
        <f t="shared" si="14"/>
        <v>0</v>
      </c>
    </row>
    <row r="84" spans="3:14" x14ac:dyDescent="0.2">
      <c r="C84" s="27" t="s">
        <v>144</v>
      </c>
      <c r="D84" s="27"/>
      <c r="E84" s="28"/>
      <c r="F84" s="28">
        <f t="shared" si="12"/>
        <v>0.75758465996087676</v>
      </c>
      <c r="G84" s="28">
        <f t="shared" si="12"/>
        <v>-0.13953754362568849</v>
      </c>
      <c r="H84" s="28">
        <f t="shared" si="12"/>
        <v>8.4872333293757152E-2</v>
      </c>
      <c r="I84" s="28">
        <f t="shared" si="12"/>
        <v>-0.72762587944077717</v>
      </c>
      <c r="J84" s="28">
        <f t="shared" si="12"/>
        <v>0.56111630231203302</v>
      </c>
      <c r="K84" s="28">
        <f t="shared" si="12"/>
        <v>-1</v>
      </c>
      <c r="L84" s="29">
        <f t="shared" si="13"/>
        <v>-7.726502124996644E-2</v>
      </c>
      <c r="M84" s="42">
        <f t="shared" si="14"/>
        <v>0</v>
      </c>
    </row>
    <row r="85" spans="3:14" x14ac:dyDescent="0.2">
      <c r="C85" s="27" t="s">
        <v>145</v>
      </c>
      <c r="D85" s="27"/>
      <c r="E85" s="28">
        <f t="shared" si="12"/>
        <v>-3.3794541939484661E-2</v>
      </c>
      <c r="F85" s="28">
        <f t="shared" si="12"/>
        <v>-0.17803550345554212</v>
      </c>
      <c r="G85" s="28">
        <f t="shared" si="12"/>
        <v>-0.32550334407593379</v>
      </c>
      <c r="H85" s="28">
        <f t="shared" si="12"/>
        <v>-0.18131461308653612</v>
      </c>
      <c r="I85" s="28">
        <f t="shared" si="12"/>
        <v>-1</v>
      </c>
      <c r="J85" s="28"/>
      <c r="K85" s="28"/>
      <c r="L85" s="29">
        <f t="shared" si="13"/>
        <v>-0.34372960051149931</v>
      </c>
      <c r="M85" s="42">
        <f t="shared" si="14"/>
        <v>0</v>
      </c>
    </row>
    <row r="86" spans="3:14" x14ac:dyDescent="0.2">
      <c r="C86" s="27" t="s">
        <v>146</v>
      </c>
      <c r="D86" s="27"/>
      <c r="E86" s="28"/>
      <c r="F86" s="28">
        <f t="shared" si="12"/>
        <v>0.27378747828491018</v>
      </c>
      <c r="G86" s="28">
        <f t="shared" si="12"/>
        <v>1.1340850288995503</v>
      </c>
      <c r="H86" s="28">
        <f t="shared" si="12"/>
        <v>0.21110119093328791</v>
      </c>
      <c r="I86" s="28">
        <f t="shared" si="12"/>
        <v>9.5429709752686442E-2</v>
      </c>
      <c r="J86" s="28">
        <f t="shared" si="12"/>
        <v>2.3814069768707015E-2</v>
      </c>
      <c r="K86" s="28">
        <f t="shared" si="12"/>
        <v>-3.0588343466931667E-4</v>
      </c>
      <c r="L86" s="29">
        <f t="shared" si="13"/>
        <v>0.28965193236741205</v>
      </c>
      <c r="M86" s="42">
        <f>K75/$K$63</f>
        <v>3.3095496410067225E-2</v>
      </c>
      <c r="N86" s="39"/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9940-FEC4-6943-877C-C559A3DAF0A1}">
  <dimension ref="A1:B39"/>
  <sheetViews>
    <sheetView topLeftCell="A2" workbookViewId="0">
      <selection activeCell="K29" sqref="K29"/>
    </sheetView>
  </sheetViews>
  <sheetFormatPr baseColWidth="10" defaultRowHeight="15" x14ac:dyDescent="0.2"/>
  <cols>
    <col min="1" max="1" width="15.33203125" bestFit="1" customWidth="1"/>
    <col min="2" max="2" width="30.33203125" bestFit="1" customWidth="1"/>
  </cols>
  <sheetData>
    <row r="1" spans="1:2" x14ac:dyDescent="0.2">
      <c r="A1" t="s">
        <v>148</v>
      </c>
    </row>
    <row r="2" spans="1:2" x14ac:dyDescent="0.2">
      <c r="B2" t="s">
        <v>149</v>
      </c>
    </row>
    <row r="3" spans="1:2" x14ac:dyDescent="0.2">
      <c r="A3" s="27" t="s">
        <v>74</v>
      </c>
      <c r="B3" s="7">
        <v>0.27828552779292437</v>
      </c>
    </row>
    <row r="4" spans="1:2" x14ac:dyDescent="0.2">
      <c r="A4" s="27" t="s">
        <v>75</v>
      </c>
      <c r="B4" s="7">
        <v>2.893108756829809E-2</v>
      </c>
    </row>
    <row r="5" spans="1:2" x14ac:dyDescent="0.2">
      <c r="A5" s="27" t="s">
        <v>76</v>
      </c>
      <c r="B5" s="7">
        <v>0.33501545352636086</v>
      </c>
    </row>
    <row r="6" spans="1:2" x14ac:dyDescent="0.2">
      <c r="A6" s="27" t="s">
        <v>77</v>
      </c>
      <c r="B6" s="7">
        <v>0</v>
      </c>
    </row>
    <row r="7" spans="1:2" x14ac:dyDescent="0.2">
      <c r="A7" s="27" t="s">
        <v>78</v>
      </c>
      <c r="B7" s="7">
        <v>0.2190745225691107</v>
      </c>
    </row>
    <row r="8" spans="1:2" x14ac:dyDescent="0.2">
      <c r="A8" s="27" t="s">
        <v>79</v>
      </c>
      <c r="B8" s="7">
        <v>9.963570662518656E-2</v>
      </c>
    </row>
    <row r="9" spans="1:2" x14ac:dyDescent="0.2">
      <c r="A9" s="27" t="s">
        <v>80</v>
      </c>
      <c r="B9" s="7">
        <v>3.7671960231089173E-2</v>
      </c>
    </row>
    <row r="10" spans="1:2" x14ac:dyDescent="0.2">
      <c r="A10" s="27" t="s">
        <v>81</v>
      </c>
      <c r="B10" s="7">
        <v>0</v>
      </c>
    </row>
    <row r="11" spans="1:2" x14ac:dyDescent="0.2">
      <c r="A11" s="27" t="s">
        <v>82</v>
      </c>
      <c r="B11" s="7">
        <v>0</v>
      </c>
    </row>
    <row r="12" spans="1:2" x14ac:dyDescent="0.2">
      <c r="A12" s="27" t="s">
        <v>83</v>
      </c>
      <c r="B12" s="7">
        <v>1.3857416870302144E-3</v>
      </c>
    </row>
    <row r="14" spans="1:2" x14ac:dyDescent="0.2">
      <c r="A14" s="27" t="s">
        <v>150</v>
      </c>
    </row>
    <row r="15" spans="1:2" x14ac:dyDescent="0.2">
      <c r="B15" t="s">
        <v>151</v>
      </c>
    </row>
    <row r="16" spans="1:2" x14ac:dyDescent="0.2">
      <c r="A16" s="27" t="s">
        <v>92</v>
      </c>
      <c r="B16" s="7">
        <v>0.12333728969319145</v>
      </c>
    </row>
    <row r="17" spans="1:2" x14ac:dyDescent="0.2">
      <c r="A17" s="27" t="s">
        <v>93</v>
      </c>
      <c r="B17" s="7">
        <v>7.3290306967969274E-2</v>
      </c>
    </row>
    <row r="18" spans="1:2" x14ac:dyDescent="0.2">
      <c r="A18" s="27" t="s">
        <v>94</v>
      </c>
      <c r="B18" s="7">
        <v>6.7006969586087886E-2</v>
      </c>
    </row>
    <row r="19" spans="1:2" x14ac:dyDescent="0.2">
      <c r="A19" s="27" t="s">
        <v>95</v>
      </c>
      <c r="B19" s="7">
        <v>5.3896016575509742E-2</v>
      </c>
    </row>
    <row r="20" spans="1:2" x14ac:dyDescent="0.2">
      <c r="A20" s="27" t="s">
        <v>96</v>
      </c>
      <c r="B20" s="7">
        <v>0.10048949458791831</v>
      </c>
    </row>
    <row r="21" spans="1:2" x14ac:dyDescent="0.2">
      <c r="A21" s="27" t="s">
        <v>97</v>
      </c>
      <c r="B21" s="7">
        <v>9.622804385624982E-2</v>
      </c>
    </row>
    <row r="22" spans="1:2" x14ac:dyDescent="0.2">
      <c r="A22" s="27" t="s">
        <v>98</v>
      </c>
      <c r="B22" s="7">
        <v>0.14964189233041075</v>
      </c>
    </row>
    <row r="23" spans="1:2" x14ac:dyDescent="0.2">
      <c r="A23" s="27" t="s">
        <v>99</v>
      </c>
      <c r="B23" s="7">
        <v>0.10568278474461774</v>
      </c>
    </row>
    <row r="24" spans="1:2" x14ac:dyDescent="0.2">
      <c r="A24" s="27" t="s">
        <v>100</v>
      </c>
      <c r="B24" s="7">
        <v>9.8232476742868585E-2</v>
      </c>
    </row>
    <row r="25" spans="1:2" x14ac:dyDescent="0.2">
      <c r="A25" s="27" t="s">
        <v>101</v>
      </c>
      <c r="B25" s="7">
        <v>0.13219472491517639</v>
      </c>
    </row>
    <row r="28" spans="1:2" x14ac:dyDescent="0.2">
      <c r="A28" s="27" t="s">
        <v>152</v>
      </c>
    </row>
    <row r="29" spans="1:2" x14ac:dyDescent="0.2">
      <c r="B29" t="s">
        <v>153</v>
      </c>
    </row>
    <row r="30" spans="1:2" x14ac:dyDescent="0.2">
      <c r="A30" s="27" t="s">
        <v>103</v>
      </c>
      <c r="B30" s="7">
        <v>0.1786314657255649</v>
      </c>
    </row>
    <row r="31" spans="1:2" x14ac:dyDescent="0.2">
      <c r="A31" s="27" t="s">
        <v>104</v>
      </c>
      <c r="B31" s="7">
        <v>5.9690477926387896E-2</v>
      </c>
    </row>
    <row r="32" spans="1:2" x14ac:dyDescent="0.2">
      <c r="A32" s="27" t="s">
        <v>105</v>
      </c>
      <c r="B32" s="7">
        <v>0.19281174666498432</v>
      </c>
    </row>
    <row r="33" spans="1:2" x14ac:dyDescent="0.2">
      <c r="A33" s="27" t="s">
        <v>106</v>
      </c>
      <c r="B33" s="7">
        <v>0</v>
      </c>
    </row>
    <row r="34" spans="1:2" x14ac:dyDescent="0.2">
      <c r="A34" s="27" t="s">
        <v>107</v>
      </c>
      <c r="B34" s="7">
        <v>0.22498974813264783</v>
      </c>
    </row>
    <row r="35" spans="1:2" x14ac:dyDescent="0.2">
      <c r="A35" s="27" t="s">
        <v>108</v>
      </c>
      <c r="B35" s="7">
        <v>0.13780972822687226</v>
      </c>
    </row>
    <row r="36" spans="1:2" x14ac:dyDescent="0.2">
      <c r="A36" s="27" t="s">
        <v>109</v>
      </c>
      <c r="B36" s="7">
        <v>0.19410040348246743</v>
      </c>
    </row>
    <row r="37" spans="1:2" x14ac:dyDescent="0.2">
      <c r="A37" s="27" t="s">
        <v>110</v>
      </c>
      <c r="B37" s="7">
        <v>0</v>
      </c>
    </row>
    <row r="38" spans="1:2" x14ac:dyDescent="0.2">
      <c r="A38" s="27" t="s">
        <v>111</v>
      </c>
      <c r="B38" s="7">
        <v>0</v>
      </c>
    </row>
    <row r="39" spans="1:2" x14ac:dyDescent="0.2">
      <c r="A39" s="27" t="s">
        <v>112</v>
      </c>
      <c r="B39" s="7">
        <v>1.1966429841075446E-2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3310-6EC3-4442-8F31-F77486E09808}">
  <dimension ref="A1:B42"/>
  <sheetViews>
    <sheetView workbookViewId="0">
      <selection activeCell="E51" sqref="E51"/>
    </sheetView>
  </sheetViews>
  <sheetFormatPr baseColWidth="10" defaultRowHeight="15" x14ac:dyDescent="0.2"/>
  <cols>
    <col min="2" max="2" width="28.83203125" bestFit="1" customWidth="1"/>
  </cols>
  <sheetData>
    <row r="1" spans="1:2" x14ac:dyDescent="0.2">
      <c r="A1" t="s">
        <v>154</v>
      </c>
    </row>
    <row r="2" spans="1:2" x14ac:dyDescent="0.2">
      <c r="B2" t="s">
        <v>155</v>
      </c>
    </row>
    <row r="3" spans="1:2" x14ac:dyDescent="0.2">
      <c r="A3" s="27" t="s">
        <v>84</v>
      </c>
      <c r="B3" s="7">
        <v>3.7165613750239641E-2</v>
      </c>
    </row>
    <row r="4" spans="1:2" x14ac:dyDescent="0.2">
      <c r="A4" s="27" t="s">
        <v>85</v>
      </c>
      <c r="B4" s="7">
        <v>5.3074830613032462E-2</v>
      </c>
    </row>
    <row r="5" spans="1:2" x14ac:dyDescent="0.2">
      <c r="A5" s="27" t="s">
        <v>86</v>
      </c>
      <c r="B5" s="7">
        <v>7.2607162159146366E-2</v>
      </c>
    </row>
    <row r="6" spans="1:2" x14ac:dyDescent="0.2">
      <c r="A6" s="27" t="s">
        <v>87</v>
      </c>
      <c r="B6" s="7">
        <v>5.2221284961460647E-2</v>
      </c>
    </row>
    <row r="7" spans="1:2" x14ac:dyDescent="0.2">
      <c r="A7" s="27" t="s">
        <v>88</v>
      </c>
      <c r="B7" s="7">
        <v>0.15354849609500032</v>
      </c>
    </row>
    <row r="8" spans="1:2" x14ac:dyDescent="0.2">
      <c r="A8" s="27" t="s">
        <v>89</v>
      </c>
      <c r="B8" s="7">
        <v>0.10587380417516494</v>
      </c>
    </row>
    <row r="9" spans="1:2" x14ac:dyDescent="0.2">
      <c r="A9" s="27" t="s">
        <v>90</v>
      </c>
      <c r="B9" s="7">
        <v>0.10888515583209145</v>
      </c>
    </row>
    <row r="10" spans="1:2" x14ac:dyDescent="0.2">
      <c r="A10" s="27" t="s">
        <v>123</v>
      </c>
      <c r="B10" s="7">
        <v>0.15145561229943269</v>
      </c>
    </row>
    <row r="11" spans="1:2" x14ac:dyDescent="0.2">
      <c r="A11" s="27" t="s">
        <v>124</v>
      </c>
      <c r="B11" s="7">
        <v>0.12089199395882445</v>
      </c>
    </row>
    <row r="12" spans="1:2" x14ac:dyDescent="0.2">
      <c r="A12" s="27" t="s">
        <v>125</v>
      </c>
      <c r="B12" s="7">
        <v>0.14427604615560705</v>
      </c>
    </row>
    <row r="16" spans="1:2" x14ac:dyDescent="0.2">
      <c r="B16" t="s">
        <v>157</v>
      </c>
    </row>
    <row r="17" spans="1:2" x14ac:dyDescent="0.2">
      <c r="A17" s="27" t="s">
        <v>126</v>
      </c>
      <c r="B17" s="7">
        <v>0.36434389749777962</v>
      </c>
    </row>
    <row r="18" spans="1:2" x14ac:dyDescent="0.2">
      <c r="A18" s="27" t="s">
        <v>127</v>
      </c>
      <c r="B18" s="7">
        <v>0.23726520930204195</v>
      </c>
    </row>
    <row r="19" spans="1:2" x14ac:dyDescent="0.2">
      <c r="A19" s="27" t="s">
        <v>128</v>
      </c>
      <c r="B19" s="7">
        <v>0.17320928517085712</v>
      </c>
    </row>
    <row r="20" spans="1:2" x14ac:dyDescent="0.2">
      <c r="A20" s="27" t="s">
        <v>129</v>
      </c>
      <c r="B20" s="7">
        <v>0.14118132310526471</v>
      </c>
    </row>
    <row r="21" spans="1:2" x14ac:dyDescent="0.2">
      <c r="A21" s="27" t="s">
        <v>130</v>
      </c>
      <c r="B21" s="7">
        <v>4.7163757041751429E-2</v>
      </c>
    </row>
    <row r="22" spans="1:2" x14ac:dyDescent="0.2">
      <c r="A22" s="27" t="s">
        <v>131</v>
      </c>
      <c r="B22" s="7">
        <v>0</v>
      </c>
    </row>
    <row r="23" spans="1:2" x14ac:dyDescent="0.2">
      <c r="A23" s="27" t="s">
        <v>132</v>
      </c>
      <c r="B23" s="7">
        <v>0</v>
      </c>
    </row>
    <row r="24" spans="1:2" x14ac:dyDescent="0.2">
      <c r="A24" s="27" t="s">
        <v>133</v>
      </c>
      <c r="B24" s="7">
        <v>0</v>
      </c>
    </row>
    <row r="25" spans="1:2" x14ac:dyDescent="0.2">
      <c r="A25" s="27" t="s">
        <v>134</v>
      </c>
      <c r="B25" s="7">
        <v>0</v>
      </c>
    </row>
    <row r="26" spans="1:2" x14ac:dyDescent="0.2">
      <c r="A26" s="27" t="s">
        <v>135</v>
      </c>
      <c r="B26" s="7">
        <v>3.6836527882305223E-2</v>
      </c>
    </row>
    <row r="32" spans="1:2" x14ac:dyDescent="0.2">
      <c r="B32" t="s">
        <v>156</v>
      </c>
    </row>
    <row r="33" spans="1:2" x14ac:dyDescent="0.2">
      <c r="A33" s="27" t="s">
        <v>137</v>
      </c>
      <c r="B33" s="7">
        <v>0.29284281590109246</v>
      </c>
    </row>
    <row r="34" spans="1:2" x14ac:dyDescent="0.2">
      <c r="A34" s="27" t="s">
        <v>138</v>
      </c>
      <c r="B34" s="7">
        <v>0.17887603808711697</v>
      </c>
    </row>
    <row r="35" spans="1:2" x14ac:dyDescent="0.2">
      <c r="A35" s="27" t="s">
        <v>139</v>
      </c>
      <c r="B35" s="7">
        <v>0.22031850274674439</v>
      </c>
    </row>
    <row r="36" spans="1:2" x14ac:dyDescent="0.2">
      <c r="A36" s="27" t="s">
        <v>140</v>
      </c>
      <c r="B36" s="7">
        <v>0.15815480575730323</v>
      </c>
    </row>
    <row r="37" spans="1:2" x14ac:dyDescent="0.2">
      <c r="A37" s="27" t="s">
        <v>141</v>
      </c>
      <c r="B37" s="7">
        <v>0.11671234109767578</v>
      </c>
    </row>
    <row r="38" spans="1:2" x14ac:dyDescent="0.2">
      <c r="A38" s="27" t="s">
        <v>142</v>
      </c>
      <c r="B38" s="7">
        <v>0</v>
      </c>
    </row>
    <row r="39" spans="1:2" x14ac:dyDescent="0.2">
      <c r="A39" s="27" t="s">
        <v>143</v>
      </c>
      <c r="B39" s="7">
        <v>0</v>
      </c>
    </row>
    <row r="40" spans="1:2" x14ac:dyDescent="0.2">
      <c r="A40" s="27" t="s">
        <v>144</v>
      </c>
      <c r="B40" s="7">
        <v>0</v>
      </c>
    </row>
    <row r="41" spans="1:2" x14ac:dyDescent="0.2">
      <c r="A41" s="27" t="s">
        <v>145</v>
      </c>
      <c r="B41" s="7">
        <v>0</v>
      </c>
    </row>
    <row r="42" spans="1:2" x14ac:dyDescent="0.2">
      <c r="A42" s="27" t="s">
        <v>146</v>
      </c>
      <c r="B42" s="7">
        <v>3.3095496410067225E-2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C2FB-1525-834F-885B-862503E868D0}">
  <dimension ref="A1:D8"/>
  <sheetViews>
    <sheetView workbookViewId="0">
      <selection activeCell="E26" sqref="E26"/>
    </sheetView>
  </sheetViews>
  <sheetFormatPr baseColWidth="10" defaultRowHeight="15" x14ac:dyDescent="0.2"/>
  <cols>
    <col min="2" max="2" width="32.5" bestFit="1" customWidth="1"/>
  </cols>
  <sheetData>
    <row r="1" spans="1:4" x14ac:dyDescent="0.2">
      <c r="B1" t="s">
        <v>158</v>
      </c>
    </row>
    <row r="2" spans="1:4" x14ac:dyDescent="0.2">
      <c r="A2">
        <v>2021</v>
      </c>
      <c r="B2" s="44">
        <v>910.5</v>
      </c>
      <c r="C2" t="s">
        <v>113</v>
      </c>
      <c r="D2" s="20">
        <v>8.7999999999999995E-2</v>
      </c>
    </row>
    <row r="3" spans="1:4" x14ac:dyDescent="0.2">
      <c r="A3">
        <v>2022</v>
      </c>
      <c r="B3" s="44">
        <f>B2*(1+$D$2)</f>
        <v>990.62400000000002</v>
      </c>
    </row>
    <row r="4" spans="1:4" x14ac:dyDescent="0.2">
      <c r="A4" t="s">
        <v>159</v>
      </c>
      <c r="B4" s="44">
        <f t="shared" ref="B4:B9" si="0">B3*(1+$D$2)</f>
        <v>1077.7989120000002</v>
      </c>
    </row>
    <row r="5" spans="1:4" x14ac:dyDescent="0.2">
      <c r="A5" t="s">
        <v>160</v>
      </c>
      <c r="B5" s="44">
        <f t="shared" si="0"/>
        <v>1172.6452162560004</v>
      </c>
    </row>
    <row r="6" spans="1:4" x14ac:dyDescent="0.2">
      <c r="A6" t="s">
        <v>161</v>
      </c>
      <c r="B6" s="44">
        <f t="shared" si="0"/>
        <v>1275.8379952865284</v>
      </c>
    </row>
    <row r="7" spans="1:4" x14ac:dyDescent="0.2">
      <c r="A7" t="s">
        <v>162</v>
      </c>
      <c r="B7" s="44">
        <f t="shared" si="0"/>
        <v>1388.111738871743</v>
      </c>
    </row>
    <row r="8" spans="1:4" x14ac:dyDescent="0.2">
      <c r="A8" t="s">
        <v>163</v>
      </c>
      <c r="B8" s="44">
        <f t="shared" si="0"/>
        <v>1510.2655718924566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0B4F-1579-A34C-9357-0444F4D84EFB}">
  <dimension ref="B1:F44"/>
  <sheetViews>
    <sheetView topLeftCell="C6" workbookViewId="0">
      <selection activeCell="L21" sqref="L21"/>
    </sheetView>
  </sheetViews>
  <sheetFormatPr baseColWidth="10" defaultRowHeight="15" x14ac:dyDescent="0.2"/>
  <cols>
    <col min="3" max="3" width="28.6640625" bestFit="1" customWidth="1"/>
  </cols>
  <sheetData>
    <row r="1" spans="2:6" x14ac:dyDescent="0.2">
      <c r="C1" t="s">
        <v>165</v>
      </c>
    </row>
    <row r="2" spans="2:6" x14ac:dyDescent="0.2">
      <c r="B2">
        <v>2018</v>
      </c>
      <c r="C2">
        <v>8.08</v>
      </c>
    </row>
    <row r="3" spans="2:6" x14ac:dyDescent="0.2">
      <c r="B3">
        <v>2019</v>
      </c>
      <c r="C3">
        <v>8.9600000000000009</v>
      </c>
    </row>
    <row r="4" spans="2:6" x14ac:dyDescent="0.2">
      <c r="B4">
        <v>2020</v>
      </c>
      <c r="C4">
        <v>11.02</v>
      </c>
    </row>
    <row r="5" spans="2:6" x14ac:dyDescent="0.2">
      <c r="B5">
        <v>2021</v>
      </c>
      <c r="C5">
        <v>14.28</v>
      </c>
    </row>
    <row r="6" spans="2:6" x14ac:dyDescent="0.2">
      <c r="B6">
        <v>2022</v>
      </c>
      <c r="C6">
        <v>17.22</v>
      </c>
    </row>
    <row r="7" spans="2:6" x14ac:dyDescent="0.2">
      <c r="B7" t="s">
        <v>159</v>
      </c>
      <c r="C7">
        <v>20.75</v>
      </c>
    </row>
    <row r="8" spans="2:6" x14ac:dyDescent="0.2">
      <c r="B8" t="s">
        <v>160</v>
      </c>
      <c r="C8" s="45">
        <f>C7*(1+$F$9)</f>
        <v>24.343900000000001</v>
      </c>
      <c r="D8" s="18">
        <f>((C7/C2)^(1/5)-1)</f>
        <v>0.20759511644914164</v>
      </c>
    </row>
    <row r="9" spans="2:6" x14ac:dyDescent="0.2">
      <c r="B9" t="s">
        <v>161</v>
      </c>
      <c r="C9" s="45">
        <f t="shared" ref="C9:C11" si="0">C8*(1+$F$9)</f>
        <v>28.560263480000003</v>
      </c>
      <c r="E9" t="s">
        <v>113</v>
      </c>
      <c r="F9" s="21">
        <v>0.17319999999999999</v>
      </c>
    </row>
    <row r="10" spans="2:6" x14ac:dyDescent="0.2">
      <c r="B10" t="s">
        <v>162</v>
      </c>
      <c r="C10" s="45">
        <f t="shared" si="0"/>
        <v>33.506901114736003</v>
      </c>
    </row>
    <row r="11" spans="2:6" x14ac:dyDescent="0.2">
      <c r="B11" t="s">
        <v>163</v>
      </c>
      <c r="C11" s="45">
        <f t="shared" si="0"/>
        <v>39.310296387808279</v>
      </c>
    </row>
    <row r="12" spans="2:6" x14ac:dyDescent="0.2">
      <c r="C12" s="44"/>
    </row>
    <row r="13" spans="2:6" x14ac:dyDescent="0.2">
      <c r="C13" s="44"/>
    </row>
    <row r="14" spans="2:6" x14ac:dyDescent="0.2">
      <c r="C14" s="44"/>
    </row>
    <row r="15" spans="2:6" x14ac:dyDescent="0.2">
      <c r="C15" s="44"/>
    </row>
    <row r="16" spans="2:6" x14ac:dyDescent="0.2">
      <c r="C16" s="44"/>
    </row>
    <row r="17" spans="2:3" x14ac:dyDescent="0.2">
      <c r="C17" s="44"/>
    </row>
    <row r="19" spans="2:3" x14ac:dyDescent="0.2">
      <c r="C19" t="s">
        <v>166</v>
      </c>
    </row>
    <row r="20" spans="2:3" x14ac:dyDescent="0.2">
      <c r="B20" t="s">
        <v>159</v>
      </c>
      <c r="C20">
        <v>20.75</v>
      </c>
    </row>
    <row r="21" spans="2:3" x14ac:dyDescent="0.2">
      <c r="B21" t="s">
        <v>160</v>
      </c>
      <c r="C21" s="45">
        <f>C20*(1+$F$9)</f>
        <v>24.343900000000001</v>
      </c>
    </row>
    <row r="22" spans="2:3" x14ac:dyDescent="0.2">
      <c r="B22" t="s">
        <v>161</v>
      </c>
      <c r="C22" s="45">
        <f t="shared" ref="C22:C30" si="1">C21*(1+$F$9)</f>
        <v>28.560263480000003</v>
      </c>
    </row>
    <row r="23" spans="2:3" x14ac:dyDescent="0.2">
      <c r="B23" t="s">
        <v>162</v>
      </c>
      <c r="C23" s="45">
        <f t="shared" si="1"/>
        <v>33.506901114736003</v>
      </c>
    </row>
    <row r="24" spans="2:3" x14ac:dyDescent="0.2">
      <c r="B24" t="s">
        <v>163</v>
      </c>
      <c r="C24" s="45">
        <f t="shared" si="1"/>
        <v>39.310296387808279</v>
      </c>
    </row>
    <row r="25" spans="2:3" x14ac:dyDescent="0.2">
      <c r="C25" s="45"/>
    </row>
    <row r="26" spans="2:3" x14ac:dyDescent="0.2">
      <c r="C26" s="45"/>
    </row>
    <row r="27" spans="2:3" x14ac:dyDescent="0.2">
      <c r="C27" s="45"/>
    </row>
    <row r="28" spans="2:3" x14ac:dyDescent="0.2">
      <c r="C28" s="45"/>
    </row>
    <row r="29" spans="2:3" x14ac:dyDescent="0.2">
      <c r="C29" s="45"/>
    </row>
    <row r="30" spans="2:3" x14ac:dyDescent="0.2">
      <c r="C30" s="45"/>
    </row>
    <row r="35" spans="2:4" x14ac:dyDescent="0.2">
      <c r="C35" t="s">
        <v>167</v>
      </c>
    </row>
    <row r="36" spans="2:4" x14ac:dyDescent="0.2">
      <c r="B36">
        <v>2021</v>
      </c>
      <c r="C36">
        <v>197.23</v>
      </c>
    </row>
    <row r="37" spans="2:4" x14ac:dyDescent="0.2">
      <c r="B37">
        <v>2022</v>
      </c>
      <c r="C37">
        <v>211.31</v>
      </c>
    </row>
    <row r="39" spans="2:4" x14ac:dyDescent="0.2">
      <c r="B39" t="s">
        <v>168</v>
      </c>
      <c r="C39">
        <v>368.63</v>
      </c>
    </row>
    <row r="41" spans="2:4" x14ac:dyDescent="0.2">
      <c r="D41">
        <f>2030-2021</f>
        <v>9</v>
      </c>
    </row>
    <row r="42" spans="2:4" x14ac:dyDescent="0.2">
      <c r="D42">
        <f>((C39/C36)^(1/D41)-1)</f>
        <v>7.1962874508843644E-2</v>
      </c>
    </row>
    <row r="44" spans="2:4" x14ac:dyDescent="0.2">
      <c r="C44">
        <v>255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6A12-E4E9-C846-BB49-EC51661FD229}">
  <dimension ref="A1:D6"/>
  <sheetViews>
    <sheetView tabSelected="1" workbookViewId="0">
      <selection activeCell="A12" sqref="A12"/>
    </sheetView>
  </sheetViews>
  <sheetFormatPr baseColWidth="10" defaultRowHeight="15" x14ac:dyDescent="0.2"/>
  <cols>
    <col min="1" max="1" width="18" bestFit="1" customWidth="1"/>
  </cols>
  <sheetData>
    <row r="1" spans="1:4" x14ac:dyDescent="0.2">
      <c r="B1" s="20"/>
    </row>
    <row r="2" spans="1:4" x14ac:dyDescent="0.2">
      <c r="A2" t="s">
        <v>169</v>
      </c>
      <c r="B2" s="41">
        <v>9.1999999999999998E-2</v>
      </c>
    </row>
    <row r="3" spans="1:4" x14ac:dyDescent="0.2">
      <c r="A3" t="s">
        <v>170</v>
      </c>
      <c r="B3" s="41">
        <v>6.0999999999999999E-2</v>
      </c>
    </row>
    <row r="4" spans="1:4" x14ac:dyDescent="0.2">
      <c r="A4" t="s">
        <v>171</v>
      </c>
      <c r="B4" s="41">
        <v>2.9000000000000001E-2</v>
      </c>
    </row>
    <row r="5" spans="1:4" x14ac:dyDescent="0.2">
      <c r="A5" t="s">
        <v>172</v>
      </c>
      <c r="B5" s="20">
        <f>1.6%</f>
        <v>1.6E-2</v>
      </c>
      <c r="D5" s="47">
        <f>2.7 + 2.8+ 0.1</f>
        <v>5.6</v>
      </c>
    </row>
    <row r="6" spans="1:4" x14ac:dyDescent="0.2">
      <c r="A6" t="s">
        <v>173</v>
      </c>
      <c r="B6" s="12">
        <f>SUM(B2:B5)</f>
        <v>0.19800000000000001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Solar Solutions</vt:lpstr>
      <vt:lpstr>Installation Analysis</vt:lpstr>
      <vt:lpstr>Provision Analysis</vt:lpstr>
      <vt:lpstr>Sheet1</vt:lpstr>
      <vt:lpstr>Sheet2</vt:lpstr>
      <vt:lpstr>Sheet3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Rahal, Joseph</dc:creator>
  <cp:lastModifiedBy>Microsoft Office User</cp:lastModifiedBy>
  <dcterms:created xsi:type="dcterms:W3CDTF">2015-06-05T18:17:20Z</dcterms:created>
  <dcterms:modified xsi:type="dcterms:W3CDTF">2023-02-12T16:44:24Z</dcterms:modified>
</cp:coreProperties>
</file>