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DIAD\Projects\3rd Project\"/>
    </mc:Choice>
  </mc:AlternateContent>
  <xr:revisionPtr revIDLastSave="0" documentId="13_ncr:1_{60159765-C566-4EC0-9F96-CC3C749CCE0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50ml Shampoo 2024" sheetId="4" r:id="rId1"/>
    <sheet name="Profitability Matrix" sheetId="3" r:id="rId2"/>
    <sheet name="Internal Sales Data" sheetId="2" r:id="rId3"/>
  </sheets>
  <definedNames>
    <definedName name="ExternalData_1" localSheetId="0" hidden="1">'50ml Shampoo 2024'!$A$1:$I$12</definedName>
    <definedName name="ExternalData_1" localSheetId="2" hidden="1">'Internal Sales Data'!$A$1:$H$11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4" l="1"/>
  <c r="J2" i="4"/>
  <c r="J3" i="4"/>
  <c r="J4" i="4"/>
  <c r="J5" i="4"/>
  <c r="J6" i="4"/>
  <c r="J7" i="4"/>
  <c r="J8" i="4"/>
  <c r="J9" i="4"/>
  <c r="J10" i="4"/>
  <c r="J11" i="4"/>
  <c r="K2" i="4"/>
  <c r="M2" i="4" s="1"/>
  <c r="K3" i="4"/>
  <c r="M3" i="4" s="1"/>
  <c r="K4" i="4"/>
  <c r="L4" i="4" s="1"/>
  <c r="K5" i="4"/>
  <c r="M5" i="4" s="1"/>
  <c r="K6" i="4"/>
  <c r="M6" i="4" s="1"/>
  <c r="K7" i="4"/>
  <c r="K8" i="4"/>
  <c r="K9" i="4"/>
  <c r="M9" i="4" s="1"/>
  <c r="K10" i="4"/>
  <c r="M10" i="4" s="1"/>
  <c r="K11" i="4"/>
  <c r="M11" i="4" s="1"/>
  <c r="K12" i="4"/>
  <c r="M12" i="4" s="1"/>
  <c r="L3" i="4"/>
  <c r="L7" i="4"/>
  <c r="L8" i="4"/>
  <c r="L11" i="4"/>
  <c r="M7" i="4"/>
  <c r="M8" i="4"/>
  <c r="F2" i="4"/>
  <c r="F12" i="4" s="1"/>
  <c r="E12" i="4" s="1"/>
  <c r="F3" i="4"/>
  <c r="F4" i="4"/>
  <c r="F5" i="4"/>
  <c r="F6" i="4"/>
  <c r="F7" i="4"/>
  <c r="F8" i="4"/>
  <c r="F9" i="4"/>
  <c r="F10" i="4"/>
  <c r="F11" i="4"/>
  <c r="J2" i="2"/>
  <c r="K2" i="2" s="1"/>
  <c r="J3" i="2"/>
  <c r="K3" i="2" s="1"/>
  <c r="J4" i="2"/>
  <c r="K4" i="2" s="1"/>
  <c r="J5" i="2"/>
  <c r="K5" i="2" s="1"/>
  <c r="J6" i="2"/>
  <c r="L6" i="2" s="1"/>
  <c r="J7" i="2"/>
  <c r="K7" i="2" s="1"/>
  <c r="J8" i="2"/>
  <c r="K8" i="2" s="1"/>
  <c r="J9" i="2"/>
  <c r="K9" i="2" s="1"/>
  <c r="J10" i="2"/>
  <c r="L10" i="2" s="1"/>
  <c r="J11" i="2"/>
  <c r="L11" i="2" s="1"/>
  <c r="I2" i="2"/>
  <c r="I3" i="2"/>
  <c r="I4" i="2"/>
  <c r="I5" i="2"/>
  <c r="I6" i="2"/>
  <c r="I7" i="2"/>
  <c r="I8" i="2"/>
  <c r="I9" i="2"/>
  <c r="I10" i="2"/>
  <c r="I11" i="2"/>
  <c r="H12" i="2"/>
  <c r="L8" i="2" l="1"/>
  <c r="L7" i="2"/>
  <c r="K11" i="2"/>
  <c r="L4" i="2"/>
  <c r="L3" i="2"/>
  <c r="M4" i="4"/>
  <c r="L12" i="4"/>
  <c r="L10" i="4"/>
  <c r="L6" i="4"/>
  <c r="L2" i="4"/>
  <c r="J12" i="4"/>
  <c r="L9" i="4"/>
  <c r="L5" i="4"/>
  <c r="K6" i="2"/>
  <c r="K10" i="2"/>
  <c r="L2" i="2"/>
  <c r="L12" i="2" s="1"/>
  <c r="L9" i="2"/>
  <c r="L5" i="2"/>
  <c r="K12" i="2"/>
  <c r="I12" i="2"/>
  <c r="M8" i="2" l="1"/>
  <c r="M2" i="2"/>
  <c r="M7" i="2"/>
  <c r="M11" i="2"/>
  <c r="M3" i="2"/>
  <c r="M9" i="2"/>
  <c r="M6" i="2"/>
  <c r="M10" i="2"/>
  <c r="M5" i="2"/>
  <c r="M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982556-CF79-45F9-876C-C950230C4CE3}" keepAlive="1" name="Query - Internal Sales Data" description="Connection to the 'Internal Sales Data' query in the workbook." type="5" refreshedVersion="8" background="1" saveData="1">
    <dbPr connection="Provider=Microsoft.Mashup.OleDb.1;Data Source=$Workbook$;Location=&quot;Internal Sales Data&quot;;Extended Properties=&quot;&quot;" command="SELECT * FROM [Internal Sales Data]"/>
  </connection>
  <connection id="2" xr16:uid="{4E4D4148-9FD5-4C63-9754-F103212BF9FD}" keepAlive="1" name="Query - Internal Sales Data (2)" description="Connection to the 'Internal Sales Data (2)' query in the workbook." type="5" refreshedVersion="8" background="1" saveData="1">
    <dbPr connection="Provider=Microsoft.Mashup.OleDb.1;Data Source=$Workbook$;Location=&quot;Internal Sales Data (2)&quot;;Extended Properties=&quot;&quot;" command="SELECT * FROM [Internal Sales Data (2)]"/>
  </connection>
</connections>
</file>

<file path=xl/sharedStrings.xml><?xml version="1.0" encoding="utf-8"?>
<sst xmlns="http://schemas.openxmlformats.org/spreadsheetml/2006/main" count="116" uniqueCount="33">
  <si>
    <t>Brand</t>
  </si>
  <si>
    <t>Product</t>
  </si>
  <si>
    <t>Pack Size (ml)</t>
  </si>
  <si>
    <t>ProductID</t>
  </si>
  <si>
    <t>Retail Price</t>
  </si>
  <si>
    <t>Net Price</t>
  </si>
  <si>
    <t>COGS</t>
  </si>
  <si>
    <t>Volume 2022</t>
  </si>
  <si>
    <t>Starbust</t>
  </si>
  <si>
    <t>Ultra Soft</t>
  </si>
  <si>
    <t>Starbust Ultra Soft 100ml</t>
  </si>
  <si>
    <t>Extra Shiny</t>
  </si>
  <si>
    <t>Starbust Extra Shiny 100ml</t>
  </si>
  <si>
    <t>Strong Hair</t>
  </si>
  <si>
    <t>Starbust Strong Hair 100ml</t>
  </si>
  <si>
    <t>Starbust Ultra Soft 150ml</t>
  </si>
  <si>
    <t>Starbust Strong Hair 150ml</t>
  </si>
  <si>
    <t>Starbust Ultra Soft 200ml</t>
  </si>
  <si>
    <t>Shinez</t>
  </si>
  <si>
    <t>Repair</t>
  </si>
  <si>
    <t>Shinez Repair 100ml</t>
  </si>
  <si>
    <t>Shinez Repair 125ml</t>
  </si>
  <si>
    <t>Shinez Repair 150ml</t>
  </si>
  <si>
    <t>Shinez Repair 200ml</t>
  </si>
  <si>
    <t>Total</t>
  </si>
  <si>
    <t>Net Sales 2022</t>
  </si>
  <si>
    <t>Gross Profit per Unit</t>
  </si>
  <si>
    <t>Gross Profit per Product</t>
  </si>
  <si>
    <t>Gross Margin</t>
  </si>
  <si>
    <t>Net Sales Contribution</t>
  </si>
  <si>
    <t>Product Profitability Matrix</t>
  </si>
  <si>
    <t>Price per ml</t>
  </si>
  <si>
    <t>Starbust Ultra Soft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</si>
</sst>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&quot;$&quot;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3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2">
    <cellStyle name="Normal" xfId="0" builtinId="0"/>
    <cellStyle name="Percent" xfId="1" builtinId="5"/>
  </cellStyles>
  <dxfs count="34">
    <dxf>
      <numFmt numFmtId="14" formatCode="0.00%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3" formatCode="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3" formatCode="#,##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4" formatCode="&quot;$&quot;#,##0.00"/>
    </dxf>
    <dxf>
      <numFmt numFmtId="165" formatCode="&quot;$&quot;#,##0"/>
    </dxf>
    <dxf>
      <numFmt numFmtId="165" formatCode="&quot;$&quot;#,##0"/>
    </dxf>
    <dxf>
      <numFmt numFmtId="3" formatCode="#,##0"/>
    </dxf>
    <dxf>
      <numFmt numFmtId="3" formatCode="#,##0"/>
    </dxf>
    <dxf>
      <numFmt numFmtId="164" formatCode="&quot;$&quot;#,##0.00"/>
    </dxf>
    <dxf>
      <numFmt numFmtId="164" formatCode="&quot;$&quot;#,##0.00"/>
    </dxf>
    <dxf>
      <numFmt numFmtId="166" formatCode="&quot;$&quot;#,##0.0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HealthMax Profitability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'Profitability Matrix'!$A$19</c:f>
              <c:strCache>
                <c:ptCount val="1"/>
                <c:pt idx="0">
                  <c:v>Shinez Repair 100ml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'Profitability Matrix'!$B$18:$K$18</c:f>
              <c:numCache>
                <c:formatCode>0.00%</c:formatCode>
                <c:ptCount val="10"/>
                <c:pt idx="0">
                  <c:v>-2.2857142857142856</c:v>
                </c:pt>
                <c:pt idx="1">
                  <c:v>-2.2758620689655173</c:v>
                </c:pt>
                <c:pt idx="2">
                  <c:v>-2</c:v>
                </c:pt>
                <c:pt idx="3">
                  <c:v>-1.8333333333333333</c:v>
                </c:pt>
                <c:pt idx="4">
                  <c:v>0.64864864864864868</c:v>
                </c:pt>
                <c:pt idx="5">
                  <c:v>0.65714285714285714</c:v>
                </c:pt>
                <c:pt idx="6">
                  <c:v>0.70588235294117652</c:v>
                </c:pt>
                <c:pt idx="7">
                  <c:v>0.70967741935483875</c:v>
                </c:pt>
                <c:pt idx="8">
                  <c:v>0.9642857142857143</c:v>
                </c:pt>
                <c:pt idx="9">
                  <c:v>0.96941176470588231</c:v>
                </c:pt>
              </c:numCache>
            </c:numRef>
          </c:xVal>
          <c:yVal>
            <c:numRef>
              <c:f>'Profitability Matrix'!$B$19:$K$19</c:f>
              <c:numCache>
                <c:formatCode>0.00%</c:formatCode>
                <c:ptCount val="10"/>
                <c:pt idx="0">
                  <c:v>0.10657918965945172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4-403C-B5BD-3A3861DB767B}"/>
            </c:ext>
          </c:extLst>
        </c:ser>
        <c:ser>
          <c:idx val="1"/>
          <c:order val="1"/>
          <c:tx>
            <c:strRef>
              <c:f>'Profitability Matrix'!$A$20</c:f>
              <c:strCache>
                <c:ptCount val="1"/>
                <c:pt idx="0">
                  <c:v>Shinez Repair 125ml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'Profitability Matrix'!$B$18:$K$18</c:f>
              <c:numCache>
                <c:formatCode>0.00%</c:formatCode>
                <c:ptCount val="10"/>
                <c:pt idx="0">
                  <c:v>-2.2857142857142856</c:v>
                </c:pt>
                <c:pt idx="1">
                  <c:v>-2.2758620689655173</c:v>
                </c:pt>
                <c:pt idx="2">
                  <c:v>-2</c:v>
                </c:pt>
                <c:pt idx="3">
                  <c:v>-1.8333333333333333</c:v>
                </c:pt>
                <c:pt idx="4">
                  <c:v>0.64864864864864868</c:v>
                </c:pt>
                <c:pt idx="5">
                  <c:v>0.65714285714285714</c:v>
                </c:pt>
                <c:pt idx="6">
                  <c:v>0.70588235294117652</c:v>
                </c:pt>
                <c:pt idx="7">
                  <c:v>0.70967741935483875</c:v>
                </c:pt>
                <c:pt idx="8">
                  <c:v>0.9642857142857143</c:v>
                </c:pt>
                <c:pt idx="9">
                  <c:v>0.96941176470588231</c:v>
                </c:pt>
              </c:numCache>
            </c:numRef>
          </c:xVal>
          <c:yVal>
            <c:numRef>
              <c:f>'Profitability Matrix'!$B$20:$K$20</c:f>
              <c:numCache>
                <c:formatCode>0.00%</c:formatCode>
                <c:ptCount val="10"/>
                <c:pt idx="9">
                  <c:v>0.55464646395056583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A4-403C-B5BD-3A3861DB767B}"/>
            </c:ext>
          </c:extLst>
        </c:ser>
        <c:ser>
          <c:idx val="2"/>
          <c:order val="2"/>
          <c:tx>
            <c:strRef>
              <c:f>'Profitability Matrix'!$A$21</c:f>
              <c:strCache>
                <c:ptCount val="1"/>
                <c:pt idx="0">
                  <c:v>Shinez Repair 150ml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'Profitability Matrix'!$B$18:$K$18</c:f>
              <c:numCache>
                <c:formatCode>0.00%</c:formatCode>
                <c:ptCount val="10"/>
                <c:pt idx="0">
                  <c:v>-2.2857142857142856</c:v>
                </c:pt>
                <c:pt idx="1">
                  <c:v>-2.2758620689655173</c:v>
                </c:pt>
                <c:pt idx="2">
                  <c:v>-2</c:v>
                </c:pt>
                <c:pt idx="3">
                  <c:v>-1.8333333333333333</c:v>
                </c:pt>
                <c:pt idx="4">
                  <c:v>0.64864864864864868</c:v>
                </c:pt>
                <c:pt idx="5">
                  <c:v>0.65714285714285714</c:v>
                </c:pt>
                <c:pt idx="6">
                  <c:v>0.70588235294117652</c:v>
                </c:pt>
                <c:pt idx="7">
                  <c:v>0.70967741935483875</c:v>
                </c:pt>
                <c:pt idx="8">
                  <c:v>0.9642857142857143</c:v>
                </c:pt>
                <c:pt idx="9">
                  <c:v>0.96941176470588231</c:v>
                </c:pt>
              </c:numCache>
            </c:numRef>
          </c:xVal>
          <c:yVal>
            <c:numRef>
              <c:f>'Profitability Matrix'!$B$21:$K$21</c:f>
              <c:numCache>
                <c:formatCode>0.00%</c:formatCode>
                <c:ptCount val="10"/>
                <c:pt idx="6">
                  <c:v>5.5464598881963825E-2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A4-403C-B5BD-3A3861DB767B}"/>
            </c:ext>
          </c:extLst>
        </c:ser>
        <c:ser>
          <c:idx val="3"/>
          <c:order val="3"/>
          <c:tx>
            <c:strRef>
              <c:f>'Profitability Matrix'!$A$22</c:f>
              <c:strCache>
                <c:ptCount val="1"/>
                <c:pt idx="0">
                  <c:v>Shinez Repair 200ml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'Profitability Matrix'!$B$18:$K$18</c:f>
              <c:numCache>
                <c:formatCode>0.00%</c:formatCode>
                <c:ptCount val="10"/>
                <c:pt idx="0">
                  <c:v>-2.2857142857142856</c:v>
                </c:pt>
                <c:pt idx="1">
                  <c:v>-2.2758620689655173</c:v>
                </c:pt>
                <c:pt idx="2">
                  <c:v>-2</c:v>
                </c:pt>
                <c:pt idx="3">
                  <c:v>-1.8333333333333333</c:v>
                </c:pt>
                <c:pt idx="4">
                  <c:v>0.64864864864864868</c:v>
                </c:pt>
                <c:pt idx="5">
                  <c:v>0.65714285714285714</c:v>
                </c:pt>
                <c:pt idx="6">
                  <c:v>0.70588235294117652</c:v>
                </c:pt>
                <c:pt idx="7">
                  <c:v>0.70967741935483875</c:v>
                </c:pt>
                <c:pt idx="8">
                  <c:v>0.9642857142857143</c:v>
                </c:pt>
                <c:pt idx="9">
                  <c:v>0.96941176470588231</c:v>
                </c:pt>
              </c:numCache>
            </c:numRef>
          </c:xVal>
          <c:yVal>
            <c:numRef>
              <c:f>'Profitability Matrix'!$B$22:$K$22</c:f>
              <c:numCache>
                <c:formatCode>0.00%</c:formatCode>
                <c:ptCount val="10"/>
                <c:pt idx="3">
                  <c:v>3.9151515102392878E-3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A4-403C-B5BD-3A3861DB767B}"/>
            </c:ext>
          </c:extLst>
        </c:ser>
        <c:ser>
          <c:idx val="4"/>
          <c:order val="4"/>
          <c:tx>
            <c:strRef>
              <c:f>'Profitability Matrix'!$A$23</c:f>
              <c:strCache>
                <c:ptCount val="1"/>
                <c:pt idx="0">
                  <c:v>Starbust Extra Shiny 100ml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'Profitability Matrix'!$B$18:$K$18</c:f>
              <c:numCache>
                <c:formatCode>0.00%</c:formatCode>
                <c:ptCount val="10"/>
                <c:pt idx="0">
                  <c:v>-2.2857142857142856</c:v>
                </c:pt>
                <c:pt idx="1">
                  <c:v>-2.2758620689655173</c:v>
                </c:pt>
                <c:pt idx="2">
                  <c:v>-2</c:v>
                </c:pt>
                <c:pt idx="3">
                  <c:v>-1.8333333333333333</c:v>
                </c:pt>
                <c:pt idx="4">
                  <c:v>0.64864864864864868</c:v>
                </c:pt>
                <c:pt idx="5">
                  <c:v>0.65714285714285714</c:v>
                </c:pt>
                <c:pt idx="6">
                  <c:v>0.70588235294117652</c:v>
                </c:pt>
                <c:pt idx="7">
                  <c:v>0.70967741935483875</c:v>
                </c:pt>
                <c:pt idx="8">
                  <c:v>0.9642857142857143</c:v>
                </c:pt>
                <c:pt idx="9">
                  <c:v>0.96941176470588231</c:v>
                </c:pt>
              </c:numCache>
            </c:numRef>
          </c:xVal>
          <c:yVal>
            <c:numRef>
              <c:f>'Profitability Matrix'!$B$23:$K$23</c:f>
              <c:numCache>
                <c:formatCode>0.00%</c:formatCode>
                <c:ptCount val="10"/>
                <c:pt idx="1">
                  <c:v>5.6234431164798981E-2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A4-403C-B5BD-3A3861DB767B}"/>
            </c:ext>
          </c:extLst>
        </c:ser>
        <c:ser>
          <c:idx val="5"/>
          <c:order val="5"/>
          <c:tx>
            <c:strRef>
              <c:f>'Profitability Matrix'!$A$24</c:f>
              <c:strCache>
                <c:ptCount val="1"/>
                <c:pt idx="0">
                  <c:v>Starbust Strong Hair 100ml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'Profitability Matrix'!$B$18:$K$18</c:f>
              <c:numCache>
                <c:formatCode>0.00%</c:formatCode>
                <c:ptCount val="10"/>
                <c:pt idx="0">
                  <c:v>-2.2857142857142856</c:v>
                </c:pt>
                <c:pt idx="1">
                  <c:v>-2.2758620689655173</c:v>
                </c:pt>
                <c:pt idx="2">
                  <c:v>-2</c:v>
                </c:pt>
                <c:pt idx="3">
                  <c:v>-1.8333333333333333</c:v>
                </c:pt>
                <c:pt idx="4">
                  <c:v>0.64864864864864868</c:v>
                </c:pt>
                <c:pt idx="5">
                  <c:v>0.65714285714285714</c:v>
                </c:pt>
                <c:pt idx="6">
                  <c:v>0.70588235294117652</c:v>
                </c:pt>
                <c:pt idx="7">
                  <c:v>0.70967741935483875</c:v>
                </c:pt>
                <c:pt idx="8">
                  <c:v>0.9642857142857143</c:v>
                </c:pt>
                <c:pt idx="9">
                  <c:v>0.96941176470588231</c:v>
                </c:pt>
              </c:numCache>
            </c:numRef>
          </c:xVal>
          <c:yVal>
            <c:numRef>
              <c:f>'Profitability Matrix'!$B$24:$K$24</c:f>
              <c:numCache>
                <c:formatCode>0.00%</c:formatCode>
                <c:ptCount val="10"/>
                <c:pt idx="8">
                  <c:v>2.7147617295956387E-2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A4-403C-B5BD-3A3861DB767B}"/>
            </c:ext>
          </c:extLst>
        </c:ser>
        <c:ser>
          <c:idx val="6"/>
          <c:order val="6"/>
          <c:tx>
            <c:strRef>
              <c:f>'Profitability Matrix'!$A$25</c:f>
              <c:strCache>
                <c:ptCount val="1"/>
                <c:pt idx="0">
                  <c:v>Starbust Strong Hair 150ml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'Profitability Matrix'!$B$18:$K$18</c:f>
              <c:numCache>
                <c:formatCode>0.00%</c:formatCode>
                <c:ptCount val="10"/>
                <c:pt idx="0">
                  <c:v>-2.2857142857142856</c:v>
                </c:pt>
                <c:pt idx="1">
                  <c:v>-2.2758620689655173</c:v>
                </c:pt>
                <c:pt idx="2">
                  <c:v>-2</c:v>
                </c:pt>
                <c:pt idx="3">
                  <c:v>-1.8333333333333333</c:v>
                </c:pt>
                <c:pt idx="4">
                  <c:v>0.64864864864864868</c:v>
                </c:pt>
                <c:pt idx="5">
                  <c:v>0.65714285714285714</c:v>
                </c:pt>
                <c:pt idx="6">
                  <c:v>0.70588235294117652</c:v>
                </c:pt>
                <c:pt idx="7">
                  <c:v>0.70967741935483875</c:v>
                </c:pt>
                <c:pt idx="8">
                  <c:v>0.9642857142857143</c:v>
                </c:pt>
                <c:pt idx="9">
                  <c:v>0.96941176470588231</c:v>
                </c:pt>
              </c:numCache>
            </c:numRef>
          </c:xVal>
          <c:yVal>
            <c:numRef>
              <c:f>'Profitability Matrix'!$B$25:$K$25</c:f>
              <c:numCache>
                <c:formatCode>0.00%</c:formatCode>
                <c:ptCount val="10"/>
                <c:pt idx="4">
                  <c:v>2.3915827034622777E-2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A4-403C-B5BD-3A3861DB767B}"/>
            </c:ext>
          </c:extLst>
        </c:ser>
        <c:ser>
          <c:idx val="7"/>
          <c:order val="7"/>
          <c:tx>
            <c:strRef>
              <c:f>'Profitability Matrix'!$A$26</c:f>
              <c:strCache>
                <c:ptCount val="1"/>
                <c:pt idx="0">
                  <c:v>Starbust Ultra Soft 100ml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'Profitability Matrix'!$B$18:$K$18</c:f>
              <c:numCache>
                <c:formatCode>0.00%</c:formatCode>
                <c:ptCount val="10"/>
                <c:pt idx="0">
                  <c:v>-2.2857142857142856</c:v>
                </c:pt>
                <c:pt idx="1">
                  <c:v>-2.2758620689655173</c:v>
                </c:pt>
                <c:pt idx="2">
                  <c:v>-2</c:v>
                </c:pt>
                <c:pt idx="3">
                  <c:v>-1.8333333333333333</c:v>
                </c:pt>
                <c:pt idx="4">
                  <c:v>0.64864864864864868</c:v>
                </c:pt>
                <c:pt idx="5">
                  <c:v>0.65714285714285714</c:v>
                </c:pt>
                <c:pt idx="6">
                  <c:v>0.70588235294117652</c:v>
                </c:pt>
                <c:pt idx="7">
                  <c:v>0.70967741935483875</c:v>
                </c:pt>
                <c:pt idx="8">
                  <c:v>0.9642857142857143</c:v>
                </c:pt>
                <c:pt idx="9">
                  <c:v>0.96941176470588231</c:v>
                </c:pt>
              </c:numCache>
            </c:numRef>
          </c:xVal>
          <c:yVal>
            <c:numRef>
              <c:f>'Profitability Matrix'!$B$26:$K$26</c:f>
              <c:numCache>
                <c:formatCode>0.00%</c:formatCode>
                <c:ptCount val="10"/>
                <c:pt idx="7">
                  <c:v>0.10018775078091612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A4-403C-B5BD-3A3861DB767B}"/>
            </c:ext>
          </c:extLst>
        </c:ser>
        <c:ser>
          <c:idx val="8"/>
          <c:order val="8"/>
          <c:tx>
            <c:strRef>
              <c:f>'Profitability Matrix'!$A$27</c:f>
              <c:strCache>
                <c:ptCount val="1"/>
                <c:pt idx="0">
                  <c:v>Starbust Ultra Soft 150ml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'Profitability Matrix'!$B$18:$K$18</c:f>
              <c:numCache>
                <c:formatCode>0.00%</c:formatCode>
                <c:ptCount val="10"/>
                <c:pt idx="0">
                  <c:v>-2.2857142857142856</c:v>
                </c:pt>
                <c:pt idx="1">
                  <c:v>-2.2758620689655173</c:v>
                </c:pt>
                <c:pt idx="2">
                  <c:v>-2</c:v>
                </c:pt>
                <c:pt idx="3">
                  <c:v>-1.8333333333333333</c:v>
                </c:pt>
                <c:pt idx="4">
                  <c:v>0.64864864864864868</c:v>
                </c:pt>
                <c:pt idx="5">
                  <c:v>0.65714285714285714</c:v>
                </c:pt>
                <c:pt idx="6">
                  <c:v>0.70588235294117652</c:v>
                </c:pt>
                <c:pt idx="7">
                  <c:v>0.70967741935483875</c:v>
                </c:pt>
                <c:pt idx="8">
                  <c:v>0.9642857142857143</c:v>
                </c:pt>
                <c:pt idx="9">
                  <c:v>0.96941176470588231</c:v>
                </c:pt>
              </c:numCache>
            </c:numRef>
          </c:xVal>
          <c:yVal>
            <c:numRef>
              <c:f>'Profitability Matrix'!$B$27:$K$27</c:f>
              <c:numCache>
                <c:formatCode>0.00%</c:formatCode>
                <c:ptCount val="10"/>
                <c:pt idx="5">
                  <c:v>6.7869141060964283E-2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A4-403C-B5BD-3A3861DB767B}"/>
            </c:ext>
          </c:extLst>
        </c:ser>
        <c:ser>
          <c:idx val="9"/>
          <c:order val="9"/>
          <c:tx>
            <c:strRef>
              <c:f>'Profitability Matrix'!$A$28</c:f>
              <c:strCache>
                <c:ptCount val="1"/>
                <c:pt idx="0">
                  <c:v>Starbust Ultra Soft 200ml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'Profitability Matrix'!$B$18:$K$18</c:f>
              <c:numCache>
                <c:formatCode>0.00%</c:formatCode>
                <c:ptCount val="10"/>
                <c:pt idx="0">
                  <c:v>-2.2857142857142856</c:v>
                </c:pt>
                <c:pt idx="1">
                  <c:v>-2.2758620689655173</c:v>
                </c:pt>
                <c:pt idx="2">
                  <c:v>-2</c:v>
                </c:pt>
                <c:pt idx="3">
                  <c:v>-1.8333333333333333</c:v>
                </c:pt>
                <c:pt idx="4">
                  <c:v>0.64864864864864868</c:v>
                </c:pt>
                <c:pt idx="5">
                  <c:v>0.65714285714285714</c:v>
                </c:pt>
                <c:pt idx="6">
                  <c:v>0.70588235294117652</c:v>
                </c:pt>
                <c:pt idx="7">
                  <c:v>0.70967741935483875</c:v>
                </c:pt>
                <c:pt idx="8">
                  <c:v>0.9642857142857143</c:v>
                </c:pt>
                <c:pt idx="9">
                  <c:v>0.96941176470588231</c:v>
                </c:pt>
              </c:numCache>
            </c:numRef>
          </c:xVal>
          <c:yVal>
            <c:numRef>
              <c:f>'Profitability Matrix'!$B$28:$K$28</c:f>
              <c:numCache>
                <c:formatCode>0.00%</c:formatCode>
                <c:ptCount val="10"/>
                <c:pt idx="2">
                  <c:v>4.0398286605208104E-3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A4-403C-B5BD-3A3861DB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69903"/>
        <c:axId val="968571343"/>
      </c:scatterChart>
      <c:valAx>
        <c:axId val="96856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Gross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71343"/>
        <c:crosses val="autoZero"/>
        <c:crossBetween val="midCat"/>
      </c:valAx>
      <c:valAx>
        <c:axId val="968571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Net Sales Contribution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6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14287</xdr:rowOff>
    </xdr:from>
    <xdr:to>
      <xdr:col>18</xdr:col>
      <xdr:colOff>9525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397F2-8E39-0EE0-3EE5-B62ABA3D3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13.576237037036" createdVersion="8" refreshedVersion="8" minRefreshableVersion="3" recordCount="10" xr:uid="{067755D4-25A0-45CE-B7A5-539B39419C4D}">
  <cacheSource type="worksheet">
    <worksheetSource name="Internal_Sales_Data"/>
  </cacheSource>
  <cacheFields count="13">
    <cacheField name="Brand" numFmtId="0">
      <sharedItems/>
    </cacheField>
    <cacheField name="Product" numFmtId="0">
      <sharedItems/>
    </cacheField>
    <cacheField name="Pack Size (ml)" numFmtId="0">
      <sharedItems containsSemiMixedTypes="0" containsString="0" containsNumber="1" containsInteger="1" minValue="100" maxValue="200"/>
    </cacheField>
    <cacheField name="ProductID" numFmtId="0">
      <sharedItems count="10">
        <s v="Starbust Ultra Soft 100ml"/>
        <s v="Starbust Extra Shiny 100ml"/>
        <s v="Starbust Strong Hair 100ml"/>
        <s v="Starbust Ultra Soft 150ml"/>
        <s v="Starbust Strong Hair 150ml"/>
        <s v="Starbust Ultra Soft 200ml"/>
        <s v="Shinez Repair 100ml"/>
        <s v="Shinez Repair 125ml"/>
        <s v="Shinez Repair 150ml"/>
        <s v="Shinez Repair 200ml"/>
      </sharedItems>
    </cacheField>
    <cacheField name="Retail Price" numFmtId="164">
      <sharedItems containsSemiMixedTypes="0" containsString="0" containsNumber="1" containsInteger="1" minValue="5" maxValue="725"/>
    </cacheField>
    <cacheField name="Net Price" numFmtId="164">
      <sharedItems containsSemiMixedTypes="0" containsString="0" containsNumber="1" containsInteger="1" minValue="5" maxValue="425"/>
    </cacheField>
    <cacheField name="COGS" numFmtId="164">
      <sharedItems containsSemiMixedTypes="0" containsString="0" containsNumber="1" containsInteger="1" minValue="1" maxValue="115"/>
    </cacheField>
    <cacheField name="Volume 2022" numFmtId="3">
      <sharedItems containsSemiMixedTypes="0" containsString="0" containsNumber="1" containsInteger="1" minValue="231270" maxValue="1156348"/>
    </cacheField>
    <cacheField name="Net Sales 2022" numFmtId="165">
      <sharedItems containsSemiMixedTypes="0" containsString="0" containsNumber="1" containsInteger="1" minValue="1400826" maxValue="198450350"/>
    </cacheField>
    <cacheField name="Gross Profit per Unit" numFmtId="165">
      <sharedItems containsSemiMixedTypes="0" containsString="0" containsNumber="1" containsInteger="1" minValue="-80" maxValue="412"/>
    </cacheField>
    <cacheField name="Gross Profit per Product" numFmtId="165">
      <sharedItems containsSemiMixedTypes="0" containsString="0" containsNumber="1" containsInteger="1" minValue="-87162560" maxValue="192380104"/>
    </cacheField>
    <cacheField name="Gross Margin" numFmtId="10">
      <sharedItems containsSemiMixedTypes="0" containsString="0" containsNumber="1" minValue="-2.2857142857142856" maxValue="0.96941176470588231" count="10">
        <n v="0.70967741935483875"/>
        <n v="-2.2758620689655173"/>
        <n v="0.9642857142857143"/>
        <n v="0.65714285714285714"/>
        <n v="0.64864864864864868"/>
        <n v="-2"/>
        <n v="-2.2857142857142856"/>
        <n v="0.96941176470588231"/>
        <n v="0.70588235294117652"/>
        <n v="-1.8333333333333333"/>
      </sharedItems>
    </cacheField>
    <cacheField name="Net Sales Contribution" numFmtId="10">
      <sharedItems containsSemiMixedTypes="0" containsString="0" containsNumber="1" minValue="3.9151515102392878E-3" maxValue="0.554646463950565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Starbust"/>
    <s v="Ultra Soft"/>
    <n v="100"/>
    <x v="0"/>
    <n v="5"/>
    <n v="31"/>
    <n v="9"/>
    <n v="1156348"/>
    <n v="35846788"/>
    <n v="22"/>
    <n v="25439656"/>
    <x v="0"/>
    <n v="0.10018775078091612"/>
  </r>
  <r>
    <s v="Starbust"/>
    <s v="Extra Shiny"/>
    <n v="100"/>
    <x v="1"/>
    <n v="5"/>
    <n v="29"/>
    <n v="95"/>
    <n v="693809"/>
    <n v="20120461"/>
    <n v="-66"/>
    <n v="-45791394"/>
    <x v="1"/>
    <n v="5.6234431164798981E-2"/>
  </r>
  <r>
    <s v="Starbust"/>
    <s v="Strong Hair"/>
    <n v="100"/>
    <x v="2"/>
    <n v="5"/>
    <n v="28"/>
    <n v="1"/>
    <n v="346904"/>
    <n v="9713312"/>
    <n v="27"/>
    <n v="9366408"/>
    <x v="2"/>
    <n v="2.7147617295956387E-2"/>
  </r>
  <r>
    <s v="Starbust"/>
    <s v="Ultra Soft"/>
    <n v="150"/>
    <x v="3"/>
    <n v="7"/>
    <n v="35"/>
    <n v="12"/>
    <n v="693809"/>
    <n v="24283315"/>
    <n v="23"/>
    <n v="15957607"/>
    <x v="3"/>
    <n v="6.7869141060964283E-2"/>
  </r>
  <r>
    <s v="Starbust"/>
    <s v="Strong Hair"/>
    <n v="150"/>
    <x v="4"/>
    <n v="725"/>
    <n v="37"/>
    <n v="13"/>
    <n v="231270"/>
    <n v="8556990"/>
    <n v="24"/>
    <n v="5550480"/>
    <x v="4"/>
    <n v="2.3915827034622777E-2"/>
  </r>
  <r>
    <s v="Starbust"/>
    <s v="Ultra Soft"/>
    <n v="200"/>
    <x v="5"/>
    <n v="9"/>
    <n v="5"/>
    <n v="15"/>
    <n v="289087"/>
    <n v="1445435"/>
    <n v="-10"/>
    <n v="-2890870"/>
    <x v="5"/>
    <n v="4.0398286605208104E-3"/>
  </r>
  <r>
    <s v="Shinez"/>
    <s v="Repair"/>
    <n v="100"/>
    <x v="6"/>
    <n v="6"/>
    <n v="35"/>
    <n v="115"/>
    <n v="1089532"/>
    <n v="38133620"/>
    <n v="-80"/>
    <n v="-87162560"/>
    <x v="6"/>
    <n v="0.10657918965945172"/>
  </r>
  <r>
    <s v="Shinez"/>
    <s v="Repair"/>
    <n v="125"/>
    <x v="7"/>
    <n v="7"/>
    <n v="425"/>
    <n v="13"/>
    <n v="466942"/>
    <n v="198450350"/>
    <n v="412"/>
    <n v="192380104"/>
    <x v="7"/>
    <n v="0.55464646395056583"/>
  </r>
  <r>
    <s v="Shinez"/>
    <s v="Repair"/>
    <n v="150"/>
    <x v="8"/>
    <n v="8"/>
    <n v="51"/>
    <n v="15"/>
    <n v="389118"/>
    <n v="19845018"/>
    <n v="36"/>
    <n v="14008248"/>
    <x v="8"/>
    <n v="5.5464598881963825E-2"/>
  </r>
  <r>
    <s v="Shinez"/>
    <s v="Repair"/>
    <n v="200"/>
    <x v="9"/>
    <n v="10"/>
    <n v="6"/>
    <n v="17"/>
    <n v="233471"/>
    <n v="1400826"/>
    <n v="-11"/>
    <n v="-2568181"/>
    <x v="9"/>
    <n v="3.9151515102392878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A909E-2BEA-4636-8775-41A32997150F}" name="Profitability_Matrix_tbl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Product" colHeaderCaption="Gross Margin">
  <location ref="A3:K14" firstHeaderRow="1" firstDataRow="2" firstDataCol="1"/>
  <pivotFields count="13">
    <pivotField showAll="0"/>
    <pivotField showAll="0"/>
    <pivotField showAll="0"/>
    <pivotField axis="axisRow" showAll="0">
      <items count="11">
        <item x="6"/>
        <item x="7"/>
        <item x="8"/>
        <item x="9"/>
        <item x="1"/>
        <item x="2"/>
        <item x="4"/>
        <item x="0"/>
        <item x="3"/>
        <item x="5"/>
        <item t="default"/>
      </items>
    </pivotField>
    <pivotField numFmtId="164" showAll="0"/>
    <pivotField numFmtId="164" showAll="0"/>
    <pivotField numFmtId="164" showAll="0"/>
    <pivotField numFmtId="3" showAll="0"/>
    <pivotField numFmtId="165" showAll="0"/>
    <pivotField numFmtId="165" showAll="0"/>
    <pivotField numFmtId="165" showAll="0"/>
    <pivotField axis="axisCol" numFmtId="10" showAll="0">
      <items count="11">
        <item x="6"/>
        <item x="1"/>
        <item x="5"/>
        <item x="9"/>
        <item x="4"/>
        <item x="3"/>
        <item x="8"/>
        <item x="0"/>
        <item x="2"/>
        <item x="7"/>
        <item t="default"/>
      </items>
    </pivotField>
    <pivotField dataField="1" numFmtId="10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Product Profitability Matrix" fld="12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F2A9764-05AE-4CF4-9DF5-7C7E6F737E92}" autoFormatId="16" applyNumberFormats="0" applyBorderFormats="0" applyFontFormats="0" applyPatternFormats="0" applyAlignmentFormats="0" applyWidthHeightFormats="0">
  <queryTableRefresh nextId="17" unboundColumnsRight="4">
    <queryTableFields count="13">
      <queryTableField id="1" name="Brand" tableColumnId="1"/>
      <queryTableField id="2" name="Product" tableColumnId="2"/>
      <queryTableField id="3" name="Pack Size (ml)" tableColumnId="3"/>
      <queryTableField id="4" name="ProductID" tableColumnId="4"/>
      <queryTableField id="5" name="Retail Price" tableColumnId="5"/>
      <queryTableField id="16" dataBound="0" tableColumnId="13"/>
      <queryTableField id="6" name="Net Price" tableColumnId="6"/>
      <queryTableField id="7" name="COGS" tableColumnId="7"/>
      <queryTableField id="8" name="Volume 2022" tableColumnId="8"/>
      <queryTableField id="11" dataBound="0" tableColumnId="11"/>
      <queryTableField id="12" dataBound="0" tableColumnId="9"/>
      <queryTableField id="13" dataBound="0" tableColumnId="10"/>
      <queryTableField id="14" dataBound="0" tableColumnId="12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7620F7-AC5D-492D-9FDC-6049131F509E}" autoFormatId="16" applyNumberFormats="0" applyBorderFormats="0" applyFontFormats="0" applyPatternFormats="0" applyAlignmentFormats="0" applyWidthHeightFormats="0">
  <queryTableRefresh nextId="17" unboundColumnsRight="5">
    <queryTableFields count="13">
      <queryTableField id="1" name="Brand" tableColumnId="1"/>
      <queryTableField id="2" name="Product" tableColumnId="2"/>
      <queryTableField id="3" name="Pack Size (ml)" tableColumnId="3"/>
      <queryTableField id="4" name="ProductID" tableColumnId="4"/>
      <queryTableField id="5" name="Retail Price" tableColumnId="5"/>
      <queryTableField id="6" name="Net Price" tableColumnId="6"/>
      <queryTableField id="7" name="COGS" tableColumnId="7"/>
      <queryTableField id="8" name="Volume 2022" tableColumnId="8"/>
      <queryTableField id="11" dataBound="0" tableColumnId="11"/>
      <queryTableField id="12" dataBound="0" tableColumnId="9"/>
      <queryTableField id="13" dataBound="0" tableColumnId="10"/>
      <queryTableField id="14" dataBound="0" tableColumnId="12"/>
      <queryTableField id="15" dataBound="0" tableColumnId="1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5D127C-0C6B-498A-AF31-B4E54CF99947}" name="Internal_Sales_Data3" displayName="Internal_Sales_Data3" ref="A1:M12" tableType="queryTable">
  <autoFilter ref="A1:M12" xr:uid="{6595B923-3E0C-4488-9EF7-4571F4229AEF}"/>
  <tableColumns count="13">
    <tableColumn id="1" xr3:uid="{0995C93E-F4FC-4283-9E6D-F44B320A13C6}" uniqueName="1" name="Brand" totalsRowLabel="Total" queryTableFieldId="1" dataDxfId="33"/>
    <tableColumn id="2" xr3:uid="{181BBBA5-F87A-4BEB-8FB1-CF6E3757ED25}" uniqueName="2" name="Product" queryTableFieldId="2" dataDxfId="32"/>
    <tableColumn id="3" xr3:uid="{14B8AE25-0C9B-481C-8AF2-E7D7CE6BA622}" uniqueName="3" name="Pack Size (ml)" queryTableFieldId="3"/>
    <tableColumn id="4" xr3:uid="{D5B1684B-2EDA-41CC-AB28-7E3AAA73D3AE}" uniqueName="4" name="ProductID" queryTableFieldId="4" dataDxfId="31"/>
    <tableColumn id="5" xr3:uid="{6AFF31A5-EB18-4526-9EC3-5345B7226FAB}" uniqueName="5" name="Retail Price" queryTableFieldId="5" dataDxfId="30"/>
    <tableColumn id="13" xr3:uid="{6CCCF235-A61A-4D36-9F41-D6A4F9232BDF}" uniqueName="13" name="Price per ml" queryTableFieldId="16" dataDxfId="29">
      <calculatedColumnFormula>Internal_Sales_Data3[[#This Row],[Retail Price]]/Internal_Sales_Data3[[#This Row],[Pack Size (ml)]]</calculatedColumnFormula>
    </tableColumn>
    <tableColumn id="6" xr3:uid="{82631927-CB93-467E-91A2-B0C0864328D4}" uniqueName="6" name="Net Price" queryTableFieldId="6" dataDxfId="28"/>
    <tableColumn id="7" xr3:uid="{2ABCC833-A87C-416B-8543-1C6A5FF0D420}" uniqueName="7" name="COGS" queryTableFieldId="7" dataDxfId="27"/>
    <tableColumn id="8" xr3:uid="{66D1D9DF-B01F-49D1-8FE8-C221E8960ABC}" uniqueName="8" name="Volume 2022" totalsRowFunction="sum" queryTableFieldId="8" dataDxfId="26" totalsRowDxfId="25"/>
    <tableColumn id="11" xr3:uid="{BEC13919-B91D-447A-9DE2-A65AC71ABD86}" uniqueName="11" name="Net Sales 2022" totalsRowFunction="sum" queryTableFieldId="11" dataDxfId="24" totalsRowDxfId="23">
      <calculatedColumnFormula>G2*I2</calculatedColumnFormula>
    </tableColumn>
    <tableColumn id="9" xr3:uid="{0CB1A4F5-7540-4A6A-A34A-9D472D272D5A}" uniqueName="9" name="Gross Profit per Unit" queryTableFieldId="12" dataDxfId="22" totalsRowDxfId="21">
      <calculatedColumnFormula>G2-H2</calculatedColumnFormula>
    </tableColumn>
    <tableColumn id="10" xr3:uid="{A458ABB2-213B-4DAC-B01A-0C69AA192147}" uniqueName="10" name="Gross Profit per Product" totalsRowFunction="sum" queryTableFieldId="13" dataDxfId="20" totalsRowDxfId="19">
      <calculatedColumnFormula>K2*I2</calculatedColumnFormula>
    </tableColumn>
    <tableColumn id="12" xr3:uid="{9283AD04-55CB-41DD-890D-A8C97399BB63}" uniqueName="12" name="Gross Margin" totalsRowFunction="average" queryTableFieldId="14" dataDxfId="18" totalsRowDxfId="17">
      <calculatedColumnFormula>K2/G2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95B923-3E0C-4488-9EF7-4571F4229AEF}" name="Internal_Sales_Data" displayName="Internal_Sales_Data" ref="A1:M12" tableType="queryTable" totalsRowCount="1">
  <autoFilter ref="A1:M11" xr:uid="{6595B923-3E0C-4488-9EF7-4571F4229AEF}"/>
  <tableColumns count="13">
    <tableColumn id="1" xr3:uid="{7868BCC8-A660-4117-AFEA-28F74A37F2B1}" uniqueName="1" name="Brand" totalsRowLabel="Total" queryTableFieldId="1" dataDxfId="16"/>
    <tableColumn id="2" xr3:uid="{6FF2C9D2-361D-4B70-A2C8-BD79E185F7EA}" uniqueName="2" name="Product" queryTableFieldId="2" dataDxfId="15"/>
    <tableColumn id="3" xr3:uid="{5063AD76-50FC-4669-89D2-25B769A30024}" uniqueName="3" name="Pack Size (ml)" queryTableFieldId="3"/>
    <tableColumn id="4" xr3:uid="{0870CA8C-2011-4C36-9C55-2622B678AFF4}" uniqueName="4" name="ProductID" queryTableFieldId="4" dataDxfId="14"/>
    <tableColumn id="5" xr3:uid="{182A22A1-F19F-4F91-BD31-3D7459216951}" uniqueName="5" name="Retail Price" queryTableFieldId="5" dataDxfId="13"/>
    <tableColumn id="6" xr3:uid="{60911FAD-816A-4D22-AE37-14855097B6FB}" uniqueName="6" name="Net Price" queryTableFieldId="6" dataDxfId="12"/>
    <tableColumn id="7" xr3:uid="{1F5DB162-51AE-4487-8152-3341A8095E22}" uniqueName="7" name="COGS" queryTableFieldId="7" dataDxfId="11"/>
    <tableColumn id="8" xr3:uid="{561C6D81-D777-4F26-A8A9-2B4A38EA34E6}" uniqueName="8" name="Volume 2022" totalsRowFunction="sum" queryTableFieldId="8" dataDxfId="10" totalsRowDxfId="4"/>
    <tableColumn id="11" xr3:uid="{A5A5BE8B-CC78-4310-82FE-D98D8DFFB8E5}" uniqueName="11" name="Net Sales 2022" totalsRowFunction="sum" queryTableFieldId="11" dataDxfId="9" totalsRowDxfId="3">
      <calculatedColumnFormula>Internal_Sales_Data[[#This Row],[Net Price]]*Internal_Sales_Data[[#This Row],[Volume 2022]]</calculatedColumnFormula>
    </tableColumn>
    <tableColumn id="9" xr3:uid="{0201558E-E161-406D-B484-622873A0A719}" uniqueName="9" name="Gross Profit per Unit" queryTableFieldId="12" dataDxfId="8" totalsRowDxfId="2">
      <calculatedColumnFormula>Internal_Sales_Data[[#This Row],[Net Price]]-Internal_Sales_Data[[#This Row],[COGS]]</calculatedColumnFormula>
    </tableColumn>
    <tableColumn id="10" xr3:uid="{940E4F9D-54CD-48B2-8480-535B1DBD381E}" uniqueName="10" name="Gross Profit per Product" totalsRowFunction="sum" queryTableFieldId="13" dataDxfId="7" totalsRowDxfId="1">
      <calculatedColumnFormula>Internal_Sales_Data[[#This Row],[Gross Profit per Unit]]*Internal_Sales_Data[[#This Row],[Volume 2022]]</calculatedColumnFormula>
    </tableColumn>
    <tableColumn id="12" xr3:uid="{E1D83448-3C9E-43B9-8248-435F5B2908DE}" uniqueName="12" name="Gross Margin" totalsRowFunction="average" queryTableFieldId="14" dataDxfId="6" totalsRowDxfId="0">
      <calculatedColumnFormula>Internal_Sales_Data[[#This Row],[Gross Profit per Unit]]/Internal_Sales_Data[[#This Row],[Net Price]]</calculatedColumnFormula>
    </tableColumn>
    <tableColumn id="13" xr3:uid="{4DAA6736-FB0E-4053-A015-4ABF103971A7}" uniqueName="13" name="Net Sales Contribution" queryTableFieldId="15" dataDxfId="5">
      <calculatedColumnFormula>Internal_Sales_Data[[#This Row],[Net Sales 2022]]/Internal_Sales_Data[[#Totals],[Net Sales 2022]]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19CCD-83C1-4F5D-A1F8-204A558F04DA}">
  <dimension ref="A1:M12"/>
  <sheetViews>
    <sheetView workbookViewId="0">
      <selection activeCell="A12" sqref="A12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3" width="15.5703125" bestFit="1" customWidth="1"/>
    <col min="4" max="4" width="24.5703125" bestFit="1" customWidth="1"/>
    <col min="5" max="5" width="13.28515625" bestFit="1" customWidth="1"/>
    <col min="6" max="6" width="13.28515625" customWidth="1"/>
    <col min="7" max="7" width="11.42578125" bestFit="1" customWidth="1"/>
    <col min="8" max="8" width="8.28515625" bestFit="1" customWidth="1"/>
    <col min="9" max="9" width="14.7109375" bestFit="1" customWidth="1"/>
    <col min="10" max="10" width="16.140625" bestFit="1" customWidth="1"/>
    <col min="11" max="11" width="21.7109375" bestFit="1" customWidth="1"/>
    <col min="12" max="12" width="24.85546875" bestFit="1" customWidth="1"/>
    <col min="13" max="13" width="1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5</v>
      </c>
      <c r="H1" t="s">
        <v>6</v>
      </c>
      <c r="I1" t="s">
        <v>7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25">
      <c r="A2" t="s">
        <v>8</v>
      </c>
      <c r="B2" t="s">
        <v>9</v>
      </c>
      <c r="C2">
        <v>100</v>
      </c>
      <c r="D2" t="s">
        <v>10</v>
      </c>
      <c r="E2" s="1">
        <v>5</v>
      </c>
      <c r="F2" s="8">
        <f>Internal_Sales_Data3[[#This Row],[Retail Price]]/Internal_Sales_Data3[[#This Row],[Pack Size (ml)]]</f>
        <v>0.05</v>
      </c>
      <c r="G2" s="1">
        <v>31</v>
      </c>
      <c r="H2" s="1">
        <v>9</v>
      </c>
      <c r="I2" s="3">
        <v>1156348</v>
      </c>
      <c r="J2" s="4">
        <f t="shared" ref="J2:J12" si="0">G2*I2</f>
        <v>35846788</v>
      </c>
      <c r="K2" s="1">
        <f t="shared" ref="K2:K12" si="1">G2-H2</f>
        <v>22</v>
      </c>
      <c r="L2" s="4">
        <f t="shared" ref="L2:L12" si="2">K2*I2</f>
        <v>25439656</v>
      </c>
      <c r="M2" s="5">
        <f t="shared" ref="M2:M12" si="3">K2/G2</f>
        <v>0.70967741935483875</v>
      </c>
    </row>
    <row r="3" spans="1:13" x14ac:dyDescent="0.25">
      <c r="A3" t="s">
        <v>8</v>
      </c>
      <c r="B3" t="s">
        <v>11</v>
      </c>
      <c r="C3">
        <v>100</v>
      </c>
      <c r="D3" t="s">
        <v>12</v>
      </c>
      <c r="E3" s="1">
        <v>5</v>
      </c>
      <c r="F3" s="8">
        <f>Internal_Sales_Data3[[#This Row],[Retail Price]]/Internal_Sales_Data3[[#This Row],[Pack Size (ml)]]</f>
        <v>0.05</v>
      </c>
      <c r="G3" s="1">
        <v>29</v>
      </c>
      <c r="H3" s="1">
        <v>95</v>
      </c>
      <c r="I3" s="3">
        <v>693809</v>
      </c>
      <c r="J3" s="4">
        <f t="shared" si="0"/>
        <v>20120461</v>
      </c>
      <c r="K3" s="1">
        <f t="shared" si="1"/>
        <v>-66</v>
      </c>
      <c r="L3" s="4">
        <f t="shared" si="2"/>
        <v>-45791394</v>
      </c>
      <c r="M3" s="5">
        <f t="shared" si="3"/>
        <v>-2.2758620689655173</v>
      </c>
    </row>
    <row r="4" spans="1:13" x14ac:dyDescent="0.25">
      <c r="A4" t="s">
        <v>8</v>
      </c>
      <c r="B4" t="s">
        <v>13</v>
      </c>
      <c r="C4">
        <v>100</v>
      </c>
      <c r="D4" t="s">
        <v>14</v>
      </c>
      <c r="E4" s="1">
        <v>5</v>
      </c>
      <c r="F4" s="8">
        <f>Internal_Sales_Data3[[#This Row],[Retail Price]]/Internal_Sales_Data3[[#This Row],[Pack Size (ml)]]</f>
        <v>0.05</v>
      </c>
      <c r="G4" s="1">
        <v>28</v>
      </c>
      <c r="H4" s="1">
        <v>1</v>
      </c>
      <c r="I4" s="3">
        <v>346904</v>
      </c>
      <c r="J4" s="4">
        <f t="shared" si="0"/>
        <v>9713312</v>
      </c>
      <c r="K4" s="1">
        <f t="shared" si="1"/>
        <v>27</v>
      </c>
      <c r="L4" s="4">
        <f t="shared" si="2"/>
        <v>9366408</v>
      </c>
      <c r="M4" s="5">
        <f t="shared" si="3"/>
        <v>0.9642857142857143</v>
      </c>
    </row>
    <row r="5" spans="1:13" x14ac:dyDescent="0.25">
      <c r="A5" t="s">
        <v>8</v>
      </c>
      <c r="B5" t="s">
        <v>9</v>
      </c>
      <c r="C5">
        <v>150</v>
      </c>
      <c r="D5" t="s">
        <v>15</v>
      </c>
      <c r="E5" s="1">
        <v>7</v>
      </c>
      <c r="F5" s="8">
        <f>Internal_Sales_Data3[[#This Row],[Retail Price]]/Internal_Sales_Data3[[#This Row],[Pack Size (ml)]]</f>
        <v>4.6666666666666669E-2</v>
      </c>
      <c r="G5" s="1">
        <v>35</v>
      </c>
      <c r="H5" s="1">
        <v>12</v>
      </c>
      <c r="I5" s="3">
        <v>693809</v>
      </c>
      <c r="J5" s="4">
        <f t="shared" si="0"/>
        <v>24283315</v>
      </c>
      <c r="K5" s="1">
        <f t="shared" si="1"/>
        <v>23</v>
      </c>
      <c r="L5" s="4">
        <f t="shared" si="2"/>
        <v>15957607</v>
      </c>
      <c r="M5" s="5">
        <f t="shared" si="3"/>
        <v>0.65714285714285714</v>
      </c>
    </row>
    <row r="6" spans="1:13" x14ac:dyDescent="0.25">
      <c r="A6" t="s">
        <v>8</v>
      </c>
      <c r="B6" t="s">
        <v>13</v>
      </c>
      <c r="C6">
        <v>150</v>
      </c>
      <c r="D6" t="s">
        <v>16</v>
      </c>
      <c r="E6" s="1">
        <v>725</v>
      </c>
      <c r="F6" s="8">
        <f>Internal_Sales_Data3[[#This Row],[Retail Price]]/Internal_Sales_Data3[[#This Row],[Pack Size (ml)]]</f>
        <v>4.833333333333333</v>
      </c>
      <c r="G6" s="1">
        <v>37</v>
      </c>
      <c r="H6" s="1">
        <v>13</v>
      </c>
      <c r="I6" s="3">
        <v>231270</v>
      </c>
      <c r="J6" s="4">
        <f t="shared" si="0"/>
        <v>8556990</v>
      </c>
      <c r="K6" s="1">
        <f t="shared" si="1"/>
        <v>24</v>
      </c>
      <c r="L6" s="4">
        <f t="shared" si="2"/>
        <v>5550480</v>
      </c>
      <c r="M6" s="5">
        <f t="shared" si="3"/>
        <v>0.64864864864864868</v>
      </c>
    </row>
    <row r="7" spans="1:13" x14ac:dyDescent="0.25">
      <c r="A7" t="s">
        <v>8</v>
      </c>
      <c r="B7" t="s">
        <v>9</v>
      </c>
      <c r="C7">
        <v>200</v>
      </c>
      <c r="D7" t="s">
        <v>17</v>
      </c>
      <c r="E7" s="1">
        <v>9</v>
      </c>
      <c r="F7" s="8">
        <f>Internal_Sales_Data3[[#This Row],[Retail Price]]/Internal_Sales_Data3[[#This Row],[Pack Size (ml)]]</f>
        <v>4.4999999999999998E-2</v>
      </c>
      <c r="G7" s="1">
        <v>5</v>
      </c>
      <c r="H7" s="1">
        <v>15</v>
      </c>
      <c r="I7" s="3">
        <v>289087</v>
      </c>
      <c r="J7" s="4">
        <f t="shared" si="0"/>
        <v>1445435</v>
      </c>
      <c r="K7" s="1">
        <f t="shared" si="1"/>
        <v>-10</v>
      </c>
      <c r="L7" s="4">
        <f t="shared" si="2"/>
        <v>-2890870</v>
      </c>
      <c r="M7" s="5">
        <f t="shared" si="3"/>
        <v>-2</v>
      </c>
    </row>
    <row r="8" spans="1:13" x14ac:dyDescent="0.25">
      <c r="A8" t="s">
        <v>18</v>
      </c>
      <c r="B8" t="s">
        <v>19</v>
      </c>
      <c r="C8">
        <v>100</v>
      </c>
      <c r="D8" t="s">
        <v>20</v>
      </c>
      <c r="E8" s="1">
        <v>6</v>
      </c>
      <c r="F8" s="8">
        <f>Internal_Sales_Data3[[#This Row],[Retail Price]]/Internal_Sales_Data3[[#This Row],[Pack Size (ml)]]</f>
        <v>0.06</v>
      </c>
      <c r="G8" s="1">
        <v>35</v>
      </c>
      <c r="H8" s="1">
        <v>115</v>
      </c>
      <c r="I8" s="3">
        <v>1089532</v>
      </c>
      <c r="J8" s="4">
        <f t="shared" si="0"/>
        <v>38133620</v>
      </c>
      <c r="K8" s="1">
        <f t="shared" si="1"/>
        <v>-80</v>
      </c>
      <c r="L8" s="4">
        <f t="shared" si="2"/>
        <v>-87162560</v>
      </c>
      <c r="M8" s="5">
        <f t="shared" si="3"/>
        <v>-2.2857142857142856</v>
      </c>
    </row>
    <row r="9" spans="1:13" x14ac:dyDescent="0.25">
      <c r="A9" t="s">
        <v>18</v>
      </c>
      <c r="B9" t="s">
        <v>19</v>
      </c>
      <c r="C9">
        <v>125</v>
      </c>
      <c r="D9" t="s">
        <v>21</v>
      </c>
      <c r="E9" s="1">
        <v>7</v>
      </c>
      <c r="F9" s="8">
        <f>Internal_Sales_Data3[[#This Row],[Retail Price]]/Internal_Sales_Data3[[#This Row],[Pack Size (ml)]]</f>
        <v>5.6000000000000001E-2</v>
      </c>
      <c r="G9" s="1">
        <v>425</v>
      </c>
      <c r="H9" s="1">
        <v>13</v>
      </c>
      <c r="I9" s="3">
        <v>466942</v>
      </c>
      <c r="J9" s="4">
        <f t="shared" si="0"/>
        <v>198450350</v>
      </c>
      <c r="K9" s="1">
        <f t="shared" si="1"/>
        <v>412</v>
      </c>
      <c r="L9" s="4">
        <f t="shared" si="2"/>
        <v>192380104</v>
      </c>
      <c r="M9" s="5">
        <f t="shared" si="3"/>
        <v>0.96941176470588231</v>
      </c>
    </row>
    <row r="10" spans="1:13" x14ac:dyDescent="0.25">
      <c r="A10" t="s">
        <v>18</v>
      </c>
      <c r="B10" t="s">
        <v>19</v>
      </c>
      <c r="C10">
        <v>150</v>
      </c>
      <c r="D10" t="s">
        <v>22</v>
      </c>
      <c r="E10" s="1">
        <v>8</v>
      </c>
      <c r="F10" s="8">
        <f>Internal_Sales_Data3[[#This Row],[Retail Price]]/Internal_Sales_Data3[[#This Row],[Pack Size (ml)]]</f>
        <v>5.3333333333333337E-2</v>
      </c>
      <c r="G10" s="1">
        <v>51</v>
      </c>
      <c r="H10" s="1">
        <v>15</v>
      </c>
      <c r="I10" s="3">
        <v>389118</v>
      </c>
      <c r="J10" s="4">
        <f t="shared" si="0"/>
        <v>19845018</v>
      </c>
      <c r="K10" s="1">
        <f t="shared" si="1"/>
        <v>36</v>
      </c>
      <c r="L10" s="4">
        <f t="shared" si="2"/>
        <v>14008248</v>
      </c>
      <c r="M10" s="5">
        <f t="shared" si="3"/>
        <v>0.70588235294117652</v>
      </c>
    </row>
    <row r="11" spans="1:13" x14ac:dyDescent="0.25">
      <c r="A11" t="s">
        <v>18</v>
      </c>
      <c r="B11" t="s">
        <v>19</v>
      </c>
      <c r="C11">
        <v>200</v>
      </c>
      <c r="D11" t="s">
        <v>23</v>
      </c>
      <c r="E11" s="1">
        <v>10</v>
      </c>
      <c r="F11" s="8">
        <f>Internal_Sales_Data3[[#This Row],[Retail Price]]/Internal_Sales_Data3[[#This Row],[Pack Size (ml)]]</f>
        <v>0.05</v>
      </c>
      <c r="G11" s="1">
        <v>6</v>
      </c>
      <c r="H11" s="1">
        <v>17</v>
      </c>
      <c r="I11" s="3">
        <v>233471</v>
      </c>
      <c r="J11" s="4">
        <f t="shared" si="0"/>
        <v>1400826</v>
      </c>
      <c r="K11" s="1">
        <f t="shared" si="1"/>
        <v>-11</v>
      </c>
      <c r="L11" s="4">
        <f t="shared" si="2"/>
        <v>-2568181</v>
      </c>
      <c r="M11" s="5">
        <f t="shared" si="3"/>
        <v>-1.8333333333333333</v>
      </c>
    </row>
    <row r="12" spans="1:13" x14ac:dyDescent="0.25">
      <c r="A12" t="s">
        <v>8</v>
      </c>
      <c r="B12" t="s">
        <v>9</v>
      </c>
      <c r="C12">
        <v>50</v>
      </c>
      <c r="D12" t="s">
        <v>32</v>
      </c>
      <c r="E12" s="1">
        <f>F12*C12</f>
        <v>3.7500000000000004</v>
      </c>
      <c r="F12" s="8">
        <f>F2*1.5</f>
        <v>7.5000000000000011E-2</v>
      </c>
      <c r="G12" s="1">
        <v>2.2999999999999998</v>
      </c>
      <c r="H12" s="1">
        <v>0.7</v>
      </c>
      <c r="I12" s="3">
        <f>I2*0.1</f>
        <v>115634.8</v>
      </c>
      <c r="J12" s="4">
        <f t="shared" si="0"/>
        <v>265960.03999999998</v>
      </c>
      <c r="K12" s="1">
        <f t="shared" si="1"/>
        <v>1.5999999999999999</v>
      </c>
      <c r="L12" s="4">
        <f t="shared" si="2"/>
        <v>185015.67999999999</v>
      </c>
      <c r="M12" s="5">
        <f t="shared" si="3"/>
        <v>0.69565217391304346</v>
      </c>
    </row>
  </sheetData>
  <pageMargins left="0.7" right="0.7" top="0.75" bottom="0.75" header="0.3" footer="0.3"/>
  <ignoredErrors>
    <ignoredError sqref="F1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F6F83-5813-4873-8830-DC99229ACF7C}">
  <dimension ref="A3:K28"/>
  <sheetViews>
    <sheetView workbookViewId="0">
      <selection activeCell="A4" sqref="A4"/>
    </sheetView>
  </sheetViews>
  <sheetFormatPr defaultRowHeight="15" x14ac:dyDescent="0.25"/>
  <cols>
    <col min="1" max="1" width="28.140625" bestFit="1" customWidth="1"/>
    <col min="2" max="2" width="16.28515625" bestFit="1" customWidth="1"/>
    <col min="3" max="5" width="8.85546875" bestFit="1" customWidth="1"/>
    <col min="6" max="11" width="7.140625" bestFit="1" customWidth="1"/>
    <col min="12" max="12" width="11.28515625" bestFit="1" customWidth="1"/>
  </cols>
  <sheetData>
    <row r="3" spans="1:11" x14ac:dyDescent="0.25">
      <c r="A3" s="6" t="s">
        <v>30</v>
      </c>
      <c r="B3" s="6" t="s">
        <v>28</v>
      </c>
    </row>
    <row r="4" spans="1:11" x14ac:dyDescent="0.25">
      <c r="A4" s="6" t="s">
        <v>1</v>
      </c>
      <c r="B4" s="5">
        <v>-2.2857142857142856</v>
      </c>
      <c r="C4" s="5">
        <v>-2.2758620689655173</v>
      </c>
      <c r="D4" s="5">
        <v>-2</v>
      </c>
      <c r="E4" s="5">
        <v>-1.8333333333333333</v>
      </c>
      <c r="F4" s="5">
        <v>0.64864864864864868</v>
      </c>
      <c r="G4" s="5">
        <v>0.65714285714285714</v>
      </c>
      <c r="H4" s="5">
        <v>0.70588235294117652</v>
      </c>
      <c r="I4" s="5">
        <v>0.70967741935483875</v>
      </c>
      <c r="J4" s="5">
        <v>0.9642857142857143</v>
      </c>
      <c r="K4" s="5">
        <v>0.96941176470588231</v>
      </c>
    </row>
    <row r="5" spans="1:11" x14ac:dyDescent="0.25">
      <c r="A5" s="7" t="s">
        <v>20</v>
      </c>
      <c r="B5" s="5">
        <v>0.10657918965945172</v>
      </c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s="7" t="s">
        <v>21</v>
      </c>
      <c r="B6" s="5"/>
      <c r="C6" s="5"/>
      <c r="D6" s="5"/>
      <c r="E6" s="5"/>
      <c r="F6" s="5"/>
      <c r="G6" s="5"/>
      <c r="H6" s="5"/>
      <c r="I6" s="5"/>
      <c r="J6" s="5"/>
      <c r="K6" s="5">
        <v>0.55464646395056583</v>
      </c>
    </row>
    <row r="7" spans="1:11" x14ac:dyDescent="0.25">
      <c r="A7" s="7" t="s">
        <v>22</v>
      </c>
      <c r="B7" s="5"/>
      <c r="C7" s="5"/>
      <c r="D7" s="5"/>
      <c r="E7" s="5"/>
      <c r="F7" s="5"/>
      <c r="G7" s="5"/>
      <c r="H7" s="5">
        <v>5.5464598881963825E-2</v>
      </c>
      <c r="I7" s="5"/>
      <c r="J7" s="5"/>
      <c r="K7" s="5"/>
    </row>
    <row r="8" spans="1:11" x14ac:dyDescent="0.25">
      <c r="A8" s="7" t="s">
        <v>23</v>
      </c>
      <c r="B8" s="5"/>
      <c r="C8" s="5"/>
      <c r="D8" s="5"/>
      <c r="E8" s="5">
        <v>3.9151515102392878E-3</v>
      </c>
      <c r="F8" s="5"/>
      <c r="G8" s="5"/>
      <c r="H8" s="5"/>
      <c r="I8" s="5"/>
      <c r="J8" s="5"/>
      <c r="K8" s="5"/>
    </row>
    <row r="9" spans="1:11" x14ac:dyDescent="0.25">
      <c r="A9" s="7" t="s">
        <v>12</v>
      </c>
      <c r="B9" s="5"/>
      <c r="C9" s="5">
        <v>5.6234431164798981E-2</v>
      </c>
      <c r="D9" s="5"/>
      <c r="E9" s="5"/>
      <c r="F9" s="5"/>
      <c r="G9" s="5"/>
      <c r="H9" s="5"/>
      <c r="I9" s="5"/>
      <c r="J9" s="5"/>
      <c r="K9" s="5"/>
    </row>
    <row r="10" spans="1:11" x14ac:dyDescent="0.25">
      <c r="A10" s="7" t="s">
        <v>14</v>
      </c>
      <c r="B10" s="5"/>
      <c r="C10" s="5"/>
      <c r="D10" s="5"/>
      <c r="E10" s="5"/>
      <c r="F10" s="5"/>
      <c r="G10" s="5"/>
      <c r="H10" s="5"/>
      <c r="I10" s="5"/>
      <c r="J10" s="5">
        <v>2.7147617295956387E-2</v>
      </c>
      <c r="K10" s="5"/>
    </row>
    <row r="11" spans="1:11" x14ac:dyDescent="0.25">
      <c r="A11" s="7" t="s">
        <v>16</v>
      </c>
      <c r="B11" s="5"/>
      <c r="C11" s="5"/>
      <c r="D11" s="5"/>
      <c r="E11" s="5"/>
      <c r="F11" s="5">
        <v>2.3915827034622777E-2</v>
      </c>
      <c r="G11" s="5"/>
      <c r="H11" s="5"/>
      <c r="I11" s="5"/>
      <c r="J11" s="5"/>
      <c r="K11" s="5"/>
    </row>
    <row r="12" spans="1:11" x14ac:dyDescent="0.25">
      <c r="A12" s="7" t="s">
        <v>10</v>
      </c>
      <c r="B12" s="5"/>
      <c r="C12" s="5"/>
      <c r="D12" s="5"/>
      <c r="E12" s="5"/>
      <c r="F12" s="5"/>
      <c r="G12" s="5"/>
      <c r="H12" s="5"/>
      <c r="I12" s="5">
        <v>0.10018775078091612</v>
      </c>
      <c r="J12" s="5"/>
      <c r="K12" s="5"/>
    </row>
    <row r="13" spans="1:11" x14ac:dyDescent="0.25">
      <c r="A13" s="7" t="s">
        <v>15</v>
      </c>
      <c r="B13" s="5"/>
      <c r="C13" s="5"/>
      <c r="D13" s="5"/>
      <c r="E13" s="5"/>
      <c r="F13" s="5"/>
      <c r="G13" s="5">
        <v>6.7869141060964283E-2</v>
      </c>
      <c r="H13" s="5"/>
      <c r="I13" s="5"/>
      <c r="J13" s="5"/>
      <c r="K13" s="5"/>
    </row>
    <row r="14" spans="1:11" x14ac:dyDescent="0.25">
      <c r="A14" s="7" t="s">
        <v>17</v>
      </c>
      <c r="B14" s="5"/>
      <c r="C14" s="5"/>
      <c r="D14" s="5">
        <v>4.0398286605208104E-3</v>
      </c>
      <c r="E14" s="5"/>
      <c r="F14" s="5"/>
      <c r="G14" s="5"/>
      <c r="H14" s="5"/>
      <c r="I14" s="5"/>
      <c r="J14" s="5"/>
      <c r="K14" s="5"/>
    </row>
    <row r="17" spans="1:11" x14ac:dyDescent="0.25">
      <c r="A17" t="s">
        <v>30</v>
      </c>
      <c r="B17" t="s">
        <v>28</v>
      </c>
    </row>
    <row r="18" spans="1:11" x14ac:dyDescent="0.25">
      <c r="A18" t="s">
        <v>1</v>
      </c>
      <c r="B18" s="5">
        <v>-2.2857142857142856</v>
      </c>
      <c r="C18" s="5">
        <v>-2.2758620689655173</v>
      </c>
      <c r="D18" s="5">
        <v>-2</v>
      </c>
      <c r="E18" s="5">
        <v>-1.8333333333333333</v>
      </c>
      <c r="F18" s="5">
        <v>0.64864864864864868</v>
      </c>
      <c r="G18" s="5">
        <v>0.65714285714285714</v>
      </c>
      <c r="H18" s="5">
        <v>0.70588235294117652</v>
      </c>
      <c r="I18" s="5">
        <v>0.70967741935483875</v>
      </c>
      <c r="J18" s="5">
        <v>0.9642857142857143</v>
      </c>
      <c r="K18" s="5">
        <v>0.96941176470588231</v>
      </c>
    </row>
    <row r="19" spans="1:11" x14ac:dyDescent="0.25">
      <c r="A19" t="s">
        <v>20</v>
      </c>
      <c r="B19" s="5">
        <v>0.10657918965945172</v>
      </c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25">
      <c r="A20" t="s">
        <v>21</v>
      </c>
      <c r="B20" s="5"/>
      <c r="C20" s="5"/>
      <c r="D20" s="5"/>
      <c r="E20" s="5"/>
      <c r="F20" s="5"/>
      <c r="G20" s="5"/>
      <c r="H20" s="5"/>
      <c r="I20" s="5"/>
      <c r="J20" s="5"/>
      <c r="K20" s="5">
        <v>0.55464646395056583</v>
      </c>
    </row>
    <row r="21" spans="1:11" x14ac:dyDescent="0.25">
      <c r="A21" t="s">
        <v>22</v>
      </c>
      <c r="B21" s="5"/>
      <c r="C21" s="5"/>
      <c r="D21" s="5"/>
      <c r="E21" s="5"/>
      <c r="F21" s="5"/>
      <c r="G21" s="5"/>
      <c r="H21" s="5">
        <v>5.5464598881963825E-2</v>
      </c>
      <c r="I21" s="5"/>
      <c r="J21" s="5"/>
      <c r="K21" s="5"/>
    </row>
    <row r="22" spans="1:11" x14ac:dyDescent="0.25">
      <c r="A22" t="s">
        <v>23</v>
      </c>
      <c r="B22" s="5"/>
      <c r="C22" s="5"/>
      <c r="D22" s="5"/>
      <c r="E22" s="5">
        <v>3.9151515102392878E-3</v>
      </c>
      <c r="F22" s="5"/>
      <c r="G22" s="5"/>
      <c r="H22" s="5"/>
      <c r="I22" s="5"/>
      <c r="J22" s="5"/>
      <c r="K22" s="5"/>
    </row>
    <row r="23" spans="1:11" x14ac:dyDescent="0.25">
      <c r="A23" t="s">
        <v>12</v>
      </c>
      <c r="B23" s="5"/>
      <c r="C23" s="5">
        <v>5.6234431164798981E-2</v>
      </c>
      <c r="D23" s="5"/>
      <c r="E23" s="5"/>
      <c r="F23" s="5"/>
      <c r="G23" s="5"/>
      <c r="H23" s="5"/>
      <c r="I23" s="5"/>
      <c r="J23" s="5"/>
      <c r="K23" s="5"/>
    </row>
    <row r="24" spans="1:11" x14ac:dyDescent="0.25">
      <c r="A24" t="s">
        <v>14</v>
      </c>
      <c r="B24" s="5"/>
      <c r="C24" s="5"/>
      <c r="D24" s="5"/>
      <c r="E24" s="5"/>
      <c r="F24" s="5"/>
      <c r="G24" s="5"/>
      <c r="H24" s="5"/>
      <c r="I24" s="5"/>
      <c r="J24" s="5">
        <v>2.7147617295956387E-2</v>
      </c>
      <c r="K24" s="5"/>
    </row>
    <row r="25" spans="1:11" x14ac:dyDescent="0.25">
      <c r="A25" t="s">
        <v>16</v>
      </c>
      <c r="B25" s="5"/>
      <c r="C25" s="5"/>
      <c r="D25" s="5"/>
      <c r="E25" s="5"/>
      <c r="F25" s="5">
        <v>2.3915827034622777E-2</v>
      </c>
      <c r="G25" s="5"/>
      <c r="H25" s="5"/>
      <c r="I25" s="5"/>
      <c r="J25" s="5"/>
      <c r="K25" s="5"/>
    </row>
    <row r="26" spans="1:11" x14ac:dyDescent="0.25">
      <c r="A26" t="s">
        <v>10</v>
      </c>
      <c r="B26" s="5"/>
      <c r="C26" s="5"/>
      <c r="D26" s="5"/>
      <c r="E26" s="5"/>
      <c r="F26" s="5"/>
      <c r="G26" s="5"/>
      <c r="H26" s="5"/>
      <c r="I26" s="5">
        <v>0.10018775078091612</v>
      </c>
      <c r="J26" s="5"/>
      <c r="K26" s="5"/>
    </row>
    <row r="27" spans="1:11" x14ac:dyDescent="0.25">
      <c r="A27" t="s">
        <v>15</v>
      </c>
      <c r="B27" s="5"/>
      <c r="C27" s="5"/>
      <c r="D27" s="5"/>
      <c r="E27" s="5"/>
      <c r="F27" s="5"/>
      <c r="G27" s="5">
        <v>6.7869141060964283E-2</v>
      </c>
      <c r="H27" s="5"/>
      <c r="I27" s="5"/>
      <c r="J27" s="5"/>
      <c r="K27" s="5"/>
    </row>
    <row r="28" spans="1:11" x14ac:dyDescent="0.25">
      <c r="A28" t="s">
        <v>17</v>
      </c>
      <c r="B28" s="5"/>
      <c r="C28" s="5"/>
      <c r="D28" s="5">
        <v>4.0398286605208104E-3</v>
      </c>
      <c r="E28" s="5"/>
      <c r="F28" s="5"/>
      <c r="G28" s="5"/>
      <c r="H28" s="5"/>
      <c r="I28" s="5"/>
      <c r="J28" s="5"/>
      <c r="K28" s="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365D8-929E-4792-89C4-C5559BA92DA2}">
  <dimension ref="A1:M13"/>
  <sheetViews>
    <sheetView tabSelected="1" workbookViewId="0">
      <selection activeCell="I2" sqref="I2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3" width="15.5703125" bestFit="1" customWidth="1"/>
    <col min="4" max="4" width="24.5703125" bestFit="1" customWidth="1"/>
    <col min="5" max="5" width="13.28515625" bestFit="1" customWidth="1"/>
    <col min="6" max="6" width="11.42578125" bestFit="1" customWidth="1"/>
    <col min="7" max="7" width="8.28515625" bestFit="1" customWidth="1"/>
    <col min="8" max="8" width="14.7109375" bestFit="1" customWidth="1"/>
    <col min="9" max="9" width="16.140625" bestFit="1" customWidth="1"/>
    <col min="10" max="10" width="21.7109375" bestFit="1" customWidth="1"/>
    <col min="11" max="11" width="24.85546875" bestFit="1" customWidth="1"/>
    <col min="12" max="12" width="15" bestFit="1" customWidth="1"/>
    <col min="13" max="13" width="23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25">
      <c r="A2" t="s">
        <v>8</v>
      </c>
      <c r="B2" t="s">
        <v>9</v>
      </c>
      <c r="C2">
        <v>100</v>
      </c>
      <c r="D2" t="s">
        <v>10</v>
      </c>
      <c r="E2" s="1">
        <v>5</v>
      </c>
      <c r="F2" s="1">
        <v>31</v>
      </c>
      <c r="G2" s="1">
        <v>9</v>
      </c>
      <c r="H2" s="3">
        <v>1156348</v>
      </c>
      <c r="I2" s="4">
        <f>Internal_Sales_Data[[#This Row],[Net Price]]*Internal_Sales_Data[[#This Row],[Volume 2022]]</f>
        <v>35846788</v>
      </c>
      <c r="J2" s="4">
        <f>Internal_Sales_Data[[#This Row],[Net Price]]-Internal_Sales_Data[[#This Row],[COGS]]</f>
        <v>22</v>
      </c>
      <c r="K2" s="4">
        <f>Internal_Sales_Data[[#This Row],[Gross Profit per Unit]]*Internal_Sales_Data[[#This Row],[Volume 2022]]</f>
        <v>25439656</v>
      </c>
      <c r="L2" s="5">
        <f>Internal_Sales_Data[[#This Row],[Gross Profit per Unit]]/Internal_Sales_Data[[#This Row],[Net Price]]</f>
        <v>0.70967741935483875</v>
      </c>
      <c r="M2" s="5">
        <f>Internal_Sales_Data[[#This Row],[Net Sales 2022]]/Internal_Sales_Data[[#Totals],[Net Sales 2022]]</f>
        <v>0.10018775078091612</v>
      </c>
    </row>
    <row r="3" spans="1:13" x14ac:dyDescent="0.25">
      <c r="A3" t="s">
        <v>8</v>
      </c>
      <c r="B3" t="s">
        <v>11</v>
      </c>
      <c r="C3">
        <v>100</v>
      </c>
      <c r="D3" t="s">
        <v>12</v>
      </c>
      <c r="E3" s="1">
        <v>5</v>
      </c>
      <c r="F3" s="1">
        <v>29</v>
      </c>
      <c r="G3" s="1">
        <v>95</v>
      </c>
      <c r="H3" s="3">
        <v>693809</v>
      </c>
      <c r="I3" s="4">
        <f>Internal_Sales_Data[[#This Row],[Net Price]]*Internal_Sales_Data[[#This Row],[Volume 2022]]</f>
        <v>20120461</v>
      </c>
      <c r="J3" s="4">
        <f>Internal_Sales_Data[[#This Row],[Net Price]]-Internal_Sales_Data[[#This Row],[COGS]]</f>
        <v>-66</v>
      </c>
      <c r="K3" s="4">
        <f>Internal_Sales_Data[[#This Row],[Gross Profit per Unit]]*Internal_Sales_Data[[#This Row],[Volume 2022]]</f>
        <v>-45791394</v>
      </c>
      <c r="L3" s="5">
        <f>Internal_Sales_Data[[#This Row],[Gross Profit per Unit]]/Internal_Sales_Data[[#This Row],[Net Price]]</f>
        <v>-2.2758620689655173</v>
      </c>
      <c r="M3" s="5">
        <f>Internal_Sales_Data[[#This Row],[Net Sales 2022]]/Internal_Sales_Data[[#Totals],[Net Sales 2022]]</f>
        <v>5.6234431164798981E-2</v>
      </c>
    </row>
    <row r="4" spans="1:13" x14ac:dyDescent="0.25">
      <c r="A4" t="s">
        <v>8</v>
      </c>
      <c r="B4" t="s">
        <v>13</v>
      </c>
      <c r="C4">
        <v>100</v>
      </c>
      <c r="D4" t="s">
        <v>14</v>
      </c>
      <c r="E4" s="1">
        <v>5</v>
      </c>
      <c r="F4" s="1">
        <v>28</v>
      </c>
      <c r="G4" s="1">
        <v>1</v>
      </c>
      <c r="H4" s="3">
        <v>346904</v>
      </c>
      <c r="I4" s="4">
        <f>Internal_Sales_Data[[#This Row],[Net Price]]*Internal_Sales_Data[[#This Row],[Volume 2022]]</f>
        <v>9713312</v>
      </c>
      <c r="J4" s="4">
        <f>Internal_Sales_Data[[#This Row],[Net Price]]-Internal_Sales_Data[[#This Row],[COGS]]</f>
        <v>27</v>
      </c>
      <c r="K4" s="4">
        <f>Internal_Sales_Data[[#This Row],[Gross Profit per Unit]]*Internal_Sales_Data[[#This Row],[Volume 2022]]</f>
        <v>9366408</v>
      </c>
      <c r="L4" s="5">
        <f>Internal_Sales_Data[[#This Row],[Gross Profit per Unit]]/Internal_Sales_Data[[#This Row],[Net Price]]</f>
        <v>0.9642857142857143</v>
      </c>
      <c r="M4" s="5">
        <f>Internal_Sales_Data[[#This Row],[Net Sales 2022]]/Internal_Sales_Data[[#Totals],[Net Sales 2022]]</f>
        <v>2.7147617295956387E-2</v>
      </c>
    </row>
    <row r="5" spans="1:13" x14ac:dyDescent="0.25">
      <c r="A5" t="s">
        <v>8</v>
      </c>
      <c r="B5" t="s">
        <v>9</v>
      </c>
      <c r="C5">
        <v>150</v>
      </c>
      <c r="D5" t="s">
        <v>15</v>
      </c>
      <c r="E5" s="1">
        <v>7</v>
      </c>
      <c r="F5" s="1">
        <v>35</v>
      </c>
      <c r="G5" s="1">
        <v>12</v>
      </c>
      <c r="H5" s="3">
        <v>693809</v>
      </c>
      <c r="I5" s="4">
        <f>Internal_Sales_Data[[#This Row],[Net Price]]*Internal_Sales_Data[[#This Row],[Volume 2022]]</f>
        <v>24283315</v>
      </c>
      <c r="J5" s="4">
        <f>Internal_Sales_Data[[#This Row],[Net Price]]-Internal_Sales_Data[[#This Row],[COGS]]</f>
        <v>23</v>
      </c>
      <c r="K5" s="4">
        <f>Internal_Sales_Data[[#This Row],[Gross Profit per Unit]]*Internal_Sales_Data[[#This Row],[Volume 2022]]</f>
        <v>15957607</v>
      </c>
      <c r="L5" s="5">
        <f>Internal_Sales_Data[[#This Row],[Gross Profit per Unit]]/Internal_Sales_Data[[#This Row],[Net Price]]</f>
        <v>0.65714285714285714</v>
      </c>
      <c r="M5" s="5">
        <f>Internal_Sales_Data[[#This Row],[Net Sales 2022]]/Internal_Sales_Data[[#Totals],[Net Sales 2022]]</f>
        <v>6.7869141060964283E-2</v>
      </c>
    </row>
    <row r="6" spans="1:13" x14ac:dyDescent="0.25">
      <c r="A6" t="s">
        <v>8</v>
      </c>
      <c r="B6" t="s">
        <v>13</v>
      </c>
      <c r="C6">
        <v>150</v>
      </c>
      <c r="D6" t="s">
        <v>16</v>
      </c>
      <c r="E6" s="1">
        <v>725</v>
      </c>
      <c r="F6" s="1">
        <v>37</v>
      </c>
      <c r="G6" s="1">
        <v>13</v>
      </c>
      <c r="H6" s="3">
        <v>231270</v>
      </c>
      <c r="I6" s="4">
        <f>Internal_Sales_Data[[#This Row],[Net Price]]*Internal_Sales_Data[[#This Row],[Volume 2022]]</f>
        <v>8556990</v>
      </c>
      <c r="J6" s="4">
        <f>Internal_Sales_Data[[#This Row],[Net Price]]-Internal_Sales_Data[[#This Row],[COGS]]</f>
        <v>24</v>
      </c>
      <c r="K6" s="4">
        <f>Internal_Sales_Data[[#This Row],[Gross Profit per Unit]]*Internal_Sales_Data[[#This Row],[Volume 2022]]</f>
        <v>5550480</v>
      </c>
      <c r="L6" s="5">
        <f>Internal_Sales_Data[[#This Row],[Gross Profit per Unit]]/Internal_Sales_Data[[#This Row],[Net Price]]</f>
        <v>0.64864864864864868</v>
      </c>
      <c r="M6" s="5">
        <f>Internal_Sales_Data[[#This Row],[Net Sales 2022]]/Internal_Sales_Data[[#Totals],[Net Sales 2022]]</f>
        <v>2.3915827034622777E-2</v>
      </c>
    </row>
    <row r="7" spans="1:13" x14ac:dyDescent="0.25">
      <c r="A7" t="s">
        <v>8</v>
      </c>
      <c r="B7" t="s">
        <v>9</v>
      </c>
      <c r="C7">
        <v>200</v>
      </c>
      <c r="D7" t="s">
        <v>17</v>
      </c>
      <c r="E7" s="1">
        <v>9</v>
      </c>
      <c r="F7" s="1">
        <v>5</v>
      </c>
      <c r="G7" s="1">
        <v>15</v>
      </c>
      <c r="H7" s="3">
        <v>289087</v>
      </c>
      <c r="I7" s="4">
        <f>Internal_Sales_Data[[#This Row],[Net Price]]*Internal_Sales_Data[[#This Row],[Volume 2022]]</f>
        <v>1445435</v>
      </c>
      <c r="J7" s="4">
        <f>Internal_Sales_Data[[#This Row],[Net Price]]-Internal_Sales_Data[[#This Row],[COGS]]</f>
        <v>-10</v>
      </c>
      <c r="K7" s="4">
        <f>Internal_Sales_Data[[#This Row],[Gross Profit per Unit]]*Internal_Sales_Data[[#This Row],[Volume 2022]]</f>
        <v>-2890870</v>
      </c>
      <c r="L7" s="5">
        <f>Internal_Sales_Data[[#This Row],[Gross Profit per Unit]]/Internal_Sales_Data[[#This Row],[Net Price]]</f>
        <v>-2</v>
      </c>
      <c r="M7" s="5">
        <f>Internal_Sales_Data[[#This Row],[Net Sales 2022]]/Internal_Sales_Data[[#Totals],[Net Sales 2022]]</f>
        <v>4.0398286605208104E-3</v>
      </c>
    </row>
    <row r="8" spans="1:13" x14ac:dyDescent="0.25">
      <c r="A8" t="s">
        <v>18</v>
      </c>
      <c r="B8" t="s">
        <v>19</v>
      </c>
      <c r="C8">
        <v>100</v>
      </c>
      <c r="D8" t="s">
        <v>20</v>
      </c>
      <c r="E8" s="1">
        <v>6</v>
      </c>
      <c r="F8" s="1">
        <v>35</v>
      </c>
      <c r="G8" s="1">
        <v>115</v>
      </c>
      <c r="H8" s="3">
        <v>1089532</v>
      </c>
      <c r="I8" s="4">
        <f>Internal_Sales_Data[[#This Row],[Net Price]]*Internal_Sales_Data[[#This Row],[Volume 2022]]</f>
        <v>38133620</v>
      </c>
      <c r="J8" s="4">
        <f>Internal_Sales_Data[[#This Row],[Net Price]]-Internal_Sales_Data[[#This Row],[COGS]]</f>
        <v>-80</v>
      </c>
      <c r="K8" s="4">
        <f>Internal_Sales_Data[[#This Row],[Gross Profit per Unit]]*Internal_Sales_Data[[#This Row],[Volume 2022]]</f>
        <v>-87162560</v>
      </c>
      <c r="L8" s="5">
        <f>Internal_Sales_Data[[#This Row],[Gross Profit per Unit]]/Internal_Sales_Data[[#This Row],[Net Price]]</f>
        <v>-2.2857142857142856</v>
      </c>
      <c r="M8" s="5">
        <f>Internal_Sales_Data[[#This Row],[Net Sales 2022]]/Internal_Sales_Data[[#Totals],[Net Sales 2022]]</f>
        <v>0.10657918965945172</v>
      </c>
    </row>
    <row r="9" spans="1:13" x14ac:dyDescent="0.25">
      <c r="A9" t="s">
        <v>18</v>
      </c>
      <c r="B9" t="s">
        <v>19</v>
      </c>
      <c r="C9">
        <v>125</v>
      </c>
      <c r="D9" t="s">
        <v>21</v>
      </c>
      <c r="E9" s="1">
        <v>7</v>
      </c>
      <c r="F9" s="1">
        <v>425</v>
      </c>
      <c r="G9" s="1">
        <v>13</v>
      </c>
      <c r="H9" s="3">
        <v>466942</v>
      </c>
      <c r="I9" s="4">
        <f>Internal_Sales_Data[[#This Row],[Net Price]]*Internal_Sales_Data[[#This Row],[Volume 2022]]</f>
        <v>198450350</v>
      </c>
      <c r="J9" s="4">
        <f>Internal_Sales_Data[[#This Row],[Net Price]]-Internal_Sales_Data[[#This Row],[COGS]]</f>
        <v>412</v>
      </c>
      <c r="K9" s="4">
        <f>Internal_Sales_Data[[#This Row],[Gross Profit per Unit]]*Internal_Sales_Data[[#This Row],[Volume 2022]]</f>
        <v>192380104</v>
      </c>
      <c r="L9" s="5">
        <f>Internal_Sales_Data[[#This Row],[Gross Profit per Unit]]/Internal_Sales_Data[[#This Row],[Net Price]]</f>
        <v>0.96941176470588231</v>
      </c>
      <c r="M9" s="5">
        <f>Internal_Sales_Data[[#This Row],[Net Sales 2022]]/Internal_Sales_Data[[#Totals],[Net Sales 2022]]</f>
        <v>0.55464646395056583</v>
      </c>
    </row>
    <row r="10" spans="1:13" x14ac:dyDescent="0.25">
      <c r="A10" t="s">
        <v>18</v>
      </c>
      <c r="B10" t="s">
        <v>19</v>
      </c>
      <c r="C10">
        <v>150</v>
      </c>
      <c r="D10" t="s">
        <v>22</v>
      </c>
      <c r="E10" s="1">
        <v>8</v>
      </c>
      <c r="F10" s="1">
        <v>51</v>
      </c>
      <c r="G10" s="1">
        <v>15</v>
      </c>
      <c r="H10" s="3">
        <v>389118</v>
      </c>
      <c r="I10" s="4">
        <f>Internal_Sales_Data[[#This Row],[Net Price]]*Internal_Sales_Data[[#This Row],[Volume 2022]]</f>
        <v>19845018</v>
      </c>
      <c r="J10" s="4">
        <f>Internal_Sales_Data[[#This Row],[Net Price]]-Internal_Sales_Data[[#This Row],[COGS]]</f>
        <v>36</v>
      </c>
      <c r="K10" s="4">
        <f>Internal_Sales_Data[[#This Row],[Gross Profit per Unit]]*Internal_Sales_Data[[#This Row],[Volume 2022]]</f>
        <v>14008248</v>
      </c>
      <c r="L10" s="5">
        <f>Internal_Sales_Data[[#This Row],[Gross Profit per Unit]]/Internal_Sales_Data[[#This Row],[Net Price]]</f>
        <v>0.70588235294117652</v>
      </c>
      <c r="M10" s="5">
        <f>Internal_Sales_Data[[#This Row],[Net Sales 2022]]/Internal_Sales_Data[[#Totals],[Net Sales 2022]]</f>
        <v>5.5464598881963825E-2</v>
      </c>
    </row>
    <row r="11" spans="1:13" x14ac:dyDescent="0.25">
      <c r="A11" t="s">
        <v>18</v>
      </c>
      <c r="B11" t="s">
        <v>19</v>
      </c>
      <c r="C11">
        <v>200</v>
      </c>
      <c r="D11" t="s">
        <v>23</v>
      </c>
      <c r="E11" s="1">
        <v>10</v>
      </c>
      <c r="F11" s="1">
        <v>6</v>
      </c>
      <c r="G11" s="1">
        <v>17</v>
      </c>
      <c r="H11" s="3">
        <v>233471</v>
      </c>
      <c r="I11" s="4">
        <f>Internal_Sales_Data[[#This Row],[Net Price]]*Internal_Sales_Data[[#This Row],[Volume 2022]]</f>
        <v>1400826</v>
      </c>
      <c r="J11" s="4">
        <f>Internal_Sales_Data[[#This Row],[Net Price]]-Internal_Sales_Data[[#This Row],[COGS]]</f>
        <v>-11</v>
      </c>
      <c r="K11" s="4">
        <f>Internal_Sales_Data[[#This Row],[Gross Profit per Unit]]*Internal_Sales_Data[[#This Row],[Volume 2022]]</f>
        <v>-2568181</v>
      </c>
      <c r="L11" s="5">
        <f>Internal_Sales_Data[[#This Row],[Gross Profit per Unit]]/Internal_Sales_Data[[#This Row],[Net Price]]</f>
        <v>-1.8333333333333333</v>
      </c>
      <c r="M11" s="5">
        <f>Internal_Sales_Data[[#This Row],[Net Sales 2022]]/Internal_Sales_Data[[#Totals],[Net Sales 2022]]</f>
        <v>3.9151515102392878E-3</v>
      </c>
    </row>
    <row r="12" spans="1:13" s="2" customFormat="1" x14ac:dyDescent="0.25">
      <c r="A12" t="s">
        <v>24</v>
      </c>
      <c r="B12"/>
      <c r="C12"/>
      <c r="D12"/>
      <c r="E12"/>
      <c r="F12"/>
      <c r="G12"/>
      <c r="H12" s="3">
        <f>SUBTOTAL(109,Internal_Sales_Data[Volume 2022])</f>
        <v>5590290</v>
      </c>
      <c r="I12" s="4">
        <f>SUBTOTAL(109,Internal_Sales_Data[Net Sales 2022])</f>
        <v>357796115</v>
      </c>
      <c r="J12" s="4"/>
      <c r="K12" s="4">
        <f>SUBTOTAL(109,Internal_Sales_Data[Gross Profit per Product])</f>
        <v>124289498</v>
      </c>
      <c r="L12" s="5">
        <f>SUBTOTAL(101,Internal_Sales_Data[Gross Margin])</f>
        <v>-0.37398609309340192</v>
      </c>
      <c r="M12"/>
    </row>
    <row r="13" spans="1:13" x14ac:dyDescent="0.25">
      <c r="A13" s="2"/>
      <c r="B13" s="2"/>
      <c r="C13" s="2"/>
      <c r="D13" s="2"/>
      <c r="E13" s="2"/>
      <c r="F13" s="2"/>
      <c r="G13" s="2"/>
      <c r="H13" s="2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f 1 c 5 1 9 - 7 1 c d - 4 d 9 d - a 2 3 a - 2 e a 3 d 9 9 9 e d e 3 "   x m l n s = " h t t p : / / s c h e m a s . m i c r o s o f t . c o m / D a t a M a s h u p " > A A A A A P s F A A B Q S w M E F A A C A A g A A X l Z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A F 5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e V l a O g 7 L d P Q C A A A n E Q A A E w A c A E Z v c m 1 1 b G F z L 1 N l Y 3 R p b 2 4 x L m 0 g o h g A K K A U A A A A A A A A A A A A A A A A A A A A A A A A A A A A 7 V Z L b 9 p A E L 4 j 8 R 9 W z s V I W 8 s P w q M R h w S a l k P T N q a 9 Q B R t 7 E l w a 6 8 j 7 x q V o v z 3 j r H j F z h p V f V m L n h m v n l 8 u 7 O j E e B I L + T E T v + N s 2 6 n 2 x F r F o F L T p Q 5 l x B x 5 h O b + S D I j E m m k A n x Q X Y 7 B H 9 2 G E c O o G Y q N t o s d O I A u F Q v P R + 0 a Y i + X A p V m b 5 d z e b n s 9 X n K P y O W c T K i l y S C a s k p A B U e l m q W 5 G k u n V R r z l i o / T o c g a + F 3 h o n i h n C i X T 0 I 8 D L i Z j S t 5 x J 3 Q 9 / j A Z n O q 6 Q c m X O J R g y 6 0 P k + J T u w o 5 3 P R o W v K J g q k D t L n k A z A X I p E w W r A 7 B G a W T K + m 7 C h Z Z v p z 3 7 c d 5 r N I T G Q U l 0 N O 1 4 w / Y M T F 9 h G K c I u I c X E f R k F a c W I U 6 p H 8 d L d T L h D r I j m J I C L h p 3 y i Z J d A 3 d i R h 3 r m / C C 2 9 w u I G v g 9 N O N F D f p a k q H s N 5 8 d e F 6 D Z J 6 P x + 8 5 k J x l H E X A n W 3 h e g X y B e v 0 0 3 v 7 q O F b Q h G I q Z v m Q c 6 K 4 q k 4 t W s I w g 2 e Q 3 a h x c G l h k y t 1 o 6 X Y s B S E P v R 9 2 Q W g t x t S d 4 s R b g 9 J E W o h 1 k p q R W / h 2 O A 1 G + B R V 9 s 8 6 i q o i n l P t O w 8 3 u 1 A 9 C M W l D N r C u s M o U y P e P V 9 m k m n P R R v Y x a Y 9 S L e s F s V c 0 N 9 Z q v 1 l t l V 6 / R + q c a j c Y a 5 1 x A l D y y j x A 9 5 L d d F H v u u n l H V P n g T a U + + A X M W Z O k A 3 C c B X c e B 3 W 3 l y 7 x C a v L S i U 3 6 A f 8 z V c b J x Z R K D o 3 I M 0 / R l o l J F I r H l F B E 2 n s y X H X S 8 Y 3 T u q X i D Y c C m a Z x k K G w T N j 7 5 4 s U 8 g N x l E G Y 4 u O 9 D F V i F w D z 2 W F g C + g D r b 6 A z r W + z k 4 k 4 + D T c u g 5 l D P w Z n c A B 6 N 6 W h Y Y F H U R 8 P j W I O i 9 d Q y n 8 E G Q j P F M X h / g E X 2 z T x 2 J j c w x E i G M S o Y p n I T Q 4 v 2 h 0 a J 4 V 7 O w M / I o 3 d b G 1 R G 8 3 x s 7 A L 6 9 3 O p a P / K p O Y s O D 6 p E 0 N R y U H N y X v P m 6 s y a P G 1 d j s e b 0 r x 6 i J C V L P X L i P t M t I u I + 0 y 0 i 4 j 7 T L S L i P t M v L f l p H f U E s B A i 0 A F A A C A A g A A X l Z W j b j P x + l A A A A 9 w A A A B I A A A A A A A A A A A A A A A A A A A A A A E N v b m Z p Z y 9 Q Y W N r Y W d l L n h t b F B L A Q I t A B Q A A g A I A A F 5 W V o P y u m r p A A A A O k A A A A T A A A A A A A A A A A A A A A A A P E A A A B b Q 2 9 u d G V u d F 9 U e X B l c 1 0 u e G 1 s U E s B A i 0 A F A A C A A g A A X l Z W j o O y 3 T 0 A g A A J x E A A B M A A A A A A A A A A A A A A A A A 4 g E A A E Z v c m 1 1 b G F z L 1 N l Y 3 R p b 2 4 x L m 1 Q S w U G A A A A A A M A A w D C A A A A I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C U A A A A A A A D 2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W 5 0 Z X J u Y W w l M j B T Y W x l c y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W I 0 Y 2 M 0 M S 0 2 Y 2 V h L T Q y O D k t O D Y z M S 0 0 O D U x O W Y x Z T Y 4 Y j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l u d G V y b m F s X 1 N h b G V z X 0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0 Z X J u Y W w g U 2 F s Z X M g R G F 0 Y S 9 B d X R v U m V t b 3 Z l Z E N v b H V t b n M x L n t C c m F u Z C w w f S Z x d W 9 0 O y w m c X V v d D t T Z W N 0 a W 9 u M S 9 J b n R l c m 5 h b C B T Y W x l c y B E Y X R h L 0 F 1 d G 9 S Z W 1 v d m V k Q 2 9 s d W 1 u c z E u e 1 B y b 2 R 1 Y 3 Q s M X 0 m c X V v d D s s J n F 1 b 3 Q 7 U 2 V j d G l v b j E v S W 5 0 Z X J u Y W w g U 2 F s Z X M g R G F 0 Y S 9 B d X R v U m V t b 3 Z l Z E N v b H V t b n M x L n t Q Y W N r I F N p e m U g K G 1 s K S w y f S Z x d W 9 0 O y w m c X V v d D t T Z W N 0 a W 9 u M S 9 J b n R l c m 5 h b C B T Y W x l c y B E Y X R h L 0 F 1 d G 9 S Z W 1 v d m V k Q 2 9 s d W 1 u c z E u e 1 B y b 2 R 1 Y 3 R J R C w z f S Z x d W 9 0 O y w m c X V v d D t T Z W N 0 a W 9 u M S 9 J b n R l c m 5 h b C B T Y W x l c y B E Y X R h L 0 F 1 d G 9 S Z W 1 v d m V k Q 2 9 s d W 1 u c z E u e 1 J l d G F p b C B Q c m l j Z S w 0 f S Z x d W 9 0 O y w m c X V v d D t T Z W N 0 a W 9 u M S 9 J b n R l c m 5 h b C B T Y W x l c y B E Y X R h L 0 F 1 d G 9 S Z W 1 v d m V k Q 2 9 s d W 1 u c z E u e 0 5 l d C B Q c m l j Z S w 1 f S Z x d W 9 0 O y w m c X V v d D t T Z W N 0 a W 9 u M S 9 J b n R l c m 5 h b C B T Y W x l c y B E Y X R h L 0 F 1 d G 9 S Z W 1 v d m V k Q 2 9 s d W 1 u c z E u e 0 N P R 1 M s N n 0 m c X V v d D s s J n F 1 b 3 Q 7 U 2 V j d G l v b j E v S W 5 0 Z X J u Y W w g U 2 F s Z X M g R G F 0 Y S 9 B d X R v U m V t b 3 Z l Z E N v b H V t b n M x L n t W b 2 x 1 b W U g M j A y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b n R l c m 5 h b C B T Y W x l c y B E Y X R h L 0 F 1 d G 9 S Z W 1 v d m V k Q 2 9 s d W 1 u c z E u e 0 J y Y W 5 k L D B 9 J n F 1 b 3 Q 7 L C Z x d W 9 0 O 1 N l Y 3 R p b 2 4 x L 0 l u d G V y b m F s I F N h b G V z I E R h d G E v Q X V 0 b 1 J l b W 9 2 Z W R D b 2 x 1 b W 5 z M S 5 7 U H J v Z H V j d C w x f S Z x d W 9 0 O y w m c X V v d D t T Z W N 0 a W 9 u M S 9 J b n R l c m 5 h b C B T Y W x l c y B E Y X R h L 0 F 1 d G 9 S Z W 1 v d m V k Q 2 9 s d W 1 u c z E u e 1 B h Y 2 s g U 2 l 6 Z S A o b W w p L D J 9 J n F 1 b 3 Q 7 L C Z x d W 9 0 O 1 N l Y 3 R p b 2 4 x L 0 l u d G V y b m F s I F N h b G V z I E R h d G E v Q X V 0 b 1 J l b W 9 2 Z W R D b 2 x 1 b W 5 z M S 5 7 U H J v Z H V j d E l E L D N 9 J n F 1 b 3 Q 7 L C Z x d W 9 0 O 1 N l Y 3 R p b 2 4 x L 0 l u d G V y b m F s I F N h b G V z I E R h d G E v Q X V 0 b 1 J l b W 9 2 Z W R D b 2 x 1 b W 5 z M S 5 7 U m V 0 Y W l s I F B y a W N l L D R 9 J n F 1 b 3 Q 7 L C Z x d W 9 0 O 1 N l Y 3 R p b 2 4 x L 0 l u d G V y b m F s I F N h b G V z I E R h d G E v Q X V 0 b 1 J l b W 9 2 Z W R D b 2 x 1 b W 5 z M S 5 7 T m V 0 I F B y a W N l L D V 9 J n F 1 b 3 Q 7 L C Z x d W 9 0 O 1 N l Y 3 R p b 2 4 x L 0 l u d G V y b m F s I F N h b G V z I E R h d G E v Q X V 0 b 1 J l b W 9 2 Z W R D b 2 x 1 b W 5 z M S 5 7 Q 0 9 H U y w 2 f S Z x d W 9 0 O y w m c X V v d D t T Z W N 0 a W 9 u M S 9 J b n R l c m 5 h b C B T Y W x l c y B E Y X R h L 0 F 1 d G 9 S Z W 1 v d m V k Q 2 9 s d W 1 u c z E u e 1 Z v b H V t Z S A y M D I y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C c m F u Z C Z x d W 9 0 O y w m c X V v d D t Q c m 9 k d W N 0 J n F 1 b 3 Q 7 L C Z x d W 9 0 O 1 B h Y 2 s g U 2 l 6 Z S A o b W w p J n F 1 b 3 Q 7 L C Z x d W 9 0 O 1 B y b 2 R 1 Y 3 R J R C Z x d W 9 0 O y w m c X V v d D t S Z X R h a W w g U H J p Y 2 U m c X V v d D s s J n F 1 b 3 Q 7 T m V 0 I F B y a W N l J n F 1 b 3 Q 7 L C Z x d W 9 0 O 0 N P R 1 M m c X V v d D s s J n F 1 b 3 Q 7 V m 9 s d W 1 l I D I w M j I m c X V v d D t d I i A v P j x F b n R y e S B U e X B l P S J G a W x s Q 2 9 s d W 1 u V H l w Z X M i I F Z h b H V l P S J z Q m d Z R E J o R V J F U V k 9 I i A v P j x F b n R y e S B U e X B l P S J G a W x s T G F z d F V w Z G F 0 Z W Q i I F Z h b H V l P S J k M j A y N S 0 w M i 0 y N F Q y M D o 1 M z o w N i 4 3 O D g 4 N T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n R l c m 5 h b C U y M F N h b G V z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h b C U y M F N h b G V z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h b C U y M F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b m F s J T I w U 2 F s Z X M l M j B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Y W w l M j B T Y W x l c y U y M E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b m F s J T I w U 2 F s Z X M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b m F s J T I w U 2 F s Z X M l M j B E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b m F s J T I w U 2 F s Z X M l M j B E Y X R h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Y W w l M j B T Y W x l c y U y M E R h d G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b m F s J T I w U 2 F s Z X M l M j B E Y X R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b m F s J T I w U 2 F s Z X M l M j B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Y W w l M j B T Y W x l c y U y M E R h d G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O W Q 1 M z B i O S 0 0 M G M y L T Q 0 O D I t Y m V i O C 1 i Y T J i Z T c 1 O T Z k Z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l u d G V y b m F s X 1 N h b G V z X 0 R h d G E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G V y b m F s I F N h b G V z I E R h d G E v Q X V 0 b 1 J l b W 9 2 Z W R D b 2 x 1 b W 5 z M S 5 7 Q n J h b m Q s M H 0 m c X V v d D s s J n F 1 b 3 Q 7 U 2 V j d G l v b j E v S W 5 0 Z X J u Y W w g U 2 F s Z X M g R G F 0 Y S 9 B d X R v U m V t b 3 Z l Z E N v b H V t b n M x L n t Q c m 9 k d W N 0 L D F 9 J n F 1 b 3 Q 7 L C Z x d W 9 0 O 1 N l Y 3 R p b 2 4 x L 0 l u d G V y b m F s I F N h b G V z I E R h d G E v Q X V 0 b 1 J l b W 9 2 Z W R D b 2 x 1 b W 5 z M S 5 7 U G F j a y B T a X p l I C h t b C k s M n 0 m c X V v d D s s J n F 1 b 3 Q 7 U 2 V j d G l v b j E v S W 5 0 Z X J u Y W w g U 2 F s Z X M g R G F 0 Y S 9 B d X R v U m V t b 3 Z l Z E N v b H V t b n M x L n t Q c m 9 k d W N 0 S U Q s M 3 0 m c X V v d D s s J n F 1 b 3 Q 7 U 2 V j d G l v b j E v S W 5 0 Z X J u Y W w g U 2 F s Z X M g R G F 0 Y S 9 B d X R v U m V t b 3 Z l Z E N v b H V t b n M x L n t S Z X R h a W w g U H J p Y 2 U s N H 0 m c X V v d D s s J n F 1 b 3 Q 7 U 2 V j d G l v b j E v S W 5 0 Z X J u Y W w g U 2 F s Z X M g R G F 0 Y S 9 B d X R v U m V t b 3 Z l Z E N v b H V t b n M x L n t O Z X Q g U H J p Y 2 U s N X 0 m c X V v d D s s J n F 1 b 3 Q 7 U 2 V j d G l v b j E v S W 5 0 Z X J u Y W w g U 2 F s Z X M g R G F 0 Y S 9 B d X R v U m V t b 3 Z l Z E N v b H V t b n M x L n t D T 0 d T L D Z 9 J n F 1 b 3 Q 7 L C Z x d W 9 0 O 1 N l Y 3 R p b 2 4 x L 0 l u d G V y b m F s I F N h b G V z I E R h d G E v Q X V 0 b 1 J l b W 9 2 Z W R D b 2 x 1 b W 5 z M S 5 7 V m 9 s d W 1 l I D I w M j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W 5 0 Z X J u Y W w g U 2 F s Z X M g R G F 0 Y S 9 B d X R v U m V t b 3 Z l Z E N v b H V t b n M x L n t C c m F u Z C w w f S Z x d W 9 0 O y w m c X V v d D t T Z W N 0 a W 9 u M S 9 J b n R l c m 5 h b C B T Y W x l c y B E Y X R h L 0 F 1 d G 9 S Z W 1 v d m V k Q 2 9 s d W 1 u c z E u e 1 B y b 2 R 1 Y 3 Q s M X 0 m c X V v d D s s J n F 1 b 3 Q 7 U 2 V j d G l v b j E v S W 5 0 Z X J u Y W w g U 2 F s Z X M g R G F 0 Y S 9 B d X R v U m V t b 3 Z l Z E N v b H V t b n M x L n t Q Y W N r I F N p e m U g K G 1 s K S w y f S Z x d W 9 0 O y w m c X V v d D t T Z W N 0 a W 9 u M S 9 J b n R l c m 5 h b C B T Y W x l c y B E Y X R h L 0 F 1 d G 9 S Z W 1 v d m V k Q 2 9 s d W 1 u c z E u e 1 B y b 2 R 1 Y 3 R J R C w z f S Z x d W 9 0 O y w m c X V v d D t T Z W N 0 a W 9 u M S 9 J b n R l c m 5 h b C B T Y W x l c y B E Y X R h L 0 F 1 d G 9 S Z W 1 v d m V k Q 2 9 s d W 1 u c z E u e 1 J l d G F p b C B Q c m l j Z S w 0 f S Z x d W 9 0 O y w m c X V v d D t T Z W N 0 a W 9 u M S 9 J b n R l c m 5 h b C B T Y W x l c y B E Y X R h L 0 F 1 d G 9 S Z W 1 v d m V k Q 2 9 s d W 1 u c z E u e 0 5 l d C B Q c m l j Z S w 1 f S Z x d W 9 0 O y w m c X V v d D t T Z W N 0 a W 9 u M S 9 J b n R l c m 5 h b C B T Y W x l c y B E Y X R h L 0 F 1 d G 9 S Z W 1 v d m V k Q 2 9 s d W 1 u c z E u e 0 N P R 1 M s N n 0 m c X V v d D s s J n F 1 b 3 Q 7 U 2 V j d G l v b j E v S W 5 0 Z X J u Y W w g U 2 F s Z X M g R G F 0 Y S 9 B d X R v U m V t b 3 Z l Z E N v b H V t b n M x L n t W b 2 x 1 b W U g M j A y M i w 3 f S Z x d W 9 0 O 1 0 s J n F 1 b 3 Q 7 U m V s Y X R p b 2 5 z a G l w S W 5 m b y Z x d W 9 0 O z p b X X 0 i I C 8 + P E V u d H J 5 I F R 5 c G U 9 I k Z p b G x D b 3 V u d C I g V m F s d W U 9 I m w x M C I g L z 4 8 R W 5 0 c n k g V H l w Z T 0 i R m l s b F N 0 Y X R 1 c y I g V m F s d W U 9 I n N D b 2 1 w b G V 0 Z S I g L z 4 8 R W 5 0 c n k g V H l w Z T 0 i R m l s b E N v b H V t b k 5 h b W V z I i B W Y W x 1 Z T 0 i c 1 s m c X V v d D t C c m F u Z C Z x d W 9 0 O y w m c X V v d D t Q c m 9 k d W N 0 J n F 1 b 3 Q 7 L C Z x d W 9 0 O 1 B h Y 2 s g U 2 l 6 Z S A o b W w p J n F 1 b 3 Q 7 L C Z x d W 9 0 O 1 B y b 2 R 1 Y 3 R J R C Z x d W 9 0 O y w m c X V v d D t S Z X R h a W w g U H J p Y 2 U m c X V v d D s s J n F 1 b 3 Q 7 T m V 0 I F B y a W N l J n F 1 b 3 Q 7 L C Z x d W 9 0 O 0 N P R 1 M m c X V v d D s s J n F 1 b 3 Q 7 V m 9 s d W 1 l I D I w M j I m c X V v d D t d I i A v P j x F b n R y e S B U e X B l P S J G a W x s Q 2 9 s d W 1 u V H l w Z X M i I F Z h b H V l P S J z Q m d Z R E J o R V J F U V k 9 I i A v P j x F b n R y e S B U e X B l P S J G a W x s T G F z d F V w Z G F 0 Z W Q i I F Z h b H V l P S J k M j A y N S 0 w M i 0 y N F Q y M D o 1 M z o w N i 4 3 O D g 4 N T Q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u d G V y b m F s J T I w U 2 F s Z X M l M j B E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b m F s J T I w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b m F s J T I w U 2 F s Z X M l M j B E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Y W w l M j B T Y W x l c y U y M E R h d G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h b C U y M F N h b G V z J T I w R G F 0 Y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Y W w l M j B T Y W x l c y U y M E R h d G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Y W w l M j B T Y W x l c y U y M E R h d G E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Y W w l M j B T Y W x l c y U y M E R h d G E l M j A o M i k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h b C U y M F N h b G V z J T I w R G F 0 Y S U y M C g y K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Y W w l M j B T Y W x l c y U y M E R h d G E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Y W w l M j B T Y W x l c y U y M E R h d G E l M j A o M i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G c R r x / I a E C H k t Y 2 E i X T X A A A A A A C A A A A A A A Q Z g A A A A E A A C A A A A B Q z o d 4 1 c Y 1 r M P O m v l R 2 + i b L Q w P 4 9 H r m E a z 0 t M J i g W A s A A A A A A O g A A A A A I A A C A A A A B g i 9 7 H 0 g x U U n y Q l 3 O O P o M s h 5 c g S R p U 6 o b I u 9 U t / t z n x V A A A A B I G 8 S w S o t d b Z t G n z u X c r B B K K F u m B s V K 3 y a g 0 D 2 5 A j o b P 7 U t a 7 D k A 3 C Q t i M z l p a 1 7 a E B X e T x v S P 0 0 I y v 1 L N p m t 3 d 8 V Z c E i I 9 N f W c W n j k 8 d p Y U A A A A B f L L x M c f Y A b U 1 u K q c L s o r 8 a d q y s e Y L T Z 7 F 4 z 5 h x L 9 / 7 + e p w 8 P 0 t S X n p p Y Z D H h + U n a 7 8 x 4 q O 2 x m R + g 5 o p H C s i b M < / D a t a M a s h u p > 
</file>

<file path=customXml/itemProps1.xml><?xml version="1.0" encoding="utf-8"?>
<ds:datastoreItem xmlns:ds="http://schemas.openxmlformats.org/officeDocument/2006/customXml" ds:itemID="{2E551F46-B5E7-4115-8C04-010D3AC95C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50ml Shampoo 2024</vt:lpstr>
      <vt:lpstr>Profitability Matrix</vt:lpstr>
      <vt:lpstr>Internal 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Mohamad Baker</cp:lastModifiedBy>
  <dcterms:created xsi:type="dcterms:W3CDTF">2015-06-05T18:17:20Z</dcterms:created>
  <dcterms:modified xsi:type="dcterms:W3CDTF">2025-02-25T20:33:16Z</dcterms:modified>
</cp:coreProperties>
</file>